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firstSheet="4" activeTab="8"/>
  </bookViews>
  <sheets>
    <sheet name="PP.AC-Hosp.Lorena" sheetId="1" r:id="rId1"/>
    <sheet name="PP - Hops.Regional" sheetId="4" r:id="rId2"/>
    <sheet name="AC-ANOP-Hosp.Region" sheetId="5" r:id="rId3"/>
    <sheet name="PP-Red-Red Canas-Canchi" sheetId="6" r:id="rId4"/>
    <sheet name="AC-ANOP-Red Canas Canchis" sheetId="7" r:id="rId5"/>
    <sheet name="PP- Hospital Espinar" sheetId="11" r:id="rId6"/>
    <sheet name="AC-ANOP - Hospital Espinar" sheetId="9" r:id="rId7"/>
    <sheet name="Red-Kimbiri Pichari" sheetId="10" r:id="rId8"/>
    <sheet name="PP.Red Cusco Norte" sheetId="12" r:id="rId9"/>
    <sheet name="AC-ANOP. Red Cusco Norte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6" hidden="1">'AC-ANOP - Hospital Espinar'!#REF!</definedName>
    <definedName name="_xlnm._FilterDatabase" localSheetId="9" hidden="1">'AC-ANOP. Red Cusco Norte'!#REF!</definedName>
    <definedName name="_xlnm._FilterDatabase" localSheetId="2" hidden="1">'AC-ANOP-Hosp.Region'!#REF!</definedName>
    <definedName name="_xlnm._FilterDatabase" localSheetId="4" hidden="1">'AC-ANOP-Red Canas Canchis'!#REF!</definedName>
    <definedName name="_xlnm._FilterDatabase" localSheetId="1" hidden="1">'PP - Hops.Regional'!$B$9:$F$11</definedName>
    <definedName name="_xlnm._FilterDatabase" localSheetId="5" hidden="1">'PP- Hospital Espinar'!$B$9:$F$11</definedName>
    <definedName name="_xlnm._FilterDatabase" localSheetId="8" hidden="1">'PP.Red Cusco Norte'!$B$6:$F$8</definedName>
    <definedName name="_xlnm._FilterDatabase" localSheetId="3" hidden="1">'PP-Red-Red Canas-Canchi'!$B$7:$F$9</definedName>
    <definedName name="_xlnm._FilterDatabase" localSheetId="7" hidden="1">'Red-Kimbiri Pichari'!$A$396:$AY$502</definedName>
    <definedName name="_Toc205372010" localSheetId="6">'AC-ANOP - Hospital Espinar'!#REF!</definedName>
    <definedName name="_Toc205372010" localSheetId="9">'AC-ANOP. Red Cusco Norte'!#REF!</definedName>
    <definedName name="_Toc205372010" localSheetId="2">'AC-ANOP-Hosp.Region'!#REF!</definedName>
    <definedName name="_Toc205372010" localSheetId="4">'AC-ANOP-Red Canas Canchis'!#REF!</definedName>
    <definedName name="_xlnm.Print_Area" localSheetId="6">'AC-ANOP - Hospital Espinar'!$A$1:$U$311</definedName>
    <definedName name="_xlnm.Print_Area" localSheetId="9">'AC-ANOP. Red Cusco Norte'!$A$1:$U$33</definedName>
    <definedName name="_xlnm.Print_Area" localSheetId="2">'AC-ANOP-Hosp.Region'!$A$1:$W$213</definedName>
    <definedName name="_xlnm.Print_Area" localSheetId="4">'AC-ANOP-Red Canas Canchis'!$A$1:$V$221</definedName>
    <definedName name="_xlnm.Print_Area" localSheetId="1">'PP - Hops.Regional'!$A$471:$V$491</definedName>
    <definedName name="_xlnm.Print_Area" localSheetId="5">'PP- Hospital Espinar'!$A$891:$V$924</definedName>
    <definedName name="_xlnm.Print_Area" localSheetId="8">'PP.Red Cusco Norte'!$A$1:$W$606</definedName>
    <definedName name="_xlnm.Print_Area" localSheetId="3">'PP-Red-Red Canas-Canchi'!$A$899:$V$931</definedName>
    <definedName name="_xlnm.Print_Area" localSheetId="7">'Red-Kimbiri Pichari'!$A$631:$W$648</definedName>
    <definedName name="d">#N/A</definedName>
    <definedName name="ddd">#N/A</definedName>
    <definedName name="ddddd">#N/A</definedName>
    <definedName name="dólar">#N/A</definedName>
    <definedName name="doli">#N/A</definedName>
    <definedName name="doll">#N/A</definedName>
    <definedName name="dolllllllllll">#N/A</definedName>
    <definedName name="dollo">#N/A</definedName>
    <definedName name="dolo">#N/A</definedName>
    <definedName name="dolor">#N/A</definedName>
    <definedName name="dolores">#N/A</definedName>
    <definedName name="dool">#N/A</definedName>
    <definedName name="Eudes">#N/A</definedName>
    <definedName name="euro">#N/A</definedName>
    <definedName name="EV.">#N/A</definedName>
    <definedName name="EV.ACTIVIDADES">#N/A</definedName>
    <definedName name="EVALAUCION">#N/A</definedName>
    <definedName name="EVALUACION">#N/A</definedName>
    <definedName name="hola">#N/A</definedName>
    <definedName name="HOLA1">#N/A</definedName>
    <definedName name="mara">#N/A</definedName>
    <definedName name="POI">#N/A</definedName>
    <definedName name="SIG_SUB_FINALIDAD" localSheetId="6">#REF!</definedName>
    <definedName name="SIG_SUB_FINALIDAD" localSheetId="9">#REF!</definedName>
    <definedName name="SIG_SUB_FINALIDAD" localSheetId="4">#REF!</definedName>
    <definedName name="SIG_SUB_FINALIDAD" localSheetId="5">#REF!</definedName>
    <definedName name="SIG_SUB_FINALIDAD" localSheetId="8">#REF!</definedName>
    <definedName name="SIG_SUB_FINALIDAD" localSheetId="3">#REF!</definedName>
    <definedName name="SIG_SUB_FINALIDAD" localSheetId="7">#REF!</definedName>
    <definedName name="SIG_SUB_FINALIDAD">#REF!</definedName>
    <definedName name="_xlnm.Print_Titles" localSheetId="6">'AC-ANOP - Hospital Espinar'!$1:$11</definedName>
    <definedName name="_xlnm.Print_Titles" localSheetId="9">'AC-ANOP. Red Cusco Norte'!$1:$10</definedName>
    <definedName name="_xlnm.Print_Titles" localSheetId="2">'AC-ANOP-Hosp.Region'!$1:$11</definedName>
    <definedName name="_xlnm.Print_Titles" localSheetId="4">'AC-ANOP-Red Canas Canchis'!$1:$11</definedName>
    <definedName name="_xlnm.Print_Titles" localSheetId="1">'PP - Hops.Regional'!$471:$479</definedName>
    <definedName name="_xlnm.Print_Titles" localSheetId="5">'PP- Hospital Espinar'!$891:$899</definedName>
    <definedName name="_xlnm.Print_Titles" localSheetId="8">'PP.Red Cusco Norte'!$581:$587</definedName>
    <definedName name="_xlnm.Print_Titles" localSheetId="3">'PP-Red-Red Canas-Canchi'!$899:$906</definedName>
    <definedName name="_xlnm.Print_Titles" localSheetId="7">'Red-Kimbiri Pichari'!#REF!</definedName>
  </definedNames>
  <calcPr calcId="145621"/>
</workbook>
</file>

<file path=xl/calcChain.xml><?xml version="1.0" encoding="utf-8"?>
<calcChain xmlns="http://schemas.openxmlformats.org/spreadsheetml/2006/main">
  <c r="S33" i="13" l="1"/>
  <c r="H33" i="13"/>
  <c r="S31" i="13"/>
  <c r="H31" i="13"/>
  <c r="S29" i="13"/>
  <c r="H29" i="13"/>
  <c r="S28" i="13"/>
  <c r="H28" i="13"/>
  <c r="S27" i="13"/>
  <c r="H27" i="13"/>
  <c r="S26" i="13"/>
  <c r="H26" i="13"/>
  <c r="S25" i="13"/>
  <c r="H25" i="13"/>
  <c r="S23" i="13"/>
  <c r="H23" i="13"/>
  <c r="S22" i="13"/>
  <c r="H22" i="13"/>
  <c r="S21" i="13"/>
  <c r="H21" i="13"/>
  <c r="S19" i="13"/>
  <c r="H19" i="13"/>
  <c r="S17" i="13"/>
  <c r="H17" i="13"/>
  <c r="S16" i="13"/>
  <c r="S15" i="13"/>
  <c r="H15" i="13"/>
  <c r="S14" i="13"/>
  <c r="H14" i="13"/>
  <c r="S13" i="13"/>
  <c r="H13" i="13"/>
  <c r="S12" i="13"/>
  <c r="H12" i="13"/>
  <c r="S611" i="12"/>
  <c r="U611" i="12" s="1"/>
  <c r="U606" i="12"/>
  <c r="K606" i="12"/>
  <c r="U605" i="12"/>
  <c r="K605" i="12"/>
  <c r="U604" i="12"/>
  <c r="K604" i="12"/>
  <c r="U603" i="12"/>
  <c r="K603" i="12"/>
  <c r="U602" i="12"/>
  <c r="K602" i="12"/>
  <c r="U601" i="12"/>
  <c r="K601" i="12"/>
  <c r="U600" i="12"/>
  <c r="K600" i="12"/>
  <c r="U599" i="12"/>
  <c r="K599" i="12"/>
  <c r="U598" i="12"/>
  <c r="K598" i="12"/>
  <c r="U597" i="12"/>
  <c r="K597" i="12"/>
  <c r="U596" i="12"/>
  <c r="K596" i="12"/>
  <c r="U595" i="12"/>
  <c r="K595" i="12"/>
  <c r="U594" i="12"/>
  <c r="K594" i="12"/>
  <c r="U593" i="12"/>
  <c r="K593" i="12"/>
  <c r="U592" i="12"/>
  <c r="K592" i="12"/>
  <c r="U591" i="12"/>
  <c r="K591" i="12"/>
  <c r="U590" i="12"/>
  <c r="K590" i="12"/>
  <c r="U589" i="12"/>
  <c r="K589" i="12"/>
  <c r="U588" i="12"/>
  <c r="U578" i="12"/>
  <c r="K578" i="12"/>
  <c r="U577" i="12"/>
  <c r="K577" i="12"/>
  <c r="U576" i="12"/>
  <c r="K576" i="12"/>
  <c r="U575" i="12"/>
  <c r="K575" i="12"/>
  <c r="U574" i="12"/>
  <c r="K574" i="12"/>
  <c r="U573" i="12"/>
  <c r="K573" i="12"/>
  <c r="U572" i="12"/>
  <c r="K572" i="12"/>
  <c r="U571" i="12"/>
  <c r="K571" i="12"/>
  <c r="U560" i="12"/>
  <c r="K560" i="12"/>
  <c r="U559" i="12"/>
  <c r="U558" i="12"/>
  <c r="U557" i="12"/>
  <c r="K557" i="12"/>
  <c r="U556" i="12"/>
  <c r="U555" i="12"/>
  <c r="U554" i="12"/>
  <c r="K554" i="12"/>
  <c r="U542" i="12"/>
  <c r="K542" i="12"/>
  <c r="U541" i="12"/>
  <c r="U540" i="12"/>
  <c r="U539" i="12"/>
  <c r="K539" i="12"/>
  <c r="U538" i="12"/>
  <c r="K538" i="12"/>
  <c r="U537" i="12"/>
  <c r="K537" i="12"/>
  <c r="U536" i="12"/>
  <c r="K536" i="12"/>
  <c r="U535" i="12"/>
  <c r="K535" i="12"/>
  <c r="U534" i="12"/>
  <c r="K534" i="12"/>
  <c r="U533" i="12"/>
  <c r="K533" i="12"/>
  <c r="U532" i="12"/>
  <c r="U531" i="12"/>
  <c r="U530" i="12"/>
  <c r="K530" i="12"/>
  <c r="U529" i="12"/>
  <c r="K529" i="12"/>
  <c r="U517" i="12"/>
  <c r="L517" i="12"/>
  <c r="U516" i="12"/>
  <c r="Q516" i="12"/>
  <c r="P516" i="12"/>
  <c r="O516" i="12"/>
  <c r="N516" i="12"/>
  <c r="M516" i="12"/>
  <c r="L516" i="12"/>
  <c r="K516" i="12" s="1"/>
  <c r="U515" i="12"/>
  <c r="K515" i="12"/>
  <c r="Q514" i="12"/>
  <c r="P514" i="12"/>
  <c r="U514" i="12" s="1"/>
  <c r="O514" i="12"/>
  <c r="N514" i="12"/>
  <c r="M514" i="12"/>
  <c r="L514" i="12"/>
  <c r="K514" i="12"/>
  <c r="U513" i="12"/>
  <c r="K513" i="12"/>
  <c r="U512" i="12"/>
  <c r="Q512" i="12"/>
  <c r="P512" i="12"/>
  <c r="O512" i="12"/>
  <c r="N512" i="12"/>
  <c r="M512" i="12"/>
  <c r="L512" i="12"/>
  <c r="K512" i="12"/>
  <c r="U511" i="12"/>
  <c r="K511" i="12"/>
  <c r="Q510" i="12"/>
  <c r="P510" i="12"/>
  <c r="U510" i="12" s="1"/>
  <c r="O510" i="12"/>
  <c r="N510" i="12"/>
  <c r="M510" i="12"/>
  <c r="L510" i="12"/>
  <c r="K510" i="12"/>
  <c r="U509" i="12"/>
  <c r="Q508" i="12"/>
  <c r="P508" i="12"/>
  <c r="U508" i="12" s="1"/>
  <c r="O508" i="12"/>
  <c r="N508" i="12"/>
  <c r="M508" i="12"/>
  <c r="L508" i="12"/>
  <c r="K508" i="12"/>
  <c r="U507" i="12"/>
  <c r="U506" i="12"/>
  <c r="Q506" i="12"/>
  <c r="P506" i="12"/>
  <c r="O506" i="12"/>
  <c r="N506" i="12"/>
  <c r="M506" i="12"/>
  <c r="L506" i="12"/>
  <c r="K506" i="12"/>
  <c r="U505" i="12"/>
  <c r="K505" i="12"/>
  <c r="K504" i="12" s="1"/>
  <c r="U504" i="12"/>
  <c r="U503" i="12"/>
  <c r="U502" i="12"/>
  <c r="U501" i="12"/>
  <c r="O501" i="12"/>
  <c r="N501" i="12"/>
  <c r="M501" i="12"/>
  <c r="L501" i="12"/>
  <c r="K501" i="12"/>
  <c r="U500" i="12"/>
  <c r="U499" i="12"/>
  <c r="K499" i="12"/>
  <c r="U498" i="12"/>
  <c r="U497" i="12"/>
  <c r="K497" i="12"/>
  <c r="U496" i="12"/>
  <c r="P496" i="12"/>
  <c r="O496" i="12"/>
  <c r="N496" i="12"/>
  <c r="M496" i="12"/>
  <c r="L496" i="12"/>
  <c r="K496" i="12"/>
  <c r="U495" i="12"/>
  <c r="U494" i="12"/>
  <c r="K494" i="12"/>
  <c r="U493" i="12"/>
  <c r="K493" i="12"/>
  <c r="U492" i="12"/>
  <c r="K492" i="12"/>
  <c r="U491" i="12"/>
  <c r="O491" i="12"/>
  <c r="N491" i="12"/>
  <c r="M491" i="12"/>
  <c r="L491" i="12"/>
  <c r="K491" i="12"/>
  <c r="U490" i="12"/>
  <c r="K490" i="12"/>
  <c r="U489" i="12"/>
  <c r="K489" i="12"/>
  <c r="U488" i="12"/>
  <c r="K488" i="12"/>
  <c r="U487" i="12"/>
  <c r="P487" i="12"/>
  <c r="O487" i="12"/>
  <c r="N487" i="12"/>
  <c r="M487" i="12"/>
  <c r="K487" i="12" s="1"/>
  <c r="L487" i="12"/>
  <c r="U486" i="12"/>
  <c r="U485" i="12"/>
  <c r="Q484" i="12"/>
  <c r="U484" i="12" s="1"/>
  <c r="P484" i="12"/>
  <c r="O484" i="12"/>
  <c r="N484" i="12"/>
  <c r="M484" i="12"/>
  <c r="L484" i="12"/>
  <c r="K484" i="12"/>
  <c r="U482" i="12"/>
  <c r="K482" i="12"/>
  <c r="U481" i="12"/>
  <c r="U480" i="12"/>
  <c r="P480" i="12"/>
  <c r="O480" i="12"/>
  <c r="N480" i="12"/>
  <c r="M480" i="12"/>
  <c r="L480" i="12"/>
  <c r="K480" i="12"/>
  <c r="U479" i="12"/>
  <c r="K479" i="12"/>
  <c r="P478" i="12"/>
  <c r="U478" i="12" s="1"/>
  <c r="U477" i="12"/>
  <c r="K477" i="12"/>
  <c r="U476" i="12"/>
  <c r="K476" i="12"/>
  <c r="U475" i="12"/>
  <c r="K475" i="12"/>
  <c r="K474" i="12" s="1"/>
  <c r="P474" i="12"/>
  <c r="U474" i="12" s="1"/>
  <c r="O474" i="12"/>
  <c r="N474" i="12"/>
  <c r="M474" i="12"/>
  <c r="L474" i="12"/>
  <c r="U463" i="12"/>
  <c r="U462" i="12"/>
  <c r="U461" i="12"/>
  <c r="U460" i="12"/>
  <c r="U459" i="12"/>
  <c r="U458" i="12"/>
  <c r="U457" i="12"/>
  <c r="U456" i="12"/>
  <c r="U455" i="12"/>
  <c r="P455" i="12"/>
  <c r="O455" i="12"/>
  <c r="N455" i="12"/>
  <c r="M455" i="12"/>
  <c r="L455" i="12"/>
  <c r="K455" i="12"/>
  <c r="U454" i="12"/>
  <c r="K454" i="12"/>
  <c r="U453" i="12"/>
  <c r="K453" i="12"/>
  <c r="U452" i="12"/>
  <c r="K452" i="12"/>
  <c r="K451" i="12" s="1"/>
  <c r="P451" i="12"/>
  <c r="U451" i="12" s="1"/>
  <c r="O451" i="12"/>
  <c r="N451" i="12"/>
  <c r="M451" i="12"/>
  <c r="L451" i="12"/>
  <c r="U450" i="12"/>
  <c r="K450" i="12"/>
  <c r="U449" i="12"/>
  <c r="K449" i="12"/>
  <c r="U448" i="12"/>
  <c r="K448" i="12"/>
  <c r="U447" i="12"/>
  <c r="K447" i="12"/>
  <c r="U446" i="12"/>
  <c r="K446" i="12"/>
  <c r="U445" i="12"/>
  <c r="P445" i="12"/>
  <c r="O445" i="12"/>
  <c r="N445" i="12"/>
  <c r="M445" i="12"/>
  <c r="L445" i="12"/>
  <c r="K445" i="12"/>
  <c r="U444" i="12"/>
  <c r="K444" i="12"/>
  <c r="U443" i="12"/>
  <c r="K443" i="12"/>
  <c r="U442" i="12"/>
  <c r="K442" i="12"/>
  <c r="U441" i="12"/>
  <c r="K441" i="12"/>
  <c r="K439" i="12" s="1"/>
  <c r="U440" i="12"/>
  <c r="K440" i="12"/>
  <c r="P439" i="12"/>
  <c r="U439" i="12" s="1"/>
  <c r="O439" i="12"/>
  <c r="N439" i="12"/>
  <c r="M439" i="12"/>
  <c r="L439" i="12"/>
  <c r="U438" i="12"/>
  <c r="K438" i="12"/>
  <c r="U437" i="12"/>
  <c r="K437" i="12"/>
  <c r="U436" i="12"/>
  <c r="P436" i="12"/>
  <c r="O436" i="12"/>
  <c r="N436" i="12"/>
  <c r="M436" i="12"/>
  <c r="L436" i="12"/>
  <c r="K436" i="12"/>
  <c r="U435" i="12"/>
  <c r="K435" i="12"/>
  <c r="U434" i="12"/>
  <c r="K434" i="12"/>
  <c r="U433" i="12"/>
  <c r="K433" i="12"/>
  <c r="K429" i="12" s="1"/>
  <c r="U432" i="12"/>
  <c r="K432" i="12"/>
  <c r="U431" i="12"/>
  <c r="K431" i="12"/>
  <c r="U430" i="12"/>
  <c r="K430" i="12"/>
  <c r="P429" i="12"/>
  <c r="U429" i="12" s="1"/>
  <c r="O429" i="12"/>
  <c r="N429" i="12"/>
  <c r="M429" i="12"/>
  <c r="L429" i="12"/>
  <c r="U428" i="12"/>
  <c r="K428" i="12"/>
  <c r="U427" i="12"/>
  <c r="K427" i="12"/>
  <c r="U426" i="12"/>
  <c r="P426" i="12"/>
  <c r="O426" i="12"/>
  <c r="N426" i="12"/>
  <c r="M426" i="12"/>
  <c r="L426" i="12"/>
  <c r="K426" i="12"/>
  <c r="U425" i="12"/>
  <c r="K425" i="12"/>
  <c r="U424" i="12"/>
  <c r="K424" i="12"/>
  <c r="U423" i="12"/>
  <c r="K423" i="12"/>
  <c r="U422" i="12"/>
  <c r="K422" i="12"/>
  <c r="K421" i="12" s="1"/>
  <c r="P421" i="12"/>
  <c r="U421" i="12" s="1"/>
  <c r="O421" i="12"/>
  <c r="N421" i="12"/>
  <c r="M421" i="12"/>
  <c r="L421" i="12"/>
  <c r="U420" i="12"/>
  <c r="K420" i="12"/>
  <c r="U419" i="12"/>
  <c r="K419" i="12"/>
  <c r="U418" i="12"/>
  <c r="K418" i="12"/>
  <c r="U417" i="12"/>
  <c r="K417" i="12"/>
  <c r="U416" i="12"/>
  <c r="K416" i="12"/>
  <c r="U415" i="12"/>
  <c r="U414" i="12"/>
  <c r="K414" i="12"/>
  <c r="U413" i="12"/>
  <c r="K413" i="12"/>
  <c r="K412" i="12" s="1"/>
  <c r="P412" i="12"/>
  <c r="U412" i="12" s="1"/>
  <c r="O412" i="12"/>
  <c r="N412" i="12"/>
  <c r="M412" i="12"/>
  <c r="L412" i="12"/>
  <c r="U411" i="12"/>
  <c r="K411" i="12"/>
  <c r="U410" i="12"/>
  <c r="K410" i="12"/>
  <c r="U409" i="12"/>
  <c r="K409" i="12"/>
  <c r="U408" i="12"/>
  <c r="K408" i="12"/>
  <c r="U407" i="12"/>
  <c r="K407" i="12"/>
  <c r="U406" i="12"/>
  <c r="K406" i="12"/>
  <c r="U405" i="12"/>
  <c r="P405" i="12"/>
  <c r="O405" i="12"/>
  <c r="N405" i="12"/>
  <c r="M405" i="12"/>
  <c r="L405" i="12"/>
  <c r="K405" i="12"/>
  <c r="U404" i="12"/>
  <c r="K404" i="12"/>
  <c r="U403" i="12"/>
  <c r="K403" i="12"/>
  <c r="U402" i="12"/>
  <c r="K402" i="12"/>
  <c r="U401" i="12"/>
  <c r="K401" i="12"/>
  <c r="U400" i="12"/>
  <c r="K400" i="12"/>
  <c r="U399" i="12"/>
  <c r="K399" i="12"/>
  <c r="K397" i="12" s="1"/>
  <c r="U398" i="12"/>
  <c r="K398" i="12"/>
  <c r="P397" i="12"/>
  <c r="U397" i="12" s="1"/>
  <c r="O397" i="12"/>
  <c r="N397" i="12"/>
  <c r="M397" i="12"/>
  <c r="L397" i="12"/>
  <c r="U395" i="12"/>
  <c r="P394" i="12"/>
  <c r="U394" i="12" s="1"/>
  <c r="O394" i="12"/>
  <c r="N394" i="12"/>
  <c r="M394" i="12"/>
  <c r="L394" i="12"/>
  <c r="K394" i="12"/>
  <c r="U393" i="12"/>
  <c r="K393" i="12"/>
  <c r="U392" i="12"/>
  <c r="K392" i="12"/>
  <c r="U391" i="12"/>
  <c r="K391" i="12"/>
  <c r="U390" i="12"/>
  <c r="P390" i="12"/>
  <c r="O390" i="12"/>
  <c r="N390" i="12"/>
  <c r="M390" i="12"/>
  <c r="L390" i="12"/>
  <c r="K390" i="12"/>
  <c r="U389" i="12"/>
  <c r="U388" i="12"/>
  <c r="U387" i="12"/>
  <c r="U386" i="12"/>
  <c r="P385" i="12"/>
  <c r="U385" i="12" s="1"/>
  <c r="O385" i="12"/>
  <c r="N385" i="12"/>
  <c r="M385" i="12"/>
  <c r="L385" i="12"/>
  <c r="K385" i="12"/>
  <c r="U384" i="12"/>
  <c r="K384" i="12"/>
  <c r="U383" i="12"/>
  <c r="P383" i="12"/>
  <c r="O383" i="12"/>
  <c r="N383" i="12"/>
  <c r="M383" i="12"/>
  <c r="L383" i="12"/>
  <c r="K383" i="12"/>
  <c r="U381" i="12"/>
  <c r="K381" i="12"/>
  <c r="Q380" i="12"/>
  <c r="P380" i="12"/>
  <c r="U380" i="12" s="1"/>
  <c r="O380" i="12"/>
  <c r="N380" i="12"/>
  <c r="M380" i="12"/>
  <c r="L380" i="12"/>
  <c r="K380" i="12"/>
  <c r="U379" i="12"/>
  <c r="K379" i="12"/>
  <c r="U378" i="12"/>
  <c r="K378" i="12"/>
  <c r="U377" i="12"/>
  <c r="K377" i="12"/>
  <c r="K376" i="12" s="1"/>
  <c r="P376" i="12"/>
  <c r="U376" i="12" s="1"/>
  <c r="O376" i="12"/>
  <c r="N376" i="12"/>
  <c r="M376" i="12"/>
  <c r="L376" i="12"/>
  <c r="U366" i="12"/>
  <c r="K366" i="12"/>
  <c r="U365" i="12"/>
  <c r="U364" i="12"/>
  <c r="U363" i="12"/>
  <c r="U362" i="12"/>
  <c r="K362" i="12"/>
  <c r="U361" i="12"/>
  <c r="U360" i="12"/>
  <c r="U359" i="12"/>
  <c r="U358" i="12"/>
  <c r="U357" i="12"/>
  <c r="U356" i="12"/>
  <c r="U355" i="12"/>
  <c r="U354" i="12"/>
  <c r="U353" i="12"/>
  <c r="U352" i="12"/>
  <c r="U351" i="12"/>
  <c r="U350" i="12"/>
  <c r="U349" i="12"/>
  <c r="U348" i="12"/>
  <c r="U347" i="12"/>
  <c r="K347" i="12"/>
  <c r="U346" i="12"/>
  <c r="K346" i="12"/>
  <c r="U345" i="12"/>
  <c r="K345" i="12"/>
  <c r="U344" i="12"/>
  <c r="K344" i="12"/>
  <c r="U343" i="12"/>
  <c r="K343" i="12"/>
  <c r="U342" i="12"/>
  <c r="K342" i="12"/>
  <c r="U341" i="12"/>
  <c r="K341" i="12"/>
  <c r="K340" i="12" s="1"/>
  <c r="P340" i="12"/>
  <c r="U340" i="12" s="1"/>
  <c r="O340" i="12"/>
  <c r="N340" i="12"/>
  <c r="M340" i="12"/>
  <c r="L340" i="12"/>
  <c r="U339" i="12"/>
  <c r="U338" i="12"/>
  <c r="U337" i="12"/>
  <c r="U336" i="12"/>
  <c r="U335" i="12"/>
  <c r="U334" i="12"/>
  <c r="K334" i="12"/>
  <c r="U333" i="12"/>
  <c r="K333" i="12"/>
  <c r="U332" i="12"/>
  <c r="K332" i="12"/>
  <c r="U331" i="12"/>
  <c r="K331" i="12"/>
  <c r="U330" i="12"/>
  <c r="K330" i="12"/>
  <c r="U329" i="12"/>
  <c r="K329" i="12"/>
  <c r="U328" i="12"/>
  <c r="K328" i="12"/>
  <c r="U327" i="12"/>
  <c r="K327" i="12"/>
  <c r="U326" i="12"/>
  <c r="K326" i="12"/>
  <c r="K325" i="12" s="1"/>
  <c r="P325" i="12"/>
  <c r="U325" i="12" s="1"/>
  <c r="O325" i="12"/>
  <c r="N325" i="12"/>
  <c r="M325" i="12"/>
  <c r="L325" i="12"/>
  <c r="U323" i="12"/>
  <c r="K323" i="12"/>
  <c r="U322" i="12"/>
  <c r="K322" i="12"/>
  <c r="U321" i="12"/>
  <c r="P321" i="12"/>
  <c r="O321" i="12"/>
  <c r="N321" i="12"/>
  <c r="M321" i="12"/>
  <c r="L321" i="12"/>
  <c r="K321" i="12"/>
  <c r="U320" i="12"/>
  <c r="K320" i="12"/>
  <c r="K319" i="12" s="1"/>
  <c r="P319" i="12"/>
  <c r="U319" i="12" s="1"/>
  <c r="O319" i="12"/>
  <c r="N319" i="12"/>
  <c r="M319" i="12"/>
  <c r="L319" i="12"/>
  <c r="U318" i="12"/>
  <c r="K318" i="12"/>
  <c r="U317" i="12"/>
  <c r="K317" i="12"/>
  <c r="U316" i="12"/>
  <c r="K316" i="12"/>
  <c r="U315" i="12"/>
  <c r="K315" i="12"/>
  <c r="U314" i="12"/>
  <c r="K314" i="12"/>
  <c r="U313" i="12"/>
  <c r="K313" i="12"/>
  <c r="U312" i="12"/>
  <c r="K312" i="12"/>
  <c r="U311" i="12"/>
  <c r="K311" i="12"/>
  <c r="U310" i="12"/>
  <c r="K310" i="12"/>
  <c r="U309" i="12"/>
  <c r="P309" i="12"/>
  <c r="O309" i="12"/>
  <c r="N309" i="12"/>
  <c r="M309" i="12"/>
  <c r="L309" i="12"/>
  <c r="K309" i="12"/>
  <c r="U308" i="12"/>
  <c r="U307" i="12"/>
  <c r="K307" i="12"/>
  <c r="U306" i="12"/>
  <c r="K306" i="12"/>
  <c r="U305" i="12"/>
  <c r="P305" i="12"/>
  <c r="O305" i="12"/>
  <c r="N305" i="12"/>
  <c r="M305" i="12"/>
  <c r="L305" i="12"/>
  <c r="K305" i="12"/>
  <c r="U304" i="12"/>
  <c r="K304" i="12"/>
  <c r="U303" i="12"/>
  <c r="K303" i="12"/>
  <c r="K302" i="12" s="1"/>
  <c r="P302" i="12"/>
  <c r="U302" i="12" s="1"/>
  <c r="O302" i="12"/>
  <c r="N302" i="12"/>
  <c r="M302" i="12"/>
  <c r="L302" i="12"/>
  <c r="U301" i="12"/>
  <c r="K301" i="12"/>
  <c r="U300" i="12"/>
  <c r="K300" i="12"/>
  <c r="U299" i="12"/>
  <c r="K299" i="12"/>
  <c r="U298" i="12"/>
  <c r="P298" i="12"/>
  <c r="O298" i="12"/>
  <c r="N298" i="12"/>
  <c r="M298" i="12"/>
  <c r="L298" i="12"/>
  <c r="K298" i="12"/>
  <c r="U297" i="12"/>
  <c r="K297" i="12"/>
  <c r="U296" i="12"/>
  <c r="K296" i="12"/>
  <c r="K295" i="12" s="1"/>
  <c r="P295" i="12"/>
  <c r="U295" i="12" s="1"/>
  <c r="O295" i="12"/>
  <c r="N295" i="12"/>
  <c r="M295" i="12"/>
  <c r="L295" i="12"/>
  <c r="U293" i="12"/>
  <c r="K293" i="12"/>
  <c r="U292" i="12"/>
  <c r="Q292" i="12"/>
  <c r="P292" i="12"/>
  <c r="O292" i="12"/>
  <c r="N292" i="12"/>
  <c r="M292" i="12"/>
  <c r="L292" i="12"/>
  <c r="K292" i="12"/>
  <c r="U291" i="12"/>
  <c r="K291" i="12"/>
  <c r="U290" i="12"/>
  <c r="K290" i="12"/>
  <c r="U289" i="12"/>
  <c r="K289" i="12"/>
  <c r="Q288" i="12"/>
  <c r="P288" i="12"/>
  <c r="U288" i="12" s="1"/>
  <c r="O288" i="12"/>
  <c r="N288" i="12"/>
  <c r="M288" i="12"/>
  <c r="L288" i="12"/>
  <c r="K288" i="12"/>
  <c r="U278" i="12"/>
  <c r="K278" i="12"/>
  <c r="U277" i="12"/>
  <c r="K277" i="12"/>
  <c r="U276" i="12"/>
  <c r="K276" i="12"/>
  <c r="U275" i="12"/>
  <c r="K275" i="12"/>
  <c r="X274" i="12"/>
  <c r="U274" i="12"/>
  <c r="O274" i="12"/>
  <c r="N274" i="12"/>
  <c r="M274" i="12"/>
  <c r="L274" i="12"/>
  <c r="K274" i="12"/>
  <c r="U273" i="12"/>
  <c r="K273" i="12"/>
  <c r="U272" i="12"/>
  <c r="K272" i="12"/>
  <c r="U271" i="12"/>
  <c r="K271" i="12"/>
  <c r="U270" i="12"/>
  <c r="K270" i="12"/>
  <c r="U269" i="12"/>
  <c r="K269" i="12"/>
  <c r="Q268" i="12"/>
  <c r="U268" i="12" s="1"/>
  <c r="P268" i="12"/>
  <c r="O268" i="12"/>
  <c r="K268" i="12" s="1"/>
  <c r="X272" i="12" s="1"/>
  <c r="X273" i="12" s="1"/>
  <c r="N268" i="12"/>
  <c r="M268" i="12"/>
  <c r="L268" i="12"/>
  <c r="U266" i="12"/>
  <c r="U265" i="12"/>
  <c r="P264" i="12"/>
  <c r="U264" i="12" s="1"/>
  <c r="O264" i="12"/>
  <c r="N264" i="12"/>
  <c r="M264" i="12"/>
  <c r="L264" i="12"/>
  <c r="K264" i="12"/>
  <c r="U263" i="12"/>
  <c r="U262" i="12"/>
  <c r="U261" i="12"/>
  <c r="P261" i="12"/>
  <c r="O261" i="12"/>
  <c r="N261" i="12"/>
  <c r="M261" i="12"/>
  <c r="L261" i="12"/>
  <c r="K261" i="12"/>
  <c r="U260" i="12"/>
  <c r="K260" i="12"/>
  <c r="P259" i="12"/>
  <c r="U259" i="12" s="1"/>
  <c r="O259" i="12"/>
  <c r="N259" i="12"/>
  <c r="M259" i="12"/>
  <c r="L259" i="12"/>
  <c r="K259" i="12" s="1"/>
  <c r="U258" i="12"/>
  <c r="P257" i="12"/>
  <c r="U257" i="12" s="1"/>
  <c r="O257" i="12"/>
  <c r="N257" i="12"/>
  <c r="M257" i="12"/>
  <c r="L257" i="12"/>
  <c r="K257" i="12"/>
  <c r="U255" i="12"/>
  <c r="K255" i="12"/>
  <c r="U254" i="12"/>
  <c r="K254" i="12"/>
  <c r="U253" i="12"/>
  <c r="K253" i="12"/>
  <c r="U252" i="12"/>
  <c r="K252" i="12"/>
  <c r="U251" i="12"/>
  <c r="K251" i="12"/>
  <c r="X250" i="12"/>
  <c r="Q250" i="12"/>
  <c r="P250" i="12"/>
  <c r="U250" i="12" s="1"/>
  <c r="O250" i="12"/>
  <c r="N250" i="12"/>
  <c r="M250" i="12"/>
  <c r="L250" i="12"/>
  <c r="K250" i="12"/>
  <c r="U249" i="12"/>
  <c r="K249" i="12"/>
  <c r="U248" i="12"/>
  <c r="K248" i="12"/>
  <c r="U247" i="12"/>
  <c r="K247" i="12"/>
  <c r="Q246" i="12"/>
  <c r="U246" i="12" s="1"/>
  <c r="O246" i="12"/>
  <c r="N246" i="12"/>
  <c r="M246" i="12"/>
  <c r="L246" i="12"/>
  <c r="K246" i="12" s="1"/>
  <c r="U245" i="12"/>
  <c r="K245" i="12"/>
  <c r="U244" i="12"/>
  <c r="K244" i="12"/>
  <c r="U243" i="12"/>
  <c r="Q243" i="12"/>
  <c r="P243" i="12"/>
  <c r="O243" i="12"/>
  <c r="N243" i="12"/>
  <c r="M243" i="12"/>
  <c r="L243" i="12"/>
  <c r="K243" i="12"/>
  <c r="U242" i="12"/>
  <c r="K242" i="12"/>
  <c r="U241" i="12"/>
  <c r="K241" i="12"/>
  <c r="U240" i="12"/>
  <c r="Q240" i="12"/>
  <c r="P240" i="12"/>
  <c r="O240" i="12"/>
  <c r="N240" i="12"/>
  <c r="M240" i="12"/>
  <c r="L240" i="12"/>
  <c r="K240" i="12" s="1"/>
  <c r="U238" i="12"/>
  <c r="K238" i="12"/>
  <c r="U237" i="12"/>
  <c r="P237" i="12"/>
  <c r="O237" i="12"/>
  <c r="N237" i="12"/>
  <c r="M237" i="12"/>
  <c r="L237" i="12"/>
  <c r="K237" i="12"/>
  <c r="U236" i="12"/>
  <c r="U235" i="12"/>
  <c r="P235" i="12"/>
  <c r="O235" i="12"/>
  <c r="N235" i="12"/>
  <c r="M235" i="12"/>
  <c r="L235" i="12"/>
  <c r="K235" i="12"/>
  <c r="U234" i="12"/>
  <c r="U233" i="12"/>
  <c r="U232" i="12"/>
  <c r="O232" i="12"/>
  <c r="N232" i="12"/>
  <c r="M232" i="12"/>
  <c r="L232" i="12"/>
  <c r="K232" i="12"/>
  <c r="U231" i="12"/>
  <c r="S230" i="12"/>
  <c r="P230" i="12"/>
  <c r="U230" i="12" s="1"/>
  <c r="O230" i="12"/>
  <c r="N230" i="12"/>
  <c r="M230" i="12"/>
  <c r="L230" i="12"/>
  <c r="K230" i="12"/>
  <c r="X228" i="12"/>
  <c r="U228" i="12"/>
  <c r="K228" i="12"/>
  <c r="Q227" i="12"/>
  <c r="U227" i="12" s="1"/>
  <c r="P227" i="12"/>
  <c r="O227" i="12"/>
  <c r="N227" i="12"/>
  <c r="M227" i="12"/>
  <c r="L227" i="12"/>
  <c r="K227" i="12"/>
  <c r="U226" i="12"/>
  <c r="K226" i="12"/>
  <c r="U225" i="12"/>
  <c r="K225" i="12"/>
  <c r="K224" i="12" s="1"/>
  <c r="P224" i="12"/>
  <c r="U224" i="12" s="1"/>
  <c r="O224" i="12"/>
  <c r="N224" i="12"/>
  <c r="M224" i="12"/>
  <c r="L224" i="12"/>
  <c r="U223" i="12"/>
  <c r="K223" i="12"/>
  <c r="U222" i="12"/>
  <c r="K222" i="12"/>
  <c r="U221" i="12"/>
  <c r="K221" i="12"/>
  <c r="U220" i="12"/>
  <c r="P220" i="12"/>
  <c r="O220" i="12"/>
  <c r="N220" i="12"/>
  <c r="M220" i="12"/>
  <c r="L220" i="12"/>
  <c r="K220" i="12"/>
  <c r="U219" i="12"/>
  <c r="U218" i="12"/>
  <c r="U217" i="12"/>
  <c r="Q216" i="12"/>
  <c r="P216" i="12"/>
  <c r="U216" i="12" s="1"/>
  <c r="O216" i="12"/>
  <c r="N216" i="12"/>
  <c r="M216" i="12"/>
  <c r="L216" i="12"/>
  <c r="K216" i="12" s="1"/>
  <c r="Y217" i="12" s="1"/>
  <c r="Y218" i="12" s="1"/>
  <c r="U214" i="12"/>
  <c r="K214" i="12"/>
  <c r="U213" i="12"/>
  <c r="Q213" i="12"/>
  <c r="P213" i="12"/>
  <c r="O213" i="12"/>
  <c r="N213" i="12"/>
  <c r="M213" i="12"/>
  <c r="L213" i="12"/>
  <c r="K213" i="12" s="1"/>
  <c r="U212" i="12"/>
  <c r="K212" i="12"/>
  <c r="U211" i="12"/>
  <c r="K211" i="12"/>
  <c r="X210" i="12"/>
  <c r="U210" i="12"/>
  <c r="K210" i="12"/>
  <c r="S209" i="12"/>
  <c r="Q209" i="12"/>
  <c r="P209" i="12"/>
  <c r="U209" i="12" s="1"/>
  <c r="O209" i="12"/>
  <c r="N209" i="12"/>
  <c r="M209" i="12"/>
  <c r="L209" i="12"/>
  <c r="K209" i="12" s="1"/>
  <c r="U198" i="12"/>
  <c r="U197" i="12"/>
  <c r="U196" i="12"/>
  <c r="K196" i="12"/>
  <c r="U195" i="12"/>
  <c r="K195" i="12"/>
  <c r="X194" i="12"/>
  <c r="U194" i="12"/>
  <c r="K194" i="12"/>
  <c r="K192" i="12" s="1"/>
  <c r="U193" i="12"/>
  <c r="K193" i="12"/>
  <c r="Q192" i="12"/>
  <c r="P192" i="12"/>
  <c r="U192" i="12" s="1"/>
  <c r="O192" i="12"/>
  <c r="N192" i="12"/>
  <c r="M192" i="12"/>
  <c r="L192" i="12"/>
  <c r="X190" i="12"/>
  <c r="U190" i="12"/>
  <c r="K190" i="12"/>
  <c r="U189" i="12"/>
  <c r="K189" i="12"/>
  <c r="U188" i="12"/>
  <c r="Q188" i="12"/>
  <c r="P188" i="12"/>
  <c r="O188" i="12"/>
  <c r="N188" i="12"/>
  <c r="M188" i="12"/>
  <c r="L188" i="12"/>
  <c r="K188" i="12" s="1"/>
  <c r="X187" i="12"/>
  <c r="U187" i="12"/>
  <c r="K187" i="12"/>
  <c r="X186" i="12"/>
  <c r="U186" i="12"/>
  <c r="K186" i="12"/>
  <c r="U185" i="12"/>
  <c r="K185" i="12"/>
  <c r="Q184" i="12"/>
  <c r="U184" i="12" s="1"/>
  <c r="P184" i="12"/>
  <c r="O184" i="12"/>
  <c r="N184" i="12"/>
  <c r="M184" i="12"/>
  <c r="L184" i="12"/>
  <c r="K184" i="12"/>
  <c r="U183" i="12"/>
  <c r="K183" i="12"/>
  <c r="Q182" i="12"/>
  <c r="U182" i="12" s="1"/>
  <c r="O182" i="12"/>
  <c r="N182" i="12"/>
  <c r="M182" i="12"/>
  <c r="L182" i="12"/>
  <c r="K182" i="12" s="1"/>
  <c r="X184" i="12" s="1"/>
  <c r="U181" i="12"/>
  <c r="K181" i="12"/>
  <c r="K179" i="12" s="1"/>
  <c r="X180" i="12" s="1"/>
  <c r="X181" i="12" s="1"/>
  <c r="U180" i="12"/>
  <c r="K180" i="12"/>
  <c r="U179" i="12"/>
  <c r="Q179" i="12"/>
  <c r="P179" i="12"/>
  <c r="O179" i="12"/>
  <c r="N179" i="12"/>
  <c r="M179" i="12"/>
  <c r="L179" i="12"/>
  <c r="U178" i="12"/>
  <c r="K178" i="12"/>
  <c r="Q177" i="12"/>
  <c r="U177" i="12" s="1"/>
  <c r="O177" i="12"/>
  <c r="N177" i="12"/>
  <c r="M177" i="12"/>
  <c r="L177" i="12"/>
  <c r="K177" i="12" s="1"/>
  <c r="X178" i="12" s="1"/>
  <c r="U176" i="12"/>
  <c r="K176" i="12"/>
  <c r="U175" i="12"/>
  <c r="K175" i="12"/>
  <c r="U174" i="12"/>
  <c r="K174" i="12"/>
  <c r="U173" i="12"/>
  <c r="K173" i="12"/>
  <c r="U172" i="12"/>
  <c r="K172" i="12"/>
  <c r="U171" i="12"/>
  <c r="K171" i="12"/>
  <c r="U170" i="12"/>
  <c r="K170" i="12"/>
  <c r="U169" i="12"/>
  <c r="K169" i="12"/>
  <c r="U168" i="12"/>
  <c r="K168" i="12"/>
  <c r="S167" i="12"/>
  <c r="Q167" i="12"/>
  <c r="U167" i="12" s="1"/>
  <c r="P167" i="12"/>
  <c r="O167" i="12"/>
  <c r="N167" i="12"/>
  <c r="M167" i="12"/>
  <c r="K167" i="12" s="1"/>
  <c r="X168" i="12" s="1"/>
  <c r="X169" i="12" s="1"/>
  <c r="L167" i="12"/>
  <c r="U166" i="12"/>
  <c r="K166" i="12"/>
  <c r="U165" i="12"/>
  <c r="K165" i="12"/>
  <c r="U164" i="12"/>
  <c r="K164" i="12"/>
  <c r="U163" i="12"/>
  <c r="K163" i="12"/>
  <c r="U162" i="12"/>
  <c r="K162" i="12"/>
  <c r="U161" i="12"/>
  <c r="K161" i="12"/>
  <c r="U160" i="12"/>
  <c r="K160" i="12"/>
  <c r="K159" i="12" s="1"/>
  <c r="S159" i="12"/>
  <c r="Q159" i="12"/>
  <c r="P159" i="12"/>
  <c r="U159" i="12" s="1"/>
  <c r="O159" i="12"/>
  <c r="N159" i="12"/>
  <c r="M159" i="12"/>
  <c r="L159" i="12"/>
  <c r="U157" i="12"/>
  <c r="K157" i="12"/>
  <c r="U156" i="12"/>
  <c r="K156" i="12"/>
  <c r="K154" i="12" s="1"/>
  <c r="U155" i="12"/>
  <c r="K155" i="12"/>
  <c r="U154" i="12"/>
  <c r="Q154" i="12"/>
  <c r="P154" i="12"/>
  <c r="O154" i="12"/>
  <c r="N154" i="12"/>
  <c r="M154" i="12"/>
  <c r="L154" i="12"/>
  <c r="U153" i="12"/>
  <c r="K153" i="12"/>
  <c r="U152" i="12"/>
  <c r="K152" i="12"/>
  <c r="U151" i="12"/>
  <c r="K151" i="12"/>
  <c r="U150" i="12"/>
  <c r="K150" i="12"/>
  <c r="U149" i="12"/>
  <c r="K149" i="12"/>
  <c r="U148" i="12"/>
  <c r="K148" i="12"/>
  <c r="U147" i="12"/>
  <c r="K147" i="12"/>
  <c r="U146" i="12"/>
  <c r="K146" i="12"/>
  <c r="U145" i="12"/>
  <c r="K145" i="12"/>
  <c r="U144" i="12"/>
  <c r="K144" i="12"/>
  <c r="U143" i="12"/>
  <c r="K143" i="12"/>
  <c r="Q142" i="12"/>
  <c r="P142" i="12"/>
  <c r="U142" i="12" s="1"/>
  <c r="O142" i="12"/>
  <c r="N142" i="12"/>
  <c r="M142" i="12"/>
  <c r="L142" i="12"/>
  <c r="K142" i="12" s="1"/>
  <c r="U141" i="12"/>
  <c r="K141" i="12"/>
  <c r="U140" i="12"/>
  <c r="K140" i="12"/>
  <c r="Q139" i="12"/>
  <c r="P139" i="12"/>
  <c r="U139" i="12" s="1"/>
  <c r="O139" i="12"/>
  <c r="N139" i="12"/>
  <c r="M139" i="12"/>
  <c r="L139" i="12"/>
  <c r="K139" i="12"/>
  <c r="U138" i="12"/>
  <c r="K138" i="12"/>
  <c r="U137" i="12"/>
  <c r="K137" i="12"/>
  <c r="U136" i="12"/>
  <c r="K136" i="12"/>
  <c r="U135" i="12"/>
  <c r="Q135" i="12"/>
  <c r="O135" i="12"/>
  <c r="N135" i="12"/>
  <c r="M135" i="12"/>
  <c r="K135" i="12" s="1"/>
  <c r="L135" i="12"/>
  <c r="U134" i="12"/>
  <c r="K134" i="12"/>
  <c r="U133" i="12"/>
  <c r="K133" i="12"/>
  <c r="U132" i="12"/>
  <c r="K132" i="12"/>
  <c r="S131" i="12"/>
  <c r="U131" i="12" s="1"/>
  <c r="Q131" i="12"/>
  <c r="O131" i="12"/>
  <c r="N131" i="12"/>
  <c r="M131" i="12"/>
  <c r="L131" i="12"/>
  <c r="K131" i="12"/>
  <c r="U130" i="12"/>
  <c r="K130" i="12"/>
  <c r="U129" i="12"/>
  <c r="K129" i="12"/>
  <c r="S128" i="12"/>
  <c r="Q128" i="12"/>
  <c r="P128" i="12"/>
  <c r="U128" i="12" s="1"/>
  <c r="O128" i="12"/>
  <c r="N128" i="12"/>
  <c r="M128" i="12"/>
  <c r="L128" i="12"/>
  <c r="K128" i="12" s="1"/>
  <c r="U127" i="12"/>
  <c r="K127" i="12"/>
  <c r="U126" i="12"/>
  <c r="K126" i="12"/>
  <c r="S125" i="12"/>
  <c r="Q125" i="12"/>
  <c r="U125" i="12" s="1"/>
  <c r="P125" i="12"/>
  <c r="O125" i="12"/>
  <c r="N125" i="12"/>
  <c r="M125" i="12"/>
  <c r="K125" i="12" s="1"/>
  <c r="L125" i="12"/>
  <c r="U124" i="12"/>
  <c r="K124" i="12"/>
  <c r="S123" i="12"/>
  <c r="Q123" i="12"/>
  <c r="P123" i="12"/>
  <c r="U123" i="12" s="1"/>
  <c r="O123" i="12"/>
  <c r="N123" i="12"/>
  <c r="M123" i="12"/>
  <c r="L123" i="12"/>
  <c r="K123" i="12" s="1"/>
  <c r="U121" i="12"/>
  <c r="K121" i="12"/>
  <c r="U120" i="12"/>
  <c r="Q119" i="12"/>
  <c r="U119" i="12" s="1"/>
  <c r="O119" i="12"/>
  <c r="N119" i="12"/>
  <c r="M119" i="12"/>
  <c r="L119" i="12"/>
  <c r="K119" i="12" s="1"/>
  <c r="U118" i="12"/>
  <c r="K118" i="12"/>
  <c r="U117" i="12"/>
  <c r="K117" i="12"/>
  <c r="U116" i="12"/>
  <c r="K116" i="12"/>
  <c r="S115" i="12"/>
  <c r="Q115" i="12"/>
  <c r="U115" i="12" s="1"/>
  <c r="P115" i="12"/>
  <c r="O115" i="12"/>
  <c r="N115" i="12"/>
  <c r="M115" i="12"/>
  <c r="K115" i="12" s="1"/>
  <c r="L115" i="12"/>
  <c r="U104" i="12"/>
  <c r="L104" i="12"/>
  <c r="K104" i="12" s="1"/>
  <c r="K102" i="12" s="1"/>
  <c r="U103" i="12"/>
  <c r="K103" i="12"/>
  <c r="U102" i="12"/>
  <c r="P102" i="12"/>
  <c r="O102" i="12"/>
  <c r="N102" i="12"/>
  <c r="M102" i="12"/>
  <c r="U101" i="12"/>
  <c r="K101" i="12"/>
  <c r="Q100" i="12"/>
  <c r="U100" i="12" s="1"/>
  <c r="P100" i="12"/>
  <c r="O100" i="12"/>
  <c r="N100" i="12"/>
  <c r="M100" i="12"/>
  <c r="L100" i="12"/>
  <c r="K100" i="12"/>
  <c r="U99" i="12"/>
  <c r="U98" i="12"/>
  <c r="K98" i="12"/>
  <c r="U97" i="12"/>
  <c r="K97" i="12"/>
  <c r="S96" i="12"/>
  <c r="Q96" i="12"/>
  <c r="U96" i="12" s="1"/>
  <c r="P96" i="12"/>
  <c r="O96" i="12"/>
  <c r="N96" i="12"/>
  <c r="M96" i="12"/>
  <c r="K96" i="12" s="1"/>
  <c r="L96" i="12"/>
  <c r="U95" i="12"/>
  <c r="K95" i="12"/>
  <c r="U94" i="12"/>
  <c r="K94" i="12"/>
  <c r="U93" i="12"/>
  <c r="K93" i="12"/>
  <c r="U92" i="12"/>
  <c r="K92" i="12"/>
  <c r="S91" i="12"/>
  <c r="Q91" i="12"/>
  <c r="P91" i="12"/>
  <c r="U91" i="12" s="1"/>
  <c r="O91" i="12"/>
  <c r="N91" i="12"/>
  <c r="M91" i="12"/>
  <c r="L91" i="12"/>
  <c r="K91" i="12" s="1"/>
  <c r="U90" i="12"/>
  <c r="K90" i="12"/>
  <c r="S89" i="12"/>
  <c r="Q89" i="12"/>
  <c r="U89" i="12" s="1"/>
  <c r="P89" i="12"/>
  <c r="O89" i="12"/>
  <c r="N89" i="12"/>
  <c r="M89" i="12"/>
  <c r="L89" i="12"/>
  <c r="K89" i="12"/>
  <c r="U88" i="12"/>
  <c r="K88" i="12"/>
  <c r="U87" i="12"/>
  <c r="K87" i="12"/>
  <c r="S86" i="12"/>
  <c r="Q86" i="12"/>
  <c r="P86" i="12"/>
  <c r="U86" i="12" s="1"/>
  <c r="O86" i="12"/>
  <c r="N86" i="12"/>
  <c r="M86" i="12"/>
  <c r="L86" i="12"/>
  <c r="K86" i="12" s="1"/>
  <c r="U85" i="12"/>
  <c r="K85" i="12"/>
  <c r="U84" i="12"/>
  <c r="K84" i="12"/>
  <c r="U83" i="12"/>
  <c r="S83" i="12"/>
  <c r="Q83" i="12"/>
  <c r="P83" i="12"/>
  <c r="O83" i="12"/>
  <c r="N83" i="12"/>
  <c r="M83" i="12"/>
  <c r="L83" i="12"/>
  <c r="K83" i="12"/>
  <c r="U82" i="12"/>
  <c r="K82" i="12"/>
  <c r="U81" i="12"/>
  <c r="K81" i="12"/>
  <c r="U80" i="12"/>
  <c r="K80" i="12"/>
  <c r="U79" i="12"/>
  <c r="K79" i="12"/>
  <c r="S78" i="12"/>
  <c r="Q78" i="12"/>
  <c r="P78" i="12"/>
  <c r="U78" i="12" s="1"/>
  <c r="O78" i="12"/>
  <c r="N78" i="12"/>
  <c r="M78" i="12"/>
  <c r="L78" i="12"/>
  <c r="K78" i="12" s="1"/>
  <c r="U77" i="12"/>
  <c r="K77" i="12"/>
  <c r="U76" i="12"/>
  <c r="K76" i="12"/>
  <c r="U75" i="12"/>
  <c r="K75" i="12"/>
  <c r="U74" i="12"/>
  <c r="K74" i="12"/>
  <c r="S73" i="12"/>
  <c r="Q73" i="12"/>
  <c r="U73" i="12" s="1"/>
  <c r="P73" i="12"/>
  <c r="O73" i="12"/>
  <c r="N73" i="12"/>
  <c r="M73" i="12"/>
  <c r="K73" i="12" s="1"/>
  <c r="L73" i="12"/>
  <c r="U72" i="12"/>
  <c r="U71" i="12"/>
  <c r="U70" i="12"/>
  <c r="U69" i="12"/>
  <c r="K69" i="12"/>
  <c r="U68" i="12"/>
  <c r="K68" i="12"/>
  <c r="U67" i="12"/>
  <c r="K67" i="12"/>
  <c r="U66" i="12"/>
  <c r="K66" i="12"/>
  <c r="U65" i="12"/>
  <c r="K65" i="12"/>
  <c r="U64" i="12"/>
  <c r="K64" i="12"/>
  <c r="U63" i="12"/>
  <c r="K63" i="12"/>
  <c r="U62" i="12"/>
  <c r="K62" i="12"/>
  <c r="U61" i="12"/>
  <c r="K61" i="12"/>
  <c r="U60" i="12"/>
  <c r="S60" i="12"/>
  <c r="Q60" i="12"/>
  <c r="P60" i="12"/>
  <c r="O60" i="12"/>
  <c r="N60" i="12"/>
  <c r="M60" i="12"/>
  <c r="L60" i="12"/>
  <c r="K60" i="12"/>
  <c r="U59" i="12"/>
  <c r="K59" i="12"/>
  <c r="S58" i="12"/>
  <c r="Q58" i="12"/>
  <c r="P58" i="12"/>
  <c r="U58" i="12" s="1"/>
  <c r="O58" i="12"/>
  <c r="N58" i="12"/>
  <c r="M58" i="12"/>
  <c r="L58" i="12"/>
  <c r="K58" i="12" s="1"/>
  <c r="U57" i="12"/>
  <c r="K57" i="12"/>
  <c r="U56" i="12"/>
  <c r="K56" i="12"/>
  <c r="U55" i="12"/>
  <c r="K55" i="12"/>
  <c r="S54" i="12"/>
  <c r="Q54" i="12"/>
  <c r="U54" i="12" s="1"/>
  <c r="P54" i="12"/>
  <c r="O54" i="12"/>
  <c r="N54" i="12"/>
  <c r="M54" i="12"/>
  <c r="K54" i="12" s="1"/>
  <c r="L54" i="12"/>
  <c r="X53" i="12"/>
  <c r="U53" i="12"/>
  <c r="X52" i="12"/>
  <c r="U52" i="12"/>
  <c r="K52" i="12"/>
  <c r="X51" i="12"/>
  <c r="U51" i="12"/>
  <c r="K51" i="12"/>
  <c r="X50" i="12"/>
  <c r="U50" i="12"/>
  <c r="K50" i="12"/>
  <c r="X49" i="12"/>
  <c r="U49" i="12"/>
  <c r="K49" i="12"/>
  <c r="X48" i="12"/>
  <c r="U48" i="12"/>
  <c r="K48" i="12"/>
  <c r="U47" i="12"/>
  <c r="K47" i="12"/>
  <c r="S46" i="12"/>
  <c r="Q46" i="12"/>
  <c r="U46" i="12" s="1"/>
  <c r="P46" i="12"/>
  <c r="O46" i="12"/>
  <c r="N46" i="12"/>
  <c r="M46" i="12"/>
  <c r="K46" i="12" s="1"/>
  <c r="L46" i="12"/>
  <c r="U45" i="12"/>
  <c r="U44" i="12"/>
  <c r="K44" i="12"/>
  <c r="U43" i="12"/>
  <c r="K43" i="12"/>
  <c r="U42" i="12"/>
  <c r="K42" i="12"/>
  <c r="U41" i="12"/>
  <c r="K41" i="12"/>
  <c r="U40" i="12"/>
  <c r="K40" i="12"/>
  <c r="U39" i="12"/>
  <c r="K39" i="12"/>
  <c r="U38" i="12"/>
  <c r="K38" i="12"/>
  <c r="Q37" i="12"/>
  <c r="P37" i="12"/>
  <c r="U37" i="12" s="1"/>
  <c r="O37" i="12"/>
  <c r="N37" i="12"/>
  <c r="M37" i="12"/>
  <c r="L37" i="12"/>
  <c r="K37" i="12" s="1"/>
  <c r="U35" i="12"/>
  <c r="U34" i="12"/>
  <c r="K34" i="12"/>
  <c r="U33" i="12"/>
  <c r="K33" i="12"/>
  <c r="U32" i="12"/>
  <c r="K32" i="12"/>
  <c r="Q31" i="12"/>
  <c r="P31" i="12"/>
  <c r="U31" i="12" s="1"/>
  <c r="O31" i="12"/>
  <c r="N31" i="12"/>
  <c r="M31" i="12"/>
  <c r="L31" i="12"/>
  <c r="K31" i="12"/>
  <c r="U30" i="12"/>
  <c r="K30" i="12"/>
  <c r="U29" i="12"/>
  <c r="K29" i="12"/>
  <c r="U28" i="12"/>
  <c r="K28" i="12"/>
  <c r="S27" i="12"/>
  <c r="Q27" i="12"/>
  <c r="P27" i="12"/>
  <c r="U27" i="12" s="1"/>
  <c r="O27" i="12"/>
  <c r="N27" i="12"/>
  <c r="M27" i="12"/>
  <c r="L27" i="12"/>
  <c r="K27" i="12" s="1"/>
  <c r="U26" i="12"/>
  <c r="K26" i="12"/>
  <c r="U25" i="12"/>
  <c r="K25" i="12"/>
  <c r="U24" i="12"/>
  <c r="K24" i="12"/>
  <c r="S23" i="12"/>
  <c r="Q23" i="12"/>
  <c r="P23" i="12"/>
  <c r="U23" i="12" s="1"/>
  <c r="O23" i="12"/>
  <c r="N23" i="12"/>
  <c r="M23" i="12"/>
  <c r="K23" i="12" s="1"/>
  <c r="L23" i="12"/>
  <c r="U22" i="12"/>
  <c r="K22" i="12"/>
  <c r="U21" i="12"/>
  <c r="K21" i="12"/>
  <c r="S20" i="12"/>
  <c r="Q20" i="12"/>
  <c r="P20" i="12"/>
  <c r="U20" i="12" s="1"/>
  <c r="O20" i="12"/>
  <c r="N20" i="12"/>
  <c r="M20" i="12"/>
  <c r="L20" i="12"/>
  <c r="K20" i="12" s="1"/>
  <c r="U18" i="12"/>
  <c r="K18" i="12"/>
  <c r="S17" i="12"/>
  <c r="Q17" i="12"/>
  <c r="P17" i="12"/>
  <c r="U17" i="12" s="1"/>
  <c r="O17" i="12"/>
  <c r="N17" i="12"/>
  <c r="M17" i="12"/>
  <c r="L17" i="12"/>
  <c r="K17" i="12" s="1"/>
  <c r="U16" i="12"/>
  <c r="K16" i="12"/>
  <c r="U15" i="12"/>
  <c r="K15" i="12"/>
  <c r="S14" i="12"/>
  <c r="Q14" i="12"/>
  <c r="P14" i="12"/>
  <c r="U14" i="12" s="1"/>
  <c r="O14" i="12"/>
  <c r="N14" i="12"/>
  <c r="M14" i="12"/>
  <c r="L14" i="12"/>
  <c r="K14" i="12" s="1"/>
  <c r="U13" i="12"/>
  <c r="K13" i="12"/>
  <c r="U12" i="12"/>
  <c r="K12" i="12"/>
  <c r="U11" i="12"/>
  <c r="K11" i="12"/>
  <c r="T10" i="12"/>
  <c r="S10" i="12"/>
  <c r="R10" i="12"/>
  <c r="Q10" i="12"/>
  <c r="U10" i="12" s="1"/>
  <c r="P10" i="12"/>
  <c r="O10" i="12"/>
  <c r="N10" i="12"/>
  <c r="M10" i="12"/>
  <c r="L10" i="12"/>
  <c r="K10" i="12"/>
  <c r="L102" i="12" l="1"/>
  <c r="J915" i="11" l="1"/>
  <c r="J914" i="11"/>
  <c r="J913" i="11"/>
  <c r="J912" i="11"/>
  <c r="J911" i="11"/>
  <c r="J910" i="11"/>
  <c r="J909" i="11"/>
  <c r="J887" i="11"/>
  <c r="J841" i="11"/>
  <c r="J835" i="11"/>
  <c r="J812" i="11"/>
  <c r="J807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N743" i="11"/>
  <c r="M743" i="11"/>
  <c r="L743" i="11"/>
  <c r="K743" i="11"/>
  <c r="J743" i="11" s="1"/>
  <c r="J740" i="11"/>
  <c r="J666" i="11"/>
  <c r="J665" i="11"/>
  <c r="J664" i="11"/>
  <c r="J663" i="11"/>
  <c r="N662" i="11"/>
  <c r="M662" i="11"/>
  <c r="L662" i="11"/>
  <c r="K662" i="11"/>
  <c r="J662" i="11"/>
  <c r="J661" i="11"/>
  <c r="J660" i="11"/>
  <c r="J659" i="11"/>
  <c r="N658" i="11"/>
  <c r="M658" i="11"/>
  <c r="L658" i="11"/>
  <c r="K658" i="11"/>
  <c r="J658" i="11"/>
  <c r="J656" i="11"/>
  <c r="J655" i="11"/>
  <c r="N654" i="11"/>
  <c r="M654" i="11"/>
  <c r="L654" i="11"/>
  <c r="J654" i="11" s="1"/>
  <c r="K654" i="11"/>
  <c r="J625" i="11"/>
  <c r="J624" i="11"/>
  <c r="J623" i="11"/>
  <c r="J622" i="11"/>
  <c r="J619" i="11"/>
  <c r="J618" i="11"/>
  <c r="J617" i="11"/>
  <c r="J616" i="11"/>
  <c r="J615" i="11"/>
  <c r="J614" i="11"/>
  <c r="J613" i="11"/>
  <c r="J612" i="11"/>
  <c r="N611" i="11"/>
  <c r="M611" i="11"/>
  <c r="L611" i="11"/>
  <c r="K611" i="11"/>
  <c r="J611" i="11"/>
  <c r="J600" i="11"/>
  <c r="J599" i="11"/>
  <c r="J598" i="11"/>
  <c r="J597" i="11"/>
  <c r="J596" i="11"/>
  <c r="N595" i="11"/>
  <c r="M595" i="11"/>
  <c r="L595" i="11"/>
  <c r="K595" i="11"/>
  <c r="J595" i="11" s="1"/>
  <c r="J594" i="11"/>
  <c r="J593" i="11"/>
  <c r="J592" i="11"/>
  <c r="J591" i="11"/>
  <c r="J590" i="11"/>
  <c r="J589" i="11"/>
  <c r="J588" i="11"/>
  <c r="J587" i="11"/>
  <c r="N586" i="11"/>
  <c r="M586" i="11"/>
  <c r="L586" i="11"/>
  <c r="J586" i="11" s="1"/>
  <c r="K586" i="11"/>
  <c r="J585" i="11"/>
  <c r="J584" i="11"/>
  <c r="J583" i="11"/>
  <c r="J582" i="11"/>
  <c r="J581" i="11"/>
  <c r="J580" i="11"/>
  <c r="N579" i="11"/>
  <c r="M579" i="11"/>
  <c r="L579" i="11"/>
  <c r="K579" i="11"/>
  <c r="J579" i="11" s="1"/>
  <c r="J578" i="11"/>
  <c r="J577" i="11"/>
  <c r="J576" i="11"/>
  <c r="N575" i="11"/>
  <c r="M575" i="11"/>
  <c r="L575" i="11"/>
  <c r="K575" i="11"/>
  <c r="J575" i="11" s="1"/>
  <c r="J574" i="11"/>
  <c r="J573" i="11"/>
  <c r="J572" i="11"/>
  <c r="J571" i="11"/>
  <c r="J570" i="11"/>
  <c r="J569" i="11"/>
  <c r="J568" i="11"/>
  <c r="N567" i="11"/>
  <c r="M567" i="11"/>
  <c r="L567" i="11"/>
  <c r="K567" i="11"/>
  <c r="J567" i="11" s="1"/>
  <c r="J555" i="11"/>
  <c r="J554" i="11"/>
  <c r="J553" i="11"/>
  <c r="J552" i="11"/>
  <c r="K551" i="11"/>
  <c r="J551" i="11"/>
  <c r="N550" i="11"/>
  <c r="M550" i="11"/>
  <c r="L550" i="11"/>
  <c r="K550" i="11"/>
  <c r="J550" i="11" s="1"/>
  <c r="J523" i="11"/>
  <c r="J522" i="11"/>
  <c r="J521" i="11"/>
  <c r="J520" i="11"/>
  <c r="J519" i="11"/>
  <c r="J518" i="11"/>
  <c r="J517" i="11"/>
  <c r="N516" i="11"/>
  <c r="M516" i="11"/>
  <c r="L516" i="11"/>
  <c r="K516" i="11"/>
  <c r="J516" i="11" s="1"/>
  <c r="J515" i="11"/>
  <c r="J514" i="11"/>
  <c r="J513" i="11"/>
  <c r="J512" i="11"/>
  <c r="J511" i="11"/>
  <c r="J510" i="11"/>
  <c r="J509" i="11"/>
  <c r="N508" i="11"/>
  <c r="M508" i="11"/>
  <c r="L508" i="11"/>
  <c r="K508" i="11"/>
  <c r="J508" i="11" s="1"/>
  <c r="J503" i="11"/>
  <c r="J502" i="11"/>
  <c r="J501" i="11"/>
  <c r="N500" i="11"/>
  <c r="M500" i="11"/>
  <c r="L500" i="11"/>
  <c r="K500" i="11"/>
  <c r="J500" i="11" s="1"/>
  <c r="J499" i="11"/>
  <c r="J498" i="11"/>
  <c r="J496" i="11"/>
  <c r="N495" i="11"/>
  <c r="M495" i="11"/>
  <c r="L495" i="11"/>
  <c r="K495" i="11"/>
  <c r="J495" i="11" s="1"/>
  <c r="J473" i="11"/>
  <c r="J472" i="11"/>
  <c r="J471" i="11"/>
  <c r="J464" i="11"/>
  <c r="J447" i="11"/>
  <c r="J446" i="11"/>
  <c r="J445" i="11"/>
  <c r="J444" i="11"/>
  <c r="N443" i="11"/>
  <c r="M443" i="11"/>
  <c r="L443" i="11"/>
  <c r="K443" i="11"/>
  <c r="J443" i="11" s="1"/>
  <c r="J437" i="11"/>
  <c r="J436" i="11"/>
  <c r="J434" i="11"/>
  <c r="J417" i="11"/>
  <c r="J393" i="11"/>
  <c r="J392" i="11"/>
  <c r="J391" i="11"/>
  <c r="N390" i="11"/>
  <c r="M390" i="11"/>
  <c r="L390" i="11"/>
  <c r="K390" i="11"/>
  <c r="J390" i="11" s="1"/>
  <c r="J389" i="11"/>
  <c r="J388" i="11"/>
  <c r="J387" i="11"/>
  <c r="J370" i="11"/>
  <c r="J369" i="11"/>
  <c r="J368" i="11"/>
  <c r="J367" i="11"/>
  <c r="J366" i="11"/>
  <c r="N365" i="11"/>
  <c r="M365" i="11"/>
  <c r="L365" i="11"/>
  <c r="K365" i="11"/>
  <c r="J365" i="11" s="1"/>
  <c r="J364" i="11"/>
  <c r="J363" i="11"/>
  <c r="J362" i="11"/>
  <c r="J361" i="11"/>
  <c r="N360" i="11"/>
  <c r="M360" i="11"/>
  <c r="L360" i="11"/>
  <c r="K360" i="11"/>
  <c r="J360" i="11"/>
  <c r="J353" i="11"/>
  <c r="J352" i="11"/>
  <c r="N351" i="11"/>
  <c r="M351" i="11"/>
  <c r="L351" i="11"/>
  <c r="K351" i="11"/>
  <c r="J351" i="11" s="1"/>
  <c r="J350" i="11"/>
  <c r="J349" i="11"/>
  <c r="J348" i="11"/>
  <c r="J347" i="11"/>
  <c r="J346" i="11"/>
  <c r="J345" i="11"/>
  <c r="J344" i="11"/>
  <c r="J318" i="11"/>
  <c r="J317" i="11"/>
  <c r="J316" i="11"/>
  <c r="N315" i="11"/>
  <c r="M315" i="11"/>
  <c r="L315" i="11"/>
  <c r="K315" i="11"/>
  <c r="J315" i="11" s="1"/>
  <c r="J314" i="11"/>
  <c r="J313" i="11"/>
  <c r="N312" i="11"/>
  <c r="M312" i="11"/>
  <c r="L312" i="11"/>
  <c r="K312" i="11"/>
  <c r="J312" i="11" s="1"/>
  <c r="J311" i="11"/>
  <c r="J310" i="11"/>
  <c r="N309" i="11"/>
  <c r="M309" i="11"/>
  <c r="L309" i="11"/>
  <c r="K309" i="11"/>
  <c r="J309" i="11"/>
  <c r="J307" i="11"/>
  <c r="J306" i="11"/>
  <c r="J305" i="11"/>
  <c r="J304" i="11"/>
  <c r="J303" i="11"/>
  <c r="N302" i="11"/>
  <c r="M302" i="11"/>
  <c r="L302" i="11"/>
  <c r="K302" i="11"/>
  <c r="J302" i="11" s="1"/>
  <c r="J301" i="11"/>
  <c r="J300" i="11"/>
  <c r="J299" i="11"/>
  <c r="J298" i="11"/>
  <c r="J297" i="11"/>
  <c r="N296" i="11"/>
  <c r="M296" i="11"/>
  <c r="L296" i="11"/>
  <c r="K296" i="11"/>
  <c r="J296" i="11"/>
  <c r="J295" i="11"/>
  <c r="J294" i="11"/>
  <c r="J293" i="11"/>
  <c r="N292" i="11"/>
  <c r="M292" i="11"/>
  <c r="L292" i="11"/>
  <c r="K292" i="11"/>
  <c r="J292" i="11"/>
  <c r="J280" i="11"/>
  <c r="J278" i="11"/>
  <c r="J277" i="11"/>
  <c r="N276" i="11"/>
  <c r="M276" i="11"/>
  <c r="L276" i="11"/>
  <c r="K276" i="11"/>
  <c r="J276" i="11"/>
  <c r="J274" i="11"/>
  <c r="J273" i="11"/>
  <c r="J272" i="11"/>
  <c r="N271" i="11"/>
  <c r="M271" i="11"/>
  <c r="L271" i="11"/>
  <c r="K271" i="11"/>
  <c r="J271" i="11"/>
  <c r="J253" i="11"/>
  <c r="J252" i="11"/>
  <c r="J251" i="11"/>
  <c r="J250" i="11"/>
  <c r="J249" i="11"/>
  <c r="J248" i="11"/>
  <c r="J247" i="11"/>
  <c r="J246" i="11"/>
  <c r="J245" i="11"/>
  <c r="J244" i="11"/>
  <c r="N243" i="11"/>
  <c r="M243" i="11"/>
  <c r="L243" i="11"/>
  <c r="K243" i="11"/>
  <c r="J243" i="11" s="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N224" i="11"/>
  <c r="M224" i="11"/>
  <c r="L224" i="11"/>
  <c r="K224" i="11"/>
  <c r="J224" i="11" s="1"/>
  <c r="J223" i="11"/>
  <c r="J222" i="11"/>
  <c r="J221" i="11"/>
  <c r="J220" i="11"/>
  <c r="J219" i="11"/>
  <c r="J217" i="11"/>
  <c r="J216" i="11"/>
  <c r="J215" i="11"/>
  <c r="J214" i="11"/>
  <c r="J207" i="11"/>
  <c r="J206" i="11"/>
  <c r="J205" i="11"/>
  <c r="N204" i="11"/>
  <c r="M204" i="11"/>
  <c r="L204" i="11"/>
  <c r="K204" i="11"/>
  <c r="J204" i="11" s="1"/>
  <c r="J203" i="11"/>
  <c r="J202" i="11"/>
  <c r="T201" i="11"/>
  <c r="J201" i="11"/>
  <c r="J200" i="11"/>
  <c r="J199" i="11"/>
  <c r="J198" i="11"/>
  <c r="J197" i="11"/>
  <c r="T196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 s="1"/>
  <c r="N184" i="11"/>
  <c r="M184" i="11"/>
  <c r="L184" i="11"/>
  <c r="K184" i="11"/>
  <c r="J183" i="11"/>
  <c r="J182" i="11"/>
  <c r="J181" i="11"/>
  <c r="J180" i="11"/>
  <c r="J179" i="11"/>
  <c r="J178" i="11"/>
  <c r="J177" i="11"/>
  <c r="T176" i="11"/>
  <c r="J176" i="11"/>
  <c r="J174" i="11"/>
  <c r="J173" i="11"/>
  <c r="J172" i="11"/>
  <c r="N171" i="11"/>
  <c r="M171" i="11"/>
  <c r="L171" i="11"/>
  <c r="K171" i="11"/>
  <c r="J171" i="11" s="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N155" i="11"/>
  <c r="M155" i="11"/>
  <c r="L155" i="11"/>
  <c r="K155" i="11"/>
  <c r="J155" i="11" s="1"/>
  <c r="J154" i="11"/>
  <c r="J153" i="11"/>
  <c r="J147" i="11"/>
  <c r="J146" i="11"/>
  <c r="J145" i="11"/>
  <c r="N144" i="11"/>
  <c r="M144" i="11"/>
  <c r="L144" i="11"/>
  <c r="K144" i="11"/>
  <c r="J144" i="11"/>
  <c r="J135" i="11"/>
  <c r="T107" i="11"/>
  <c r="J106" i="11"/>
  <c r="J105" i="11"/>
  <c r="J104" i="11"/>
  <c r="J103" i="11"/>
  <c r="T102" i="11"/>
  <c r="N102" i="11"/>
  <c r="M102" i="11"/>
  <c r="L102" i="11"/>
  <c r="K102" i="11"/>
  <c r="J102" i="11"/>
  <c r="J97" i="11"/>
  <c r="J96" i="11"/>
  <c r="J95" i="11"/>
  <c r="J94" i="11"/>
  <c r="T93" i="11"/>
  <c r="N93" i="11"/>
  <c r="M93" i="11"/>
  <c r="L93" i="11"/>
  <c r="K93" i="11"/>
  <c r="J93" i="11" s="1"/>
  <c r="J92" i="11"/>
  <c r="J91" i="11"/>
  <c r="J90" i="11"/>
  <c r="J89" i="11"/>
  <c r="T88" i="11"/>
  <c r="N88" i="11"/>
  <c r="M88" i="11"/>
  <c r="L88" i="11"/>
  <c r="K88" i="11"/>
  <c r="J88" i="11"/>
  <c r="J67" i="11"/>
  <c r="J66" i="11"/>
  <c r="J65" i="11"/>
  <c r="T64" i="11"/>
  <c r="N64" i="11"/>
  <c r="M64" i="11"/>
  <c r="L64" i="11"/>
  <c r="K64" i="11"/>
  <c r="J64" i="11" s="1"/>
  <c r="J63" i="11"/>
  <c r="J62" i="11"/>
  <c r="J61" i="11"/>
  <c r="J60" i="11"/>
  <c r="J59" i="11"/>
  <c r="J58" i="11"/>
  <c r="J57" i="11"/>
  <c r="T56" i="11"/>
  <c r="N56" i="11"/>
  <c r="M56" i="11"/>
  <c r="L56" i="11"/>
  <c r="K56" i="11"/>
  <c r="J56" i="11" s="1"/>
  <c r="J55" i="11"/>
  <c r="J54" i="11"/>
  <c r="J53" i="11"/>
  <c r="J52" i="11"/>
  <c r="J51" i="11"/>
  <c r="J50" i="11"/>
  <c r="J49" i="11"/>
  <c r="J48" i="11"/>
  <c r="T47" i="11"/>
  <c r="N47" i="11"/>
  <c r="M47" i="11"/>
  <c r="L47" i="11"/>
  <c r="K47" i="11"/>
  <c r="J47" i="11"/>
  <c r="J45" i="11"/>
  <c r="J44" i="11"/>
  <c r="J43" i="11"/>
  <c r="J42" i="11"/>
  <c r="T41" i="11"/>
  <c r="N41" i="11"/>
  <c r="M41" i="11"/>
  <c r="L41" i="11"/>
  <c r="K41" i="11"/>
  <c r="J41" i="11" s="1"/>
  <c r="J40" i="11"/>
  <c r="J39" i="11"/>
  <c r="J38" i="11"/>
  <c r="T37" i="11"/>
  <c r="N37" i="11"/>
  <c r="M37" i="11"/>
  <c r="L37" i="11"/>
  <c r="K37" i="11"/>
  <c r="J37" i="11" s="1"/>
  <c r="J36" i="11"/>
  <c r="J35" i="11"/>
  <c r="J34" i="11"/>
  <c r="J33" i="11"/>
  <c r="T32" i="11"/>
  <c r="N32" i="11"/>
  <c r="M32" i="11"/>
  <c r="L32" i="11"/>
  <c r="K32" i="11"/>
  <c r="J32" i="11" s="1"/>
  <c r="T16" i="11"/>
  <c r="J16" i="11"/>
  <c r="T15" i="11"/>
  <c r="J15" i="11"/>
  <c r="T14" i="11"/>
  <c r="J14" i="11"/>
  <c r="S13" i="11"/>
  <c r="R13" i="11"/>
  <c r="Q13" i="11"/>
  <c r="P13" i="11"/>
  <c r="T13" i="11" s="1"/>
  <c r="O13" i="11"/>
  <c r="N13" i="11"/>
  <c r="M13" i="11"/>
  <c r="L13" i="11"/>
  <c r="K13" i="11"/>
  <c r="J13" i="11" s="1"/>
  <c r="Q649" i="10" l="1"/>
  <c r="AM648" i="10"/>
  <c r="Z648" i="10"/>
  <c r="X648" i="10" s="1"/>
  <c r="U648" i="10"/>
  <c r="J648" i="10"/>
  <c r="AM647" i="10"/>
  <c r="Z647" i="10"/>
  <c r="X647" i="10"/>
  <c r="U647" i="10"/>
  <c r="J647" i="10"/>
  <c r="AM646" i="10"/>
  <c r="Z646" i="10"/>
  <c r="X646" i="10"/>
  <c r="U646" i="10"/>
  <c r="J646" i="10"/>
  <c r="AM645" i="10"/>
  <c r="Z645" i="10"/>
  <c r="X645" i="10" s="1"/>
  <c r="U645" i="10"/>
  <c r="J645" i="10"/>
  <c r="AM644" i="10"/>
  <c r="Z644" i="10"/>
  <c r="X644" i="10" s="1"/>
  <c r="U644" i="10"/>
  <c r="J644" i="10"/>
  <c r="AM643" i="10"/>
  <c r="Z643" i="10"/>
  <c r="X643" i="10"/>
  <c r="U643" i="10"/>
  <c r="J643" i="10"/>
  <c r="AM642" i="10"/>
  <c r="Z642" i="10"/>
  <c r="X642" i="10"/>
  <c r="U642" i="10"/>
  <c r="J642" i="10"/>
  <c r="AM641" i="10"/>
  <c r="Z641" i="10"/>
  <c r="X641" i="10" s="1"/>
  <c r="U641" i="10"/>
  <c r="J641" i="10"/>
  <c r="AM640" i="10"/>
  <c r="Z640" i="10"/>
  <c r="X640" i="10" s="1"/>
  <c r="U640" i="10"/>
  <c r="J640" i="10"/>
  <c r="AM639" i="10"/>
  <c r="Z639" i="10"/>
  <c r="X639" i="10"/>
  <c r="U639" i="10"/>
  <c r="J639" i="10"/>
  <c r="AM638" i="10"/>
  <c r="Z638" i="10"/>
  <c r="X638" i="10"/>
  <c r="U638" i="10"/>
  <c r="J638" i="10"/>
  <c r="AM637" i="10"/>
  <c r="Z637" i="10"/>
  <c r="X637" i="10" s="1"/>
  <c r="U637" i="10"/>
  <c r="J637" i="10"/>
  <c r="AM636" i="10"/>
  <c r="Z636" i="10"/>
  <c r="X636" i="10" s="1"/>
  <c r="U636" i="10"/>
  <c r="J636" i="10"/>
  <c r="AM635" i="10"/>
  <c r="Z635" i="10"/>
  <c r="X635" i="10"/>
  <c r="U635" i="10"/>
  <c r="J635" i="10"/>
  <c r="AM634" i="10"/>
  <c r="Z634" i="10"/>
  <c r="X634" i="10"/>
  <c r="U634" i="10"/>
  <c r="J634" i="10"/>
  <c r="AM633" i="10"/>
  <c r="Z633" i="10"/>
  <c r="X633" i="10" s="1"/>
  <c r="U633" i="10"/>
  <c r="J633" i="10"/>
  <c r="AM632" i="10"/>
  <c r="Z632" i="10"/>
  <c r="X632" i="10" s="1"/>
  <c r="U632" i="10"/>
  <c r="J632" i="10"/>
  <c r="Q619" i="10"/>
  <c r="AM618" i="10"/>
  <c r="Z618" i="10"/>
  <c r="X618" i="10"/>
  <c r="U618" i="10"/>
  <c r="J618" i="10"/>
  <c r="AM617" i="10"/>
  <c r="Z617" i="10"/>
  <c r="X617" i="10" s="1"/>
  <c r="U617" i="10"/>
  <c r="J617" i="10"/>
  <c r="AM616" i="10"/>
  <c r="Z616" i="10"/>
  <c r="X616" i="10" s="1"/>
  <c r="U616" i="10"/>
  <c r="J616" i="10"/>
  <c r="AM615" i="10"/>
  <c r="Z615" i="10"/>
  <c r="X615" i="10"/>
  <c r="U615" i="10"/>
  <c r="J615" i="10"/>
  <c r="Q602" i="10"/>
  <c r="X601" i="10"/>
  <c r="U601" i="10"/>
  <c r="J601" i="10"/>
  <c r="X600" i="10"/>
  <c r="U600" i="10"/>
  <c r="J600" i="10"/>
  <c r="X599" i="10"/>
  <c r="U599" i="10"/>
  <c r="J599" i="10"/>
  <c r="X598" i="10"/>
  <c r="U598" i="10"/>
  <c r="J598" i="10"/>
  <c r="Q585" i="10"/>
  <c r="X584" i="10"/>
  <c r="U584" i="10"/>
  <c r="X583" i="10"/>
  <c r="U583" i="10"/>
  <c r="X582" i="10"/>
  <c r="U582" i="10"/>
  <c r="X581" i="10"/>
  <c r="U581" i="10"/>
  <c r="X580" i="10"/>
  <c r="U580" i="10"/>
  <c r="X579" i="10"/>
  <c r="U579" i="10"/>
  <c r="X578" i="10"/>
  <c r="U578" i="10"/>
  <c r="X577" i="10"/>
  <c r="U577" i="10"/>
  <c r="Z576" i="10"/>
  <c r="X576" i="10" s="1"/>
  <c r="U576" i="10"/>
  <c r="X575" i="10"/>
  <c r="U575" i="10"/>
  <c r="X574" i="10"/>
  <c r="U574" i="10"/>
  <c r="X573" i="10"/>
  <c r="U573" i="10"/>
  <c r="X572" i="10"/>
  <c r="U572" i="10"/>
  <c r="X571" i="10"/>
  <c r="U571" i="10"/>
  <c r="AM557" i="10"/>
  <c r="Z557" i="10"/>
  <c r="AW556" i="10"/>
  <c r="AV556" i="10"/>
  <c r="AU556" i="10"/>
  <c r="AT556" i="10"/>
  <c r="AS556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G556" i="10"/>
  <c r="AF556" i="10"/>
  <c r="AE556" i="10"/>
  <c r="AD556" i="10"/>
  <c r="AC556" i="10"/>
  <c r="AB556" i="10"/>
  <c r="AA556" i="10"/>
  <c r="Y556" i="10"/>
  <c r="U556" i="10"/>
  <c r="N556" i="10"/>
  <c r="M556" i="10"/>
  <c r="L556" i="10"/>
  <c r="K556" i="10"/>
  <c r="J556" i="10"/>
  <c r="AM555" i="10"/>
  <c r="AM554" i="10" s="1"/>
  <c r="Z555" i="10"/>
  <c r="X555" i="10" s="1"/>
  <c r="AY555" i="10" s="1"/>
  <c r="AW554" i="10"/>
  <c r="AV554" i="10"/>
  <c r="AU554" i="10"/>
  <c r="AT554" i="10"/>
  <c r="AS554" i="10"/>
  <c r="AR554" i="10"/>
  <c r="AQ554" i="10"/>
  <c r="AP554" i="10"/>
  <c r="AO554" i="10"/>
  <c r="AN554" i="10"/>
  <c r="AL554" i="10"/>
  <c r="AK554" i="10"/>
  <c r="AJ554" i="10"/>
  <c r="AI554" i="10"/>
  <c r="AH554" i="10"/>
  <c r="AG554" i="10"/>
  <c r="AF554" i="10"/>
  <c r="AE554" i="10"/>
  <c r="AD554" i="10"/>
  <c r="AC554" i="10"/>
  <c r="AB554" i="10"/>
  <c r="AA554" i="10"/>
  <c r="Z554" i="10"/>
  <c r="Y554" i="10"/>
  <c r="X554" i="10" s="1"/>
  <c r="U554" i="10"/>
  <c r="N554" i="10"/>
  <c r="M554" i="10"/>
  <c r="L554" i="10"/>
  <c r="K554" i="10"/>
  <c r="J554" i="10"/>
  <c r="AY554" i="10" s="1"/>
  <c r="AM553" i="10"/>
  <c r="X553" i="10" s="1"/>
  <c r="AY553" i="10" s="1"/>
  <c r="Z553" i="10"/>
  <c r="AW552" i="10"/>
  <c r="AV552" i="10"/>
  <c r="AU552" i="10"/>
  <c r="AT552" i="10"/>
  <c r="AS552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G552" i="10"/>
  <c r="AF552" i="10"/>
  <c r="AE552" i="10"/>
  <c r="AD552" i="10"/>
  <c r="AC552" i="10"/>
  <c r="AB552" i="10"/>
  <c r="AA552" i="10"/>
  <c r="Z552" i="10"/>
  <c r="Y552" i="10"/>
  <c r="U552" i="10"/>
  <c r="N552" i="10"/>
  <c r="M552" i="10"/>
  <c r="L552" i="10"/>
  <c r="K552" i="10"/>
  <c r="J552" i="10"/>
  <c r="AM551" i="10"/>
  <c r="Z551" i="10"/>
  <c r="X551" i="10"/>
  <c r="AY551" i="10" s="1"/>
  <c r="AW550" i="10"/>
  <c r="AV550" i="10"/>
  <c r="AU550" i="10"/>
  <c r="AT550" i="10"/>
  <c r="AS550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G550" i="10"/>
  <c r="AF550" i="10"/>
  <c r="AE550" i="10"/>
  <c r="AD550" i="10"/>
  <c r="AC550" i="10"/>
  <c r="AB550" i="10"/>
  <c r="AA550" i="10"/>
  <c r="Z550" i="10"/>
  <c r="X550" i="10" s="1"/>
  <c r="Y550" i="10"/>
  <c r="U550" i="10"/>
  <c r="N550" i="10"/>
  <c r="M550" i="10"/>
  <c r="L550" i="10"/>
  <c r="K550" i="10"/>
  <c r="J550" i="10"/>
  <c r="AM549" i="10"/>
  <c r="Z549" i="10"/>
  <c r="AW548" i="10"/>
  <c r="AV548" i="10"/>
  <c r="AU548" i="10"/>
  <c r="AT548" i="10"/>
  <c r="AS548" i="10"/>
  <c r="AR548" i="10"/>
  <c r="AQ548" i="10"/>
  <c r="AP548" i="10"/>
  <c r="AO548" i="10"/>
  <c r="AN548" i="10"/>
  <c r="AM548" i="10"/>
  <c r="AL548" i="10"/>
  <c r="AK548" i="10"/>
  <c r="AJ548" i="10"/>
  <c r="AI548" i="10"/>
  <c r="AH548" i="10"/>
  <c r="AG548" i="10"/>
  <c r="AF548" i="10"/>
  <c r="AE548" i="10"/>
  <c r="AD548" i="10"/>
  <c r="AC548" i="10"/>
  <c r="AB548" i="10"/>
  <c r="AA548" i="10"/>
  <c r="Y548" i="10"/>
  <c r="U548" i="10"/>
  <c r="N548" i="10"/>
  <c r="M548" i="10"/>
  <c r="L548" i="10"/>
  <c r="K548" i="10"/>
  <c r="J548" i="10"/>
  <c r="AM547" i="10"/>
  <c r="AM546" i="10" s="1"/>
  <c r="Z547" i="10"/>
  <c r="X547" i="10" s="1"/>
  <c r="AY547" i="10" s="1"/>
  <c r="AW546" i="10"/>
  <c r="AV546" i="10"/>
  <c r="AU546" i="10"/>
  <c r="AT546" i="10"/>
  <c r="AS546" i="10"/>
  <c r="AR546" i="10"/>
  <c r="AQ546" i="10"/>
  <c r="AP546" i="10"/>
  <c r="AO546" i="10"/>
  <c r="AN546" i="10"/>
  <c r="AL546" i="10"/>
  <c r="AK546" i="10"/>
  <c r="AJ546" i="10"/>
  <c r="AI546" i="10"/>
  <c r="AH546" i="10"/>
  <c r="AG546" i="10"/>
  <c r="AF546" i="10"/>
  <c r="AE546" i="10"/>
  <c r="AD546" i="10"/>
  <c r="AC546" i="10"/>
  <c r="AC545" i="10" s="1"/>
  <c r="AC544" i="10" s="1"/>
  <c r="AB546" i="10"/>
  <c r="AA546" i="10"/>
  <c r="Z546" i="10"/>
  <c r="Y546" i="10"/>
  <c r="X546" i="10" s="1"/>
  <c r="U546" i="10"/>
  <c r="N546" i="10"/>
  <c r="M546" i="10"/>
  <c r="L546" i="10"/>
  <c r="K546" i="10"/>
  <c r="J546" i="10"/>
  <c r="AP545" i="10"/>
  <c r="AM545" i="10"/>
  <c r="AF545" i="10"/>
  <c r="AD545" i="10"/>
  <c r="AD544" i="10" s="1"/>
  <c r="AB545" i="10"/>
  <c r="Z545" i="10" s="1"/>
  <c r="AW544" i="10"/>
  <c r="AV544" i="10"/>
  <c r="AU544" i="10"/>
  <c r="AT544" i="10"/>
  <c r="AS544" i="10"/>
  <c r="AR544" i="10"/>
  <c r="AQ544" i="10"/>
  <c r="AP544" i="10"/>
  <c r="AO544" i="10"/>
  <c r="AN544" i="10"/>
  <c r="AM544" i="10"/>
  <c r="AL544" i="10"/>
  <c r="AK544" i="10"/>
  <c r="AJ544" i="10"/>
  <c r="AI544" i="10"/>
  <c r="AH544" i="10"/>
  <c r="AG544" i="10"/>
  <c r="AF544" i="10"/>
  <c r="AE544" i="10"/>
  <c r="AB544" i="10"/>
  <c r="AA544" i="10"/>
  <c r="Y544" i="10"/>
  <c r="U544" i="10"/>
  <c r="N544" i="10"/>
  <c r="M544" i="10"/>
  <c r="L544" i="10"/>
  <c r="K544" i="10"/>
  <c r="J544" i="10"/>
  <c r="AM543" i="10"/>
  <c r="Z543" i="10"/>
  <c r="X543" i="10" s="1"/>
  <c r="AY543" i="10" s="1"/>
  <c r="AM542" i="10"/>
  <c r="Z542" i="10"/>
  <c r="AW541" i="10"/>
  <c r="AV541" i="10"/>
  <c r="AU541" i="10"/>
  <c r="AT541" i="10"/>
  <c r="AS541" i="10"/>
  <c r="AR541" i="10"/>
  <c r="AQ541" i="10"/>
  <c r="AP541" i="10"/>
  <c r="AO541" i="10"/>
  <c r="AN541" i="10"/>
  <c r="AM541" i="10"/>
  <c r="AL541" i="10"/>
  <c r="AK541" i="10"/>
  <c r="AJ541" i="10"/>
  <c r="AI541" i="10"/>
  <c r="AH541" i="10"/>
  <c r="AG541" i="10"/>
  <c r="AF541" i="10"/>
  <c r="AE541" i="10"/>
  <c r="AD541" i="10"/>
  <c r="AC541" i="10"/>
  <c r="AB541" i="10"/>
  <c r="AA541" i="10"/>
  <c r="Y541" i="10"/>
  <c r="U541" i="10"/>
  <c r="N541" i="10"/>
  <c r="M541" i="10"/>
  <c r="L541" i="10"/>
  <c r="K541" i="10"/>
  <c r="J541" i="10"/>
  <c r="AM540" i="10"/>
  <c r="AM539" i="10" s="1"/>
  <c r="Z540" i="10"/>
  <c r="X540" i="10" s="1"/>
  <c r="AY540" i="10" s="1"/>
  <c r="AW539" i="10"/>
  <c r="AV539" i="10"/>
  <c r="AU539" i="10"/>
  <c r="AT539" i="10"/>
  <c r="AS539" i="10"/>
  <c r="AR539" i="10"/>
  <c r="AQ539" i="10"/>
  <c r="AP539" i="10"/>
  <c r="AO539" i="10"/>
  <c r="AN539" i="10"/>
  <c r="AL539" i="10"/>
  <c r="AK539" i="10"/>
  <c r="AJ539" i="10"/>
  <c r="AI539" i="10"/>
  <c r="AH539" i="10"/>
  <c r="AG539" i="10"/>
  <c r="AF539" i="10"/>
  <c r="AE539" i="10"/>
  <c r="AD539" i="10"/>
  <c r="AC539" i="10"/>
  <c r="AB539" i="10"/>
  <c r="AA539" i="10"/>
  <c r="Z539" i="10"/>
  <c r="Y539" i="10"/>
  <c r="X539" i="10" s="1"/>
  <c r="U539" i="10"/>
  <c r="N539" i="10"/>
  <c r="M539" i="10"/>
  <c r="L539" i="10"/>
  <c r="K539" i="10"/>
  <c r="J539" i="10"/>
  <c r="AY539" i="10" s="1"/>
  <c r="AM538" i="10"/>
  <c r="Z538" i="10"/>
  <c r="X538" i="10" s="1"/>
  <c r="AY538" i="10" s="1"/>
  <c r="AY537" i="10"/>
  <c r="AM537" i="10"/>
  <c r="Z537" i="10"/>
  <c r="X537" i="10" s="1"/>
  <c r="AY536" i="10"/>
  <c r="AM536" i="10"/>
  <c r="AM535" i="10" s="1"/>
  <c r="Z536" i="10"/>
  <c r="X536" i="10" s="1"/>
  <c r="AW535" i="10"/>
  <c r="AV535" i="10"/>
  <c r="AU535" i="10"/>
  <c r="AT535" i="10"/>
  <c r="AS535" i="10"/>
  <c r="AR535" i="10"/>
  <c r="AQ535" i="10"/>
  <c r="AP535" i="10"/>
  <c r="AO535" i="10"/>
  <c r="AN535" i="10"/>
  <c r="AL535" i="10"/>
  <c r="AK535" i="10"/>
  <c r="AJ535" i="10"/>
  <c r="AI535" i="10"/>
  <c r="AH535" i="10"/>
  <c r="AG535" i="10"/>
  <c r="AF535" i="10"/>
  <c r="AE535" i="10"/>
  <c r="AD535" i="10"/>
  <c r="AC535" i="10"/>
  <c r="AB535" i="10"/>
  <c r="AA535" i="10"/>
  <c r="Z535" i="10"/>
  <c r="Y535" i="10"/>
  <c r="U535" i="10"/>
  <c r="N535" i="10"/>
  <c r="M535" i="10"/>
  <c r="L535" i="10"/>
  <c r="K535" i="10"/>
  <c r="J535" i="10"/>
  <c r="AM534" i="10"/>
  <c r="Z534" i="10"/>
  <c r="X534" i="10"/>
  <c r="AY534" i="10" s="1"/>
  <c r="AW533" i="10"/>
  <c r="AV533" i="10"/>
  <c r="AU533" i="10"/>
  <c r="AT533" i="10"/>
  <c r="AS533" i="10"/>
  <c r="AR533" i="10"/>
  <c r="AQ533" i="10"/>
  <c r="AP533" i="10"/>
  <c r="AO533" i="10"/>
  <c r="AN533" i="10"/>
  <c r="AM533" i="10"/>
  <c r="AL533" i="10"/>
  <c r="AK533" i="10"/>
  <c r="AJ533" i="10"/>
  <c r="AI533" i="10"/>
  <c r="AH533" i="10"/>
  <c r="AG533" i="10"/>
  <c r="AF533" i="10"/>
  <c r="AE533" i="10"/>
  <c r="AD533" i="10"/>
  <c r="AC533" i="10"/>
  <c r="AB533" i="10"/>
  <c r="AA533" i="10"/>
  <c r="Z533" i="10"/>
  <c r="Y533" i="10"/>
  <c r="X533" i="10" s="1"/>
  <c r="V533" i="10"/>
  <c r="U533" i="10"/>
  <c r="T533" i="10"/>
  <c r="S533" i="10"/>
  <c r="R533" i="10"/>
  <c r="N533" i="10"/>
  <c r="M533" i="10"/>
  <c r="L533" i="10"/>
  <c r="K533" i="10"/>
  <c r="J533" i="10"/>
  <c r="AM532" i="10"/>
  <c r="Z532" i="10"/>
  <c r="AT531" i="10"/>
  <c r="AS531" i="10"/>
  <c r="AS529" i="10" s="1"/>
  <c r="AR531" i="10"/>
  <c r="AQ531" i="10"/>
  <c r="AO531" i="10"/>
  <c r="AN531" i="10"/>
  <c r="AN529" i="10" s="1"/>
  <c r="AL531" i="10"/>
  <c r="AK531" i="10"/>
  <c r="AJ531" i="10"/>
  <c r="AJ529" i="10" s="1"/>
  <c r="AI531" i="10"/>
  <c r="AH531" i="10"/>
  <c r="AG531" i="10"/>
  <c r="AE531" i="10"/>
  <c r="AE529" i="10" s="1"/>
  <c r="AA531" i="10"/>
  <c r="AA529" i="10" s="1"/>
  <c r="AM530" i="10"/>
  <c r="AM531" i="10" s="1"/>
  <c r="AM529" i="10" s="1"/>
  <c r="Z530" i="10"/>
  <c r="X530" i="10" s="1"/>
  <c r="AY530" i="10" s="1"/>
  <c r="AW529" i="10"/>
  <c r="AV529" i="10"/>
  <c r="AU529" i="10"/>
  <c r="AT529" i="10"/>
  <c r="AR529" i="10"/>
  <c r="AQ529" i="10"/>
  <c r="AP529" i="10"/>
  <c r="AO529" i="10"/>
  <c r="AL529" i="10"/>
  <c r="AK529" i="10"/>
  <c r="AI529" i="10"/>
  <c r="AH529" i="10"/>
  <c r="AG529" i="10"/>
  <c r="AF529" i="10"/>
  <c r="AD529" i="10"/>
  <c r="AC529" i="10"/>
  <c r="AB529" i="10"/>
  <c r="Y529" i="10"/>
  <c r="U529" i="10"/>
  <c r="N529" i="10"/>
  <c r="M529" i="10"/>
  <c r="L529" i="10"/>
  <c r="K529" i="10"/>
  <c r="J529" i="10"/>
  <c r="AM528" i="10"/>
  <c r="Z528" i="10"/>
  <c r="X528" i="10"/>
  <c r="AY528" i="10" s="1"/>
  <c r="AM527" i="10"/>
  <c r="Z527" i="10"/>
  <c r="X527" i="10"/>
  <c r="AY527" i="10" s="1"/>
  <c r="AW526" i="10"/>
  <c r="AV526" i="10"/>
  <c r="AU526" i="10"/>
  <c r="AT526" i="10"/>
  <c r="AS526" i="10"/>
  <c r="AR526" i="10"/>
  <c r="AQ526" i="10"/>
  <c r="AP526" i="10"/>
  <c r="AO526" i="10"/>
  <c r="AN526" i="10"/>
  <c r="AM526" i="10"/>
  <c r="AL526" i="10"/>
  <c r="AK526" i="10"/>
  <c r="AJ526" i="10"/>
  <c r="AI526" i="10"/>
  <c r="AH526" i="10"/>
  <c r="AG526" i="10"/>
  <c r="AF526" i="10"/>
  <c r="AE526" i="10"/>
  <c r="AD526" i="10"/>
  <c r="AC526" i="10"/>
  <c r="AB526" i="10"/>
  <c r="AA526" i="10"/>
  <c r="Z526" i="10"/>
  <c r="Y526" i="10"/>
  <c r="U526" i="10"/>
  <c r="N526" i="10"/>
  <c r="M526" i="10"/>
  <c r="L526" i="10"/>
  <c r="K526" i="10"/>
  <c r="J526" i="10"/>
  <c r="AY525" i="10"/>
  <c r="AM524" i="10"/>
  <c r="X524" i="10" s="1"/>
  <c r="AY524" i="10" s="1"/>
  <c r="Z524" i="10"/>
  <c r="AM523" i="10"/>
  <c r="Z523" i="10"/>
  <c r="J523" i="10"/>
  <c r="AW522" i="10"/>
  <c r="AV522" i="10"/>
  <c r="AU522" i="10"/>
  <c r="AT522" i="10"/>
  <c r="AS522" i="10"/>
  <c r="AR522" i="10"/>
  <c r="AQ522" i="10"/>
  <c r="AP522" i="10"/>
  <c r="AO522" i="10"/>
  <c r="AN522" i="10"/>
  <c r="AL522" i="10"/>
  <c r="AK522" i="10"/>
  <c r="AJ522" i="10"/>
  <c r="AI522" i="10"/>
  <c r="AH522" i="10"/>
  <c r="AG522" i="10"/>
  <c r="AF522" i="10"/>
  <c r="AE522" i="10"/>
  <c r="AD522" i="10"/>
  <c r="AC522" i="10"/>
  <c r="AB522" i="10"/>
  <c r="AA522" i="10"/>
  <c r="Z522" i="10"/>
  <c r="Y522" i="10"/>
  <c r="T522" i="10"/>
  <c r="S522" i="10"/>
  <c r="R522" i="10"/>
  <c r="Q522" i="10"/>
  <c r="U522" i="10" s="1"/>
  <c r="N522" i="10"/>
  <c r="M522" i="10"/>
  <c r="L522" i="10"/>
  <c r="K522" i="10"/>
  <c r="J522" i="10"/>
  <c r="X521" i="10"/>
  <c r="AY521" i="10" s="1"/>
  <c r="AW520" i="10"/>
  <c r="AV520" i="10"/>
  <c r="AU520" i="10"/>
  <c r="AT520" i="10"/>
  <c r="AS520" i="10"/>
  <c r="AR520" i="10"/>
  <c r="AQ520" i="10"/>
  <c r="AP520" i="10"/>
  <c r="AO520" i="10"/>
  <c r="AN520" i="10"/>
  <c r="AM520" i="10"/>
  <c r="AL520" i="10"/>
  <c r="AK520" i="10"/>
  <c r="AJ520" i="10"/>
  <c r="AI520" i="10"/>
  <c r="AH520" i="10"/>
  <c r="AG520" i="10"/>
  <c r="AF520" i="10"/>
  <c r="AE520" i="10"/>
  <c r="AD520" i="10"/>
  <c r="AC520" i="10"/>
  <c r="AB520" i="10"/>
  <c r="AA520" i="10"/>
  <c r="Z520" i="10"/>
  <c r="Y520" i="10"/>
  <c r="X520" i="10" s="1"/>
  <c r="U520" i="10"/>
  <c r="N520" i="10"/>
  <c r="M520" i="10"/>
  <c r="L520" i="10"/>
  <c r="K520" i="10"/>
  <c r="J520" i="10"/>
  <c r="AY520" i="10" s="1"/>
  <c r="AY519" i="10"/>
  <c r="X519" i="10"/>
  <c r="AY518" i="10"/>
  <c r="X518" i="10"/>
  <c r="AY517" i="10"/>
  <c r="X517" i="10"/>
  <c r="AW516" i="10"/>
  <c r="AV516" i="10"/>
  <c r="AU516" i="10"/>
  <c r="AT516" i="10"/>
  <c r="AS516" i="10"/>
  <c r="AR516" i="10"/>
  <c r="AQ516" i="10"/>
  <c r="AP516" i="10"/>
  <c r="AO516" i="10"/>
  <c r="AN516" i="10"/>
  <c r="AM516" i="10"/>
  <c r="AL516" i="10"/>
  <c r="AK516" i="10"/>
  <c r="AJ516" i="10"/>
  <c r="AI516" i="10"/>
  <c r="AH516" i="10"/>
  <c r="AG516" i="10"/>
  <c r="AF516" i="10"/>
  <c r="AE516" i="10"/>
  <c r="AD516" i="10"/>
  <c r="AC516" i="10"/>
  <c r="AB516" i="10"/>
  <c r="AA516" i="10"/>
  <c r="Z516" i="10"/>
  <c r="Y516" i="10"/>
  <c r="X516" i="10"/>
  <c r="U516" i="10"/>
  <c r="N516" i="10"/>
  <c r="M516" i="10"/>
  <c r="L516" i="10"/>
  <c r="K516" i="10"/>
  <c r="J516" i="10"/>
  <c r="AY515" i="10"/>
  <c r="Q502" i="10"/>
  <c r="AM501" i="10"/>
  <c r="Z501" i="10"/>
  <c r="X501" i="10"/>
  <c r="J501" i="10"/>
  <c r="AY501" i="10" s="1"/>
  <c r="AM500" i="10"/>
  <c r="Z500" i="10"/>
  <c r="X500" i="10" s="1"/>
  <c r="J500" i="10"/>
  <c r="AM499" i="10"/>
  <c r="X499" i="10" s="1"/>
  <c r="Z499" i="10"/>
  <c r="J499" i="10"/>
  <c r="AM498" i="10"/>
  <c r="Z498" i="10"/>
  <c r="X498" i="10" s="1"/>
  <c r="J498" i="10"/>
  <c r="AY498" i="10" s="1"/>
  <c r="AM497" i="10"/>
  <c r="Z497" i="10"/>
  <c r="X497" i="10"/>
  <c r="J497" i="10"/>
  <c r="AY497" i="10" s="1"/>
  <c r="AM496" i="10"/>
  <c r="Z496" i="10"/>
  <c r="X496" i="10" s="1"/>
  <c r="J496" i="10"/>
  <c r="AM495" i="10"/>
  <c r="X495" i="10" s="1"/>
  <c r="Z495" i="10"/>
  <c r="J495" i="10"/>
  <c r="AY495" i="10" s="1"/>
  <c r="AM494" i="10"/>
  <c r="Z494" i="10"/>
  <c r="X494" i="10" s="1"/>
  <c r="J494" i="10"/>
  <c r="AY494" i="10" s="1"/>
  <c r="AM493" i="10"/>
  <c r="Z493" i="10"/>
  <c r="X493" i="10"/>
  <c r="J493" i="10"/>
  <c r="AY493" i="10" s="1"/>
  <c r="AW492" i="10"/>
  <c r="AV492" i="10"/>
  <c r="AU492" i="10"/>
  <c r="AT492" i="10"/>
  <c r="AS492" i="10"/>
  <c r="AR492" i="10"/>
  <c r="AQ492" i="10"/>
  <c r="AP492" i="10"/>
  <c r="AO492" i="10"/>
  <c r="AN492" i="10"/>
  <c r="AM492" i="10"/>
  <c r="AL492" i="10"/>
  <c r="AK492" i="10"/>
  <c r="AJ492" i="10"/>
  <c r="AI492" i="10"/>
  <c r="AH492" i="10"/>
  <c r="AG492" i="10"/>
  <c r="AF492" i="10"/>
  <c r="AE492" i="10"/>
  <c r="AD492" i="10"/>
  <c r="AC492" i="10"/>
  <c r="AB492" i="10"/>
  <c r="AA492" i="10"/>
  <c r="Z492" i="10"/>
  <c r="Y492" i="10"/>
  <c r="X492" i="10"/>
  <c r="U492" i="10"/>
  <c r="N492" i="10"/>
  <c r="M492" i="10"/>
  <c r="L492" i="10"/>
  <c r="K492" i="10"/>
  <c r="J492" i="10"/>
  <c r="AY492" i="10" s="1"/>
  <c r="AM491" i="10"/>
  <c r="AM487" i="10" s="1"/>
  <c r="Z491" i="10"/>
  <c r="X491" i="10" s="1"/>
  <c r="J491" i="10"/>
  <c r="AY490" i="10"/>
  <c r="AM490" i="10"/>
  <c r="Z490" i="10"/>
  <c r="X490" i="10" s="1"/>
  <c r="J490" i="10"/>
  <c r="AM489" i="10"/>
  <c r="Z489" i="10"/>
  <c r="X489" i="10"/>
  <c r="J489" i="10"/>
  <c r="AM488" i="10"/>
  <c r="Z488" i="10"/>
  <c r="J488" i="10"/>
  <c r="J487" i="10" s="1"/>
  <c r="AW487" i="10"/>
  <c r="AV487" i="10"/>
  <c r="AU487" i="10"/>
  <c r="AT487" i="10"/>
  <c r="AS487" i="10"/>
  <c r="AR487" i="10"/>
  <c r="AQ487" i="10"/>
  <c r="AP487" i="10"/>
  <c r="AO487" i="10"/>
  <c r="AN487" i="10"/>
  <c r="AL487" i="10"/>
  <c r="AK487" i="10"/>
  <c r="AJ487" i="10"/>
  <c r="AI487" i="10"/>
  <c r="AH487" i="10"/>
  <c r="AG487" i="10"/>
  <c r="AF487" i="10"/>
  <c r="AE487" i="10"/>
  <c r="AD487" i="10"/>
  <c r="AC487" i="10"/>
  <c r="AB487" i="10"/>
  <c r="AA487" i="10"/>
  <c r="Y487" i="10"/>
  <c r="U487" i="10"/>
  <c r="N487" i="10"/>
  <c r="M487" i="10"/>
  <c r="L487" i="10"/>
  <c r="K487" i="10"/>
  <c r="AM486" i="10"/>
  <c r="Z486" i="10"/>
  <c r="X486" i="10" s="1"/>
  <c r="J486" i="10"/>
  <c r="AY486" i="10" s="1"/>
  <c r="AM485" i="10"/>
  <c r="Z485" i="10"/>
  <c r="X485" i="10"/>
  <c r="J485" i="10"/>
  <c r="AY485" i="10" s="1"/>
  <c r="AM484" i="10"/>
  <c r="Z484" i="10"/>
  <c r="J484" i="10"/>
  <c r="AM483" i="10"/>
  <c r="Z483" i="10"/>
  <c r="J483" i="10"/>
  <c r="AM482" i="10"/>
  <c r="Z482" i="10"/>
  <c r="X482" i="10" s="1"/>
  <c r="J482" i="10"/>
  <c r="AY482" i="10" s="1"/>
  <c r="AM481" i="10"/>
  <c r="Z481" i="10"/>
  <c r="X481" i="10"/>
  <c r="J481" i="10"/>
  <c r="AY481" i="10" s="1"/>
  <c r="AW480" i="10"/>
  <c r="AV480" i="10"/>
  <c r="AU480" i="10"/>
  <c r="AT480" i="10"/>
  <c r="AS480" i="10"/>
  <c r="AR480" i="10"/>
  <c r="AQ480" i="10"/>
  <c r="AP480" i="10"/>
  <c r="AO480" i="10"/>
  <c r="AN480" i="10"/>
  <c r="AL480" i="10"/>
  <c r="AK480" i="10"/>
  <c r="AJ480" i="10"/>
  <c r="AI480" i="10"/>
  <c r="AH480" i="10"/>
  <c r="AG480" i="10"/>
  <c r="AF480" i="10"/>
  <c r="AE480" i="10"/>
  <c r="AD480" i="10"/>
  <c r="AC480" i="10"/>
  <c r="AB480" i="10"/>
  <c r="AA480" i="10"/>
  <c r="Y480" i="10"/>
  <c r="U480" i="10"/>
  <c r="N480" i="10"/>
  <c r="M480" i="10"/>
  <c r="L480" i="10"/>
  <c r="K480" i="10"/>
  <c r="AM479" i="10"/>
  <c r="X479" i="10" s="1"/>
  <c r="Z479" i="10"/>
  <c r="J479" i="10"/>
  <c r="AY479" i="10" s="1"/>
  <c r="AM478" i="10"/>
  <c r="Z478" i="10"/>
  <c r="X478" i="10" s="1"/>
  <c r="J478" i="10"/>
  <c r="AM477" i="10"/>
  <c r="Z477" i="10"/>
  <c r="X477" i="10"/>
  <c r="J477" i="10"/>
  <c r="AY477" i="10" s="1"/>
  <c r="AM476" i="10"/>
  <c r="Z476" i="10"/>
  <c r="X476" i="10" s="1"/>
  <c r="J476" i="10"/>
  <c r="AM475" i="10"/>
  <c r="Z475" i="10"/>
  <c r="J475" i="10"/>
  <c r="AW474" i="10"/>
  <c r="AV474" i="10"/>
  <c r="AU474" i="10"/>
  <c r="AT474" i="10"/>
  <c r="AS474" i="10"/>
  <c r="AR474" i="10"/>
  <c r="AQ474" i="10"/>
  <c r="AP474" i="10"/>
  <c r="AO474" i="10"/>
  <c r="AN474" i="10"/>
  <c r="AL474" i="10"/>
  <c r="AK474" i="10"/>
  <c r="AJ474" i="10"/>
  <c r="AI474" i="10"/>
  <c r="AH474" i="10"/>
  <c r="AG474" i="10"/>
  <c r="AF474" i="10"/>
  <c r="AE474" i="10"/>
  <c r="AD474" i="10"/>
  <c r="AC474" i="10"/>
  <c r="AB474" i="10"/>
  <c r="AA474" i="10"/>
  <c r="Z474" i="10"/>
  <c r="Y474" i="10"/>
  <c r="U474" i="10"/>
  <c r="N474" i="10"/>
  <c r="M474" i="10"/>
  <c r="L474" i="10"/>
  <c r="K474" i="10"/>
  <c r="AM473" i="10"/>
  <c r="Z473" i="10"/>
  <c r="X473" i="10"/>
  <c r="J473" i="10"/>
  <c r="J471" i="10" s="1"/>
  <c r="AM472" i="10"/>
  <c r="Z472" i="10"/>
  <c r="X472" i="10" s="1"/>
  <c r="J472" i="10"/>
  <c r="AY472" i="10" s="1"/>
  <c r="AW471" i="10"/>
  <c r="AV471" i="10"/>
  <c r="AU471" i="10"/>
  <c r="AT471" i="10"/>
  <c r="AS471" i="10"/>
  <c r="AR471" i="10"/>
  <c r="AQ471" i="10"/>
  <c r="AP471" i="10"/>
  <c r="AO471" i="10"/>
  <c r="AN471" i="10"/>
  <c r="AM471" i="10"/>
  <c r="AL471" i="10"/>
  <c r="AK471" i="10"/>
  <c r="AJ471" i="10"/>
  <c r="AI471" i="10"/>
  <c r="AH471" i="10"/>
  <c r="AG471" i="10"/>
  <c r="AF471" i="10"/>
  <c r="AE471" i="10"/>
  <c r="AD471" i="10"/>
  <c r="AC471" i="10"/>
  <c r="AB471" i="10"/>
  <c r="AA471" i="10"/>
  <c r="Z471" i="10"/>
  <c r="Y471" i="10"/>
  <c r="X471" i="10" s="1"/>
  <c r="U471" i="10"/>
  <c r="N471" i="10"/>
  <c r="M471" i="10"/>
  <c r="L471" i="10"/>
  <c r="K471" i="10"/>
  <c r="AM470" i="10"/>
  <c r="Z470" i="10"/>
  <c r="X470" i="10" s="1"/>
  <c r="J470" i="10"/>
  <c r="J464" i="10" s="1"/>
  <c r="AM469" i="10"/>
  <c r="Z469" i="10"/>
  <c r="X469" i="10"/>
  <c r="J469" i="10"/>
  <c r="AY469" i="10" s="1"/>
  <c r="AM468" i="10"/>
  <c r="Z468" i="10"/>
  <c r="J468" i="10"/>
  <c r="AM467" i="10"/>
  <c r="X467" i="10" s="1"/>
  <c r="Z467" i="10"/>
  <c r="J467" i="10"/>
  <c r="AY467" i="10" s="1"/>
  <c r="AM466" i="10"/>
  <c r="Z466" i="10"/>
  <c r="X466" i="10" s="1"/>
  <c r="J466" i="10"/>
  <c r="AY466" i="10" s="1"/>
  <c r="AM465" i="10"/>
  <c r="Z465" i="10"/>
  <c r="X465" i="10"/>
  <c r="J465" i="10"/>
  <c r="AY465" i="10" s="1"/>
  <c r="AW464" i="10"/>
  <c r="AV464" i="10"/>
  <c r="AU464" i="10"/>
  <c r="AT464" i="10"/>
  <c r="AS464" i="10"/>
  <c r="AR464" i="10"/>
  <c r="AQ464" i="10"/>
  <c r="AP464" i="10"/>
  <c r="AO464" i="10"/>
  <c r="AN464" i="10"/>
  <c r="AM464" i="10"/>
  <c r="AL464" i="10"/>
  <c r="AK464" i="10"/>
  <c r="AJ464" i="10"/>
  <c r="AI464" i="10"/>
  <c r="AH464" i="10"/>
  <c r="AG464" i="10"/>
  <c r="AF464" i="10"/>
  <c r="AE464" i="10"/>
  <c r="AD464" i="10"/>
  <c r="AC464" i="10"/>
  <c r="AB464" i="10"/>
  <c r="AA464" i="10"/>
  <c r="Y464" i="10"/>
  <c r="U464" i="10"/>
  <c r="N464" i="10"/>
  <c r="M464" i="10"/>
  <c r="L464" i="10"/>
  <c r="K464" i="10"/>
  <c r="AM463" i="10"/>
  <c r="X463" i="10" s="1"/>
  <c r="Z463" i="10"/>
  <c r="J463" i="10"/>
  <c r="AY463" i="10" s="1"/>
  <c r="AM462" i="10"/>
  <c r="Z462" i="10"/>
  <c r="X462" i="10" s="1"/>
  <c r="AY462" i="10" s="1"/>
  <c r="J462" i="10"/>
  <c r="J461" i="10" s="1"/>
  <c r="AW461" i="10"/>
  <c r="AV461" i="10"/>
  <c r="AU461" i="10"/>
  <c r="AT461" i="10"/>
  <c r="AS461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G461" i="10"/>
  <c r="AF461" i="10"/>
  <c r="AE461" i="10"/>
  <c r="AD461" i="10"/>
  <c r="AC461" i="10"/>
  <c r="AB461" i="10"/>
  <c r="AA461" i="10"/>
  <c r="Z461" i="10"/>
  <c r="Y461" i="10"/>
  <c r="U461" i="10"/>
  <c r="N461" i="10"/>
  <c r="M461" i="10"/>
  <c r="L461" i="10"/>
  <c r="K461" i="10"/>
  <c r="AM460" i="10"/>
  <c r="Z460" i="10"/>
  <c r="X460" i="10" s="1"/>
  <c r="J460" i="10"/>
  <c r="AY460" i="10" s="1"/>
  <c r="AM459" i="10"/>
  <c r="X459" i="10" s="1"/>
  <c r="Z459" i="10"/>
  <c r="J459" i="10"/>
  <c r="AY459" i="10" s="1"/>
  <c r="AM458" i="10"/>
  <c r="Z458" i="10"/>
  <c r="X458" i="10" s="1"/>
  <c r="AY458" i="10" s="1"/>
  <c r="J458" i="10"/>
  <c r="AM457" i="10"/>
  <c r="AM456" i="10" s="1"/>
  <c r="Z457" i="10"/>
  <c r="X457" i="10"/>
  <c r="J457" i="10"/>
  <c r="J456" i="10" s="1"/>
  <c r="AW456" i="10"/>
  <c r="AV456" i="10"/>
  <c r="AU456" i="10"/>
  <c r="AT456" i="10"/>
  <c r="AS456" i="10"/>
  <c r="AR456" i="10"/>
  <c r="AQ456" i="10"/>
  <c r="AP456" i="10"/>
  <c r="AO456" i="10"/>
  <c r="AN456" i="10"/>
  <c r="AL456" i="10"/>
  <c r="AK456" i="10"/>
  <c r="AJ456" i="10"/>
  <c r="AI456" i="10"/>
  <c r="AH456" i="10"/>
  <c r="AG456" i="10"/>
  <c r="AF456" i="10"/>
  <c r="AE456" i="10"/>
  <c r="AD456" i="10"/>
  <c r="AC456" i="10"/>
  <c r="AB456" i="10"/>
  <c r="AA456" i="10"/>
  <c r="Z456" i="10"/>
  <c r="Y456" i="10"/>
  <c r="X456" i="10"/>
  <c r="W456" i="10"/>
  <c r="V456" i="10"/>
  <c r="U456" i="10"/>
  <c r="T456" i="10"/>
  <c r="S456" i="10"/>
  <c r="R456" i="10"/>
  <c r="N456" i="10"/>
  <c r="M456" i="10"/>
  <c r="L456" i="10"/>
  <c r="K456" i="10"/>
  <c r="AM455" i="10"/>
  <c r="Z455" i="10"/>
  <c r="X455" i="10" s="1"/>
  <c r="J455" i="10"/>
  <c r="AY455" i="10" s="1"/>
  <c r="AM454" i="10"/>
  <c r="Z454" i="10"/>
  <c r="X454" i="10"/>
  <c r="J454" i="10"/>
  <c r="AY454" i="10" s="1"/>
  <c r="AM453" i="10"/>
  <c r="Z453" i="10"/>
  <c r="X453" i="10" s="1"/>
  <c r="J453" i="10"/>
  <c r="AM452" i="10"/>
  <c r="X452" i="10" s="1"/>
  <c r="Z452" i="10"/>
  <c r="J452" i="10"/>
  <c r="AM451" i="10"/>
  <c r="Z451" i="10"/>
  <c r="X451" i="10" s="1"/>
  <c r="J451" i="10"/>
  <c r="AY451" i="10" s="1"/>
  <c r="AM450" i="10"/>
  <c r="Z450" i="10"/>
  <c r="X450" i="10"/>
  <c r="J450" i="10"/>
  <c r="AY450" i="10" s="1"/>
  <c r="AM449" i="10"/>
  <c r="Z449" i="10"/>
  <c r="X449" i="10" s="1"/>
  <c r="J449" i="10"/>
  <c r="AM448" i="10"/>
  <c r="X448" i="10" s="1"/>
  <c r="Z448" i="10"/>
  <c r="J448" i="10"/>
  <c r="AY448" i="10" s="1"/>
  <c r="AM447" i="10"/>
  <c r="Z447" i="10"/>
  <c r="X447" i="10" s="1"/>
  <c r="J447" i="10"/>
  <c r="AY447" i="10" s="1"/>
  <c r="AM446" i="10"/>
  <c r="Z446" i="10"/>
  <c r="X446" i="10"/>
  <c r="J446" i="10"/>
  <c r="AY446" i="10" s="1"/>
  <c r="AM445" i="10"/>
  <c r="Z445" i="10"/>
  <c r="J445" i="10"/>
  <c r="AM444" i="10"/>
  <c r="X444" i="10" s="1"/>
  <c r="Z444" i="10"/>
  <c r="J444" i="10"/>
  <c r="AM443" i="10"/>
  <c r="Z443" i="10"/>
  <c r="X443" i="10" s="1"/>
  <c r="J443" i="10"/>
  <c r="AY443" i="10" s="1"/>
  <c r="AM442" i="10"/>
  <c r="Z442" i="10"/>
  <c r="X442" i="10"/>
  <c r="J442" i="10"/>
  <c r="AY442" i="10" s="1"/>
  <c r="AM441" i="10"/>
  <c r="Z441" i="10"/>
  <c r="X441" i="10" s="1"/>
  <c r="J441" i="10"/>
  <c r="AW440" i="10"/>
  <c r="AV440" i="10"/>
  <c r="AU440" i="10"/>
  <c r="AT440" i="10"/>
  <c r="AS440" i="10"/>
  <c r="AR440" i="10"/>
  <c r="AQ440" i="10"/>
  <c r="AP440" i="10"/>
  <c r="AO440" i="10"/>
  <c r="AN440" i="10"/>
  <c r="AM440" i="10"/>
  <c r="AL440" i="10"/>
  <c r="AK440" i="10"/>
  <c r="AJ440" i="10"/>
  <c r="AI440" i="10"/>
  <c r="AH440" i="10"/>
  <c r="AG440" i="10"/>
  <c r="AF440" i="10"/>
  <c r="AE440" i="10"/>
  <c r="AD440" i="10"/>
  <c r="AC440" i="10"/>
  <c r="AB440" i="10"/>
  <c r="AA440" i="10"/>
  <c r="Y440" i="10"/>
  <c r="U440" i="10"/>
  <c r="N440" i="10"/>
  <c r="M440" i="10"/>
  <c r="L440" i="10"/>
  <c r="K440" i="10"/>
  <c r="AM439" i="10"/>
  <c r="Z439" i="10"/>
  <c r="X439" i="10" s="1"/>
  <c r="J439" i="10"/>
  <c r="AY439" i="10" s="1"/>
  <c r="AM438" i="10"/>
  <c r="Z438" i="10"/>
  <c r="X438" i="10"/>
  <c r="J438" i="10"/>
  <c r="AY438" i="10" s="1"/>
  <c r="AM437" i="10"/>
  <c r="Z437" i="10"/>
  <c r="X437" i="10" s="1"/>
  <c r="J437" i="10"/>
  <c r="AM436" i="10"/>
  <c r="Z436" i="10"/>
  <c r="J436" i="10"/>
  <c r="AM435" i="10"/>
  <c r="Z435" i="10"/>
  <c r="X435" i="10" s="1"/>
  <c r="J435" i="10"/>
  <c r="AM434" i="10"/>
  <c r="Z434" i="10"/>
  <c r="X434" i="10"/>
  <c r="J434" i="10"/>
  <c r="AY434" i="10" s="1"/>
  <c r="AM433" i="10"/>
  <c r="Z433" i="10"/>
  <c r="X433" i="10" s="1"/>
  <c r="J433" i="10"/>
  <c r="AW432" i="10"/>
  <c r="AV432" i="10"/>
  <c r="AU432" i="10"/>
  <c r="AT432" i="10"/>
  <c r="AS432" i="10"/>
  <c r="AR432" i="10"/>
  <c r="AQ432" i="10"/>
  <c r="AP432" i="10"/>
  <c r="AO432" i="10"/>
  <c r="AN432" i="10"/>
  <c r="AL432" i="10"/>
  <c r="AK432" i="10"/>
  <c r="AJ432" i="10"/>
  <c r="AI432" i="10"/>
  <c r="AH432" i="10"/>
  <c r="AG432" i="10"/>
  <c r="AF432" i="10"/>
  <c r="AE432" i="10"/>
  <c r="AD432" i="10"/>
  <c r="AC432" i="10"/>
  <c r="AB432" i="10"/>
  <c r="AA432" i="10"/>
  <c r="Y432" i="10"/>
  <c r="U432" i="10"/>
  <c r="N432" i="10"/>
  <c r="M432" i="10"/>
  <c r="L432" i="10"/>
  <c r="K432" i="10"/>
  <c r="AY431" i="10"/>
  <c r="AM431" i="10"/>
  <c r="Z431" i="10"/>
  <c r="X431" i="10" s="1"/>
  <c r="J431" i="10"/>
  <c r="AM430" i="10"/>
  <c r="Z430" i="10"/>
  <c r="X430" i="10"/>
  <c r="J430" i="10"/>
  <c r="AM429" i="10"/>
  <c r="Z429" i="10"/>
  <c r="X429" i="10" s="1"/>
  <c r="J429" i="10"/>
  <c r="AY429" i="10" s="1"/>
  <c r="AM428" i="10"/>
  <c r="X428" i="10" s="1"/>
  <c r="Z428" i="10"/>
  <c r="J428" i="10"/>
  <c r="AY428" i="10" s="1"/>
  <c r="AM427" i="10"/>
  <c r="Z427" i="10"/>
  <c r="X427" i="10" s="1"/>
  <c r="AY427" i="10" s="1"/>
  <c r="J427" i="10"/>
  <c r="AM426" i="10"/>
  <c r="Z426" i="10"/>
  <c r="X426" i="10"/>
  <c r="J426" i="10"/>
  <c r="J424" i="10" s="1"/>
  <c r="AM425" i="10"/>
  <c r="Z425" i="10"/>
  <c r="X425" i="10" s="1"/>
  <c r="J425" i="10"/>
  <c r="AY425" i="10" s="1"/>
  <c r="AW424" i="10"/>
  <c r="AV424" i="10"/>
  <c r="AU424" i="10"/>
  <c r="AT424" i="10"/>
  <c r="AS424" i="10"/>
  <c r="AR424" i="10"/>
  <c r="AQ424" i="10"/>
  <c r="AP424" i="10"/>
  <c r="AO424" i="10"/>
  <c r="AN424" i="10"/>
  <c r="AM424" i="10"/>
  <c r="AL424" i="10"/>
  <c r="AK424" i="10"/>
  <c r="AJ424" i="10"/>
  <c r="AI424" i="10"/>
  <c r="AH424" i="10"/>
  <c r="AG424" i="10"/>
  <c r="AF424" i="10"/>
  <c r="AE424" i="10"/>
  <c r="AD424" i="10"/>
  <c r="AC424" i="10"/>
  <c r="AB424" i="10"/>
  <c r="AA424" i="10"/>
  <c r="Y424" i="10"/>
  <c r="U424" i="10"/>
  <c r="N424" i="10"/>
  <c r="M424" i="10"/>
  <c r="L424" i="10"/>
  <c r="K424" i="10"/>
  <c r="AY423" i="10"/>
  <c r="AM422" i="10"/>
  <c r="Z422" i="10"/>
  <c r="X422" i="10"/>
  <c r="J422" i="10"/>
  <c r="J420" i="10" s="1"/>
  <c r="AM421" i="10"/>
  <c r="Z421" i="10"/>
  <c r="X421" i="10" s="1"/>
  <c r="J421" i="10"/>
  <c r="AY421" i="10" s="1"/>
  <c r="AW420" i="10"/>
  <c r="AV420" i="10"/>
  <c r="AU420" i="10"/>
  <c r="AT420" i="10"/>
  <c r="AS420" i="10"/>
  <c r="AR420" i="10"/>
  <c r="AQ420" i="10"/>
  <c r="AP420" i="10"/>
  <c r="AO420" i="10"/>
  <c r="AN420" i="10"/>
  <c r="AM420" i="10"/>
  <c r="AL420" i="10"/>
  <c r="AK420" i="10"/>
  <c r="AJ420" i="10"/>
  <c r="AI420" i="10"/>
  <c r="AH420" i="10"/>
  <c r="AG420" i="10"/>
  <c r="AF420" i="10"/>
  <c r="AE420" i="10"/>
  <c r="AD420" i="10"/>
  <c r="AC420" i="10"/>
  <c r="AB420" i="10"/>
  <c r="AA420" i="10"/>
  <c r="Z420" i="10"/>
  <c r="Y420" i="10"/>
  <c r="X420" i="10"/>
  <c r="U420" i="10"/>
  <c r="N420" i="10"/>
  <c r="M420" i="10"/>
  <c r="L420" i="10"/>
  <c r="K420" i="10"/>
  <c r="AM419" i="10"/>
  <c r="Z419" i="10"/>
  <c r="X419" i="10" s="1"/>
  <c r="AY419" i="10" s="1"/>
  <c r="J419" i="10"/>
  <c r="AM418" i="10"/>
  <c r="Z418" i="10"/>
  <c r="X418" i="10"/>
  <c r="J418" i="10"/>
  <c r="AY418" i="10" s="1"/>
  <c r="AM417" i="10"/>
  <c r="Z417" i="10"/>
  <c r="Z416" i="10" s="1"/>
  <c r="X417" i="10"/>
  <c r="J417" i="10"/>
  <c r="J416" i="10" s="1"/>
  <c r="AW416" i="10"/>
  <c r="AV416" i="10"/>
  <c r="AU416" i="10"/>
  <c r="AT416" i="10"/>
  <c r="AS416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AG416" i="10"/>
  <c r="AF416" i="10"/>
  <c r="AE416" i="10"/>
  <c r="AD416" i="10"/>
  <c r="AC416" i="10"/>
  <c r="AB416" i="10"/>
  <c r="AA416" i="10"/>
  <c r="Y416" i="10"/>
  <c r="X416" i="10"/>
  <c r="U416" i="10"/>
  <c r="N416" i="10"/>
  <c r="M416" i="10"/>
  <c r="L416" i="10"/>
  <c r="K416" i="10"/>
  <c r="AM415" i="10"/>
  <c r="Z415" i="10"/>
  <c r="X415" i="10" s="1"/>
  <c r="AY415" i="10" s="1"/>
  <c r="J415" i="10"/>
  <c r="AM414" i="10"/>
  <c r="AM411" i="10" s="1"/>
  <c r="Z414" i="10"/>
  <c r="X414" i="10"/>
  <c r="J414" i="10"/>
  <c r="AY414" i="10" s="1"/>
  <c r="AM413" i="10"/>
  <c r="Z413" i="10"/>
  <c r="X413" i="10"/>
  <c r="J413" i="10"/>
  <c r="AY413" i="10" s="1"/>
  <c r="AM412" i="10"/>
  <c r="X412" i="10" s="1"/>
  <c r="Z412" i="10"/>
  <c r="J412" i="10"/>
  <c r="AW411" i="10"/>
  <c r="AV411" i="10"/>
  <c r="AU411" i="10"/>
  <c r="AT411" i="10"/>
  <c r="AS411" i="10"/>
  <c r="AR411" i="10"/>
  <c r="AQ411" i="10"/>
  <c r="AP411" i="10"/>
  <c r="AO411" i="10"/>
  <c r="AN411" i="10"/>
  <c r="AL411" i="10"/>
  <c r="AK411" i="10"/>
  <c r="AJ411" i="10"/>
  <c r="AI411" i="10"/>
  <c r="AH411" i="10"/>
  <c r="AG411" i="10"/>
  <c r="AF411" i="10"/>
  <c r="AE411" i="10"/>
  <c r="AD411" i="10"/>
  <c r="AC411" i="10"/>
  <c r="AB411" i="10"/>
  <c r="AA411" i="10"/>
  <c r="Z411" i="10"/>
  <c r="Y411" i="10"/>
  <c r="X411" i="10" s="1"/>
  <c r="U411" i="10"/>
  <c r="N411" i="10"/>
  <c r="M411" i="10"/>
  <c r="L411" i="10"/>
  <c r="K411" i="10"/>
  <c r="AY410" i="10"/>
  <c r="AM410" i="10"/>
  <c r="X410" i="10" s="1"/>
  <c r="Z410" i="10"/>
  <c r="J410" i="10"/>
  <c r="AM409" i="10"/>
  <c r="Z409" i="10"/>
  <c r="X409" i="10"/>
  <c r="J409" i="10"/>
  <c r="AY409" i="10" s="1"/>
  <c r="AW408" i="10"/>
  <c r="AV408" i="10"/>
  <c r="AU408" i="10"/>
  <c r="AT408" i="10"/>
  <c r="AS408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AG408" i="10"/>
  <c r="AF408" i="10"/>
  <c r="AE408" i="10"/>
  <c r="AD408" i="10"/>
  <c r="AC408" i="10"/>
  <c r="AB408" i="10"/>
  <c r="AA408" i="10"/>
  <c r="Z408" i="10"/>
  <c r="Y408" i="10"/>
  <c r="X408" i="10" s="1"/>
  <c r="U408" i="10"/>
  <c r="N408" i="10"/>
  <c r="M408" i="10"/>
  <c r="L408" i="10"/>
  <c r="K408" i="10"/>
  <c r="J408" i="10"/>
  <c r="AY407" i="10"/>
  <c r="AM406" i="10"/>
  <c r="Z406" i="10"/>
  <c r="J406" i="10"/>
  <c r="AW405" i="10"/>
  <c r="AV405" i="10"/>
  <c r="AU405" i="10"/>
  <c r="AT405" i="10"/>
  <c r="AS405" i="10"/>
  <c r="AR405" i="10"/>
  <c r="AQ405" i="10"/>
  <c r="AP405" i="10"/>
  <c r="AO405" i="10"/>
  <c r="AN405" i="10"/>
  <c r="AL405" i="10"/>
  <c r="AK405" i="10"/>
  <c r="AJ405" i="10"/>
  <c r="AI405" i="10"/>
  <c r="AH405" i="10"/>
  <c r="AG405" i="10"/>
  <c r="AF405" i="10"/>
  <c r="AE405" i="10"/>
  <c r="AD405" i="10"/>
  <c r="AC405" i="10"/>
  <c r="AB405" i="10"/>
  <c r="AA405" i="10"/>
  <c r="Z405" i="10"/>
  <c r="Y405" i="10"/>
  <c r="U405" i="10"/>
  <c r="N405" i="10"/>
  <c r="M405" i="10"/>
  <c r="L405" i="10"/>
  <c r="K405" i="10"/>
  <c r="J405" i="10"/>
  <c r="AM404" i="10"/>
  <c r="Z404" i="10"/>
  <c r="X404" i="10"/>
  <c r="J404" i="10"/>
  <c r="AM403" i="10"/>
  <c r="Z403" i="10"/>
  <c r="X403" i="10" s="1"/>
  <c r="J403" i="10"/>
  <c r="AY403" i="10" s="1"/>
  <c r="AM402" i="10"/>
  <c r="Z402" i="10"/>
  <c r="J402" i="10"/>
  <c r="AW401" i="10"/>
  <c r="AV401" i="10"/>
  <c r="AU401" i="10"/>
  <c r="AT401" i="10"/>
  <c r="AS401" i="10"/>
  <c r="AR401" i="10"/>
  <c r="AQ401" i="10"/>
  <c r="AP401" i="10"/>
  <c r="AO401" i="10"/>
  <c r="AN401" i="10"/>
  <c r="AL401" i="10"/>
  <c r="AK401" i="10"/>
  <c r="AJ401" i="10"/>
  <c r="AI401" i="10"/>
  <c r="AH401" i="10"/>
  <c r="AG401" i="10"/>
  <c r="AF401" i="10"/>
  <c r="AE401" i="10"/>
  <c r="AD401" i="10"/>
  <c r="AC401" i="10"/>
  <c r="AB401" i="10"/>
  <c r="AA401" i="10"/>
  <c r="Z401" i="10"/>
  <c r="Y401" i="10"/>
  <c r="U401" i="10"/>
  <c r="N401" i="10"/>
  <c r="M401" i="10"/>
  <c r="L401" i="10"/>
  <c r="K401" i="10"/>
  <c r="J401" i="10"/>
  <c r="Q388" i="10"/>
  <c r="AM387" i="10"/>
  <c r="Z387" i="10"/>
  <c r="X387" i="10" s="1"/>
  <c r="J387" i="10"/>
  <c r="AY387" i="10" s="1"/>
  <c r="AM386" i="10"/>
  <c r="X386" i="10" s="1"/>
  <c r="Z386" i="10"/>
  <c r="J386" i="10"/>
  <c r="AY386" i="10" s="1"/>
  <c r="AM385" i="10"/>
  <c r="Z385" i="10"/>
  <c r="X385" i="10" s="1"/>
  <c r="J385" i="10"/>
  <c r="AY385" i="10" s="1"/>
  <c r="AM384" i="10"/>
  <c r="Z384" i="10"/>
  <c r="X384" i="10"/>
  <c r="J384" i="10"/>
  <c r="AY384" i="10" s="1"/>
  <c r="AM383" i="10"/>
  <c r="Z383" i="10"/>
  <c r="X383" i="10" s="1"/>
  <c r="J383" i="10"/>
  <c r="AY383" i="10" s="1"/>
  <c r="AM382" i="10"/>
  <c r="X382" i="10" s="1"/>
  <c r="Z382" i="10"/>
  <c r="J382" i="10"/>
  <c r="AY382" i="10" s="1"/>
  <c r="AY381" i="10"/>
  <c r="AM381" i="10"/>
  <c r="Z381" i="10"/>
  <c r="X381" i="10" s="1"/>
  <c r="J381" i="10"/>
  <c r="AM380" i="10"/>
  <c r="Z380" i="10"/>
  <c r="X380" i="10"/>
  <c r="J380" i="10"/>
  <c r="AY380" i="10" s="1"/>
  <c r="AM379" i="10"/>
  <c r="Z379" i="10"/>
  <c r="X379" i="10" s="1"/>
  <c r="J379" i="10"/>
  <c r="AY379" i="10" s="1"/>
  <c r="AM378" i="10"/>
  <c r="X378" i="10" s="1"/>
  <c r="Z378" i="10"/>
  <c r="J378" i="10"/>
  <c r="AY378" i="10" s="1"/>
  <c r="AM377" i="10"/>
  <c r="Z377" i="10"/>
  <c r="X377" i="10" s="1"/>
  <c r="J377" i="10"/>
  <c r="AY377" i="10" s="1"/>
  <c r="AM376" i="10"/>
  <c r="Z376" i="10"/>
  <c r="X376" i="10"/>
  <c r="J376" i="10"/>
  <c r="AY376" i="10" s="1"/>
  <c r="AW375" i="10"/>
  <c r="AV375" i="10"/>
  <c r="AU375" i="10"/>
  <c r="AT375" i="10"/>
  <c r="AS375" i="10"/>
  <c r="AR375" i="10"/>
  <c r="AQ375" i="10"/>
  <c r="AP375" i="10"/>
  <c r="AO375" i="10"/>
  <c r="AN375" i="10"/>
  <c r="AL375" i="10"/>
  <c r="AK375" i="10"/>
  <c r="AJ375" i="10"/>
  <c r="AI375" i="10"/>
  <c r="AH375" i="10"/>
  <c r="AG375" i="10"/>
  <c r="AF375" i="10"/>
  <c r="AE375" i="10"/>
  <c r="AD375" i="10"/>
  <c r="AC375" i="10"/>
  <c r="AB375" i="10"/>
  <c r="AA375" i="10"/>
  <c r="Z375" i="10"/>
  <c r="Y375" i="10"/>
  <c r="U375" i="10"/>
  <c r="N375" i="10"/>
  <c r="M375" i="10"/>
  <c r="L375" i="10"/>
  <c r="K375" i="10"/>
  <c r="J375" i="10"/>
  <c r="AY375" i="10" s="1"/>
  <c r="AM374" i="10"/>
  <c r="X374" i="10" s="1"/>
  <c r="Z374" i="10"/>
  <c r="J374" i="10"/>
  <c r="AY374" i="10" s="1"/>
  <c r="AY373" i="10"/>
  <c r="AM373" i="10"/>
  <c r="Z373" i="10"/>
  <c r="X373" i="10" s="1"/>
  <c r="J373" i="10"/>
  <c r="AM372" i="10"/>
  <c r="Z372" i="10"/>
  <c r="X372" i="10"/>
  <c r="J372" i="10"/>
  <c r="AY372" i="10" s="1"/>
  <c r="AM371" i="10"/>
  <c r="Z371" i="10"/>
  <c r="X371" i="10" s="1"/>
  <c r="J371" i="10"/>
  <c r="AY371" i="10" s="1"/>
  <c r="AM370" i="10"/>
  <c r="X370" i="10" s="1"/>
  <c r="Z370" i="10"/>
  <c r="J370" i="10"/>
  <c r="AY370" i="10" s="1"/>
  <c r="AM369" i="10"/>
  <c r="Z369" i="10"/>
  <c r="X369" i="10" s="1"/>
  <c r="J369" i="10"/>
  <c r="AY369" i="10" s="1"/>
  <c r="AM368" i="10"/>
  <c r="Z368" i="10"/>
  <c r="X368" i="10"/>
  <c r="J368" i="10"/>
  <c r="AY368" i="10" s="1"/>
  <c r="AM367" i="10"/>
  <c r="Z367" i="10"/>
  <c r="X367" i="10" s="1"/>
  <c r="J367" i="10"/>
  <c r="AY367" i="10" s="1"/>
  <c r="AM366" i="10"/>
  <c r="X366" i="10" s="1"/>
  <c r="Z366" i="10"/>
  <c r="J366" i="10"/>
  <c r="AY366" i="10" s="1"/>
  <c r="AY365" i="10"/>
  <c r="AM365" i="10"/>
  <c r="Z365" i="10"/>
  <c r="X365" i="10" s="1"/>
  <c r="J365" i="10"/>
  <c r="AM364" i="10"/>
  <c r="Z364" i="10"/>
  <c r="X364" i="10"/>
  <c r="J364" i="10"/>
  <c r="AY364" i="10" s="1"/>
  <c r="AM363" i="10"/>
  <c r="Z363" i="10"/>
  <c r="X363" i="10" s="1"/>
  <c r="J363" i="10"/>
  <c r="AY363" i="10" s="1"/>
  <c r="AM362" i="10"/>
  <c r="X362" i="10" s="1"/>
  <c r="Z362" i="10"/>
  <c r="J362" i="10"/>
  <c r="AY362" i="10" s="1"/>
  <c r="AM361" i="10"/>
  <c r="Z361" i="10"/>
  <c r="X361" i="10" s="1"/>
  <c r="J361" i="10"/>
  <c r="AY361" i="10" s="1"/>
  <c r="AM360" i="10"/>
  <c r="Z360" i="10"/>
  <c r="X360" i="10"/>
  <c r="J360" i="10"/>
  <c r="AY360" i="10" s="1"/>
  <c r="AM359" i="10"/>
  <c r="Z359" i="10"/>
  <c r="X359" i="10" s="1"/>
  <c r="J359" i="10"/>
  <c r="AY359" i="10" s="1"/>
  <c r="AM358" i="10"/>
  <c r="X358" i="10" s="1"/>
  <c r="Z358" i="10"/>
  <c r="J358" i="10"/>
  <c r="AY358" i="10" s="1"/>
  <c r="AY357" i="10"/>
  <c r="AM357" i="10"/>
  <c r="Z357" i="10"/>
  <c r="X357" i="10" s="1"/>
  <c r="J357" i="10"/>
  <c r="AM356" i="10"/>
  <c r="Z356" i="10"/>
  <c r="X356" i="10"/>
  <c r="J356" i="10"/>
  <c r="AY356" i="10" s="1"/>
  <c r="AM355" i="10"/>
  <c r="Z355" i="10"/>
  <c r="J355" i="10"/>
  <c r="AY355" i="10" s="1"/>
  <c r="AW354" i="10"/>
  <c r="AV354" i="10"/>
  <c r="AU354" i="10"/>
  <c r="AT354" i="10"/>
  <c r="AS354" i="10"/>
  <c r="AR354" i="10"/>
  <c r="AQ354" i="10"/>
  <c r="AP354" i="10"/>
  <c r="AO354" i="10"/>
  <c r="AN354" i="10"/>
  <c r="AM354" i="10"/>
  <c r="AL354" i="10"/>
  <c r="AK354" i="10"/>
  <c r="AJ354" i="10"/>
  <c r="AI354" i="10"/>
  <c r="AH354" i="10"/>
  <c r="AG354" i="10"/>
  <c r="AF354" i="10"/>
  <c r="AE354" i="10"/>
  <c r="AD354" i="10"/>
  <c r="AC354" i="10"/>
  <c r="AB354" i="10"/>
  <c r="AA354" i="10"/>
  <c r="Y354" i="10"/>
  <c r="U354" i="10"/>
  <c r="N354" i="10"/>
  <c r="M354" i="10"/>
  <c r="L354" i="10"/>
  <c r="K354" i="10"/>
  <c r="AY353" i="10"/>
  <c r="AM352" i="10"/>
  <c r="Z352" i="10"/>
  <c r="J352" i="10"/>
  <c r="AM351" i="10"/>
  <c r="Z351" i="10"/>
  <c r="J351" i="10"/>
  <c r="AY351" i="10" s="1"/>
  <c r="AW350" i="10"/>
  <c r="AV350" i="10"/>
  <c r="AU350" i="10"/>
  <c r="AT350" i="10"/>
  <c r="AS350" i="10"/>
  <c r="AR350" i="10"/>
  <c r="AQ350" i="10"/>
  <c r="AP350" i="10"/>
  <c r="AO350" i="10"/>
  <c r="AN350" i="10"/>
  <c r="AM350" i="10"/>
  <c r="AL350" i="10"/>
  <c r="AK350" i="10"/>
  <c r="AJ350" i="10"/>
  <c r="AI350" i="10"/>
  <c r="AH350" i="10"/>
  <c r="AG350" i="10"/>
  <c r="AF350" i="10"/>
  <c r="AE350" i="10"/>
  <c r="AD350" i="10"/>
  <c r="AC350" i="10"/>
  <c r="AB350" i="10"/>
  <c r="AA350" i="10"/>
  <c r="Z350" i="10"/>
  <c r="Y350" i="10"/>
  <c r="U350" i="10"/>
  <c r="N350" i="10"/>
  <c r="M350" i="10"/>
  <c r="L350" i="10"/>
  <c r="K350" i="10"/>
  <c r="AY349" i="10"/>
  <c r="AM349" i="10"/>
  <c r="Z349" i="10"/>
  <c r="Z348" i="10" s="1"/>
  <c r="J349" i="10"/>
  <c r="AW348" i="10"/>
  <c r="AV348" i="10"/>
  <c r="AU348" i="10"/>
  <c r="AT348" i="10"/>
  <c r="AS348" i="10"/>
  <c r="AR348" i="10"/>
  <c r="AQ348" i="10"/>
  <c r="AP348" i="10"/>
  <c r="AO348" i="10"/>
  <c r="AN348" i="10"/>
  <c r="AM348" i="10"/>
  <c r="AL348" i="10"/>
  <c r="AK348" i="10"/>
  <c r="AJ348" i="10"/>
  <c r="AI348" i="10"/>
  <c r="AH348" i="10"/>
  <c r="AG348" i="10"/>
  <c r="AF348" i="10"/>
  <c r="AE348" i="10"/>
  <c r="AD348" i="10"/>
  <c r="AC348" i="10"/>
  <c r="AB348" i="10"/>
  <c r="AA348" i="10"/>
  <c r="Y348" i="10"/>
  <c r="X348" i="10"/>
  <c r="U348" i="10"/>
  <c r="N348" i="10"/>
  <c r="M348" i="10"/>
  <c r="L348" i="10"/>
  <c r="K348" i="10"/>
  <c r="J348" i="10"/>
  <c r="AY348" i="10" s="1"/>
  <c r="AM347" i="10"/>
  <c r="X347" i="10"/>
  <c r="J347" i="10"/>
  <c r="AY347" i="10" s="1"/>
  <c r="AM346" i="10"/>
  <c r="J346" i="10"/>
  <c r="AY346" i="10" s="1"/>
  <c r="AY345" i="10"/>
  <c r="Z345" i="10"/>
  <c r="X345" i="10"/>
  <c r="J345" i="10"/>
  <c r="AM344" i="10"/>
  <c r="Z344" i="10"/>
  <c r="X344" i="10"/>
  <c r="J344" i="10"/>
  <c r="AY344" i="10" s="1"/>
  <c r="AM343" i="10"/>
  <c r="Z343" i="10"/>
  <c r="X343" i="10"/>
  <c r="J343" i="10"/>
  <c r="AY343" i="10" s="1"/>
  <c r="AM342" i="10"/>
  <c r="Z342" i="10"/>
  <c r="X342" i="10"/>
  <c r="J342" i="10"/>
  <c r="AY342" i="10" s="1"/>
  <c r="AM341" i="10"/>
  <c r="Z341" i="10"/>
  <c r="J341" i="10"/>
  <c r="AY341" i="10" s="1"/>
  <c r="AM340" i="10"/>
  <c r="Z340" i="10"/>
  <c r="J340" i="10"/>
  <c r="AY340" i="10" s="1"/>
  <c r="AM339" i="10"/>
  <c r="Z339" i="10"/>
  <c r="J339" i="10"/>
  <c r="AY339" i="10" s="1"/>
  <c r="AM338" i="10"/>
  <c r="Z338" i="10"/>
  <c r="J338" i="10"/>
  <c r="AY338" i="10" s="1"/>
  <c r="AM337" i="10"/>
  <c r="Z337" i="10"/>
  <c r="J337" i="10"/>
  <c r="AY337" i="10" s="1"/>
  <c r="AM336" i="10"/>
  <c r="Z336" i="10"/>
  <c r="J336" i="10"/>
  <c r="AM335" i="10"/>
  <c r="Z335" i="10"/>
  <c r="J335" i="10"/>
  <c r="AY335" i="10" s="1"/>
  <c r="AM334" i="10"/>
  <c r="X334" i="10"/>
  <c r="N334" i="10"/>
  <c r="M334" i="10" s="1"/>
  <c r="L334" i="10" s="1"/>
  <c r="K334" i="10" s="1"/>
  <c r="J334" i="10" s="1"/>
  <c r="AY334" i="10" s="1"/>
  <c r="AW333" i="10"/>
  <c r="AV333" i="10"/>
  <c r="AU333" i="10"/>
  <c r="AT333" i="10"/>
  <c r="AS333" i="10"/>
  <c r="AR333" i="10"/>
  <c r="AQ333" i="10"/>
  <c r="AP333" i="10"/>
  <c r="AO333" i="10"/>
  <c r="AN333" i="10"/>
  <c r="AM333" i="10"/>
  <c r="AL333" i="10"/>
  <c r="AK333" i="10"/>
  <c r="AJ333" i="10"/>
  <c r="AI333" i="10"/>
  <c r="AH333" i="10"/>
  <c r="AG333" i="10"/>
  <c r="AF333" i="10"/>
  <c r="AE333" i="10"/>
  <c r="AD333" i="10"/>
  <c r="AC333" i="10"/>
  <c r="AB333" i="10"/>
  <c r="AA333" i="10"/>
  <c r="Z333" i="10"/>
  <c r="Y333" i="10"/>
  <c r="U333" i="10"/>
  <c r="N333" i="10"/>
  <c r="M333" i="10"/>
  <c r="L333" i="10"/>
  <c r="K333" i="10"/>
  <c r="AM332" i="10"/>
  <c r="Z332" i="10"/>
  <c r="X332" i="10" s="1"/>
  <c r="J332" i="10"/>
  <c r="AY332" i="10" s="1"/>
  <c r="AM331" i="10"/>
  <c r="AM329" i="10" s="1"/>
  <c r="Z331" i="10"/>
  <c r="J331" i="10"/>
  <c r="AY331" i="10" s="1"/>
  <c r="AM330" i="10"/>
  <c r="Z330" i="10"/>
  <c r="X330" i="10" s="1"/>
  <c r="J330" i="10"/>
  <c r="AY330" i="10" s="1"/>
  <c r="AX329" i="10"/>
  <c r="AW329" i="10"/>
  <c r="AV329" i="10"/>
  <c r="AU329" i="10"/>
  <c r="AT329" i="10"/>
  <c r="AS329" i="10"/>
  <c r="AR329" i="10"/>
  <c r="AQ329" i="10"/>
  <c r="AP329" i="10"/>
  <c r="AO329" i="10"/>
  <c r="AN329" i="10"/>
  <c r="AL329" i="10"/>
  <c r="AK329" i="10"/>
  <c r="AJ329" i="10"/>
  <c r="AI329" i="10"/>
  <c r="AH329" i="10"/>
  <c r="AG329" i="10"/>
  <c r="AF329" i="10"/>
  <c r="AE329" i="10"/>
  <c r="AD329" i="10"/>
  <c r="AC329" i="10"/>
  <c r="AB329" i="10"/>
  <c r="AA329" i="10"/>
  <c r="Z329" i="10"/>
  <c r="X329" i="10" s="1"/>
  <c r="Y329" i="10"/>
  <c r="U329" i="10"/>
  <c r="N329" i="10"/>
  <c r="M329" i="10"/>
  <c r="L329" i="10"/>
  <c r="K329" i="10"/>
  <c r="AM328" i="10"/>
  <c r="X328" i="10" s="1"/>
  <c r="J328" i="10"/>
  <c r="AM327" i="10"/>
  <c r="X327" i="10" s="1"/>
  <c r="J327" i="10"/>
  <c r="AY327" i="10" s="1"/>
  <c r="AW326" i="10"/>
  <c r="AV326" i="10"/>
  <c r="AU326" i="10"/>
  <c r="AT326" i="10"/>
  <c r="AS326" i="10"/>
  <c r="AR326" i="10"/>
  <c r="AQ326" i="10"/>
  <c r="AP326" i="10"/>
  <c r="AO326" i="10"/>
  <c r="AN326" i="10"/>
  <c r="AL326" i="10"/>
  <c r="AK326" i="10"/>
  <c r="AJ326" i="10"/>
  <c r="AI326" i="10"/>
  <c r="AH326" i="10"/>
  <c r="AG326" i="10"/>
  <c r="AF326" i="10"/>
  <c r="AE326" i="10"/>
  <c r="AD326" i="10"/>
  <c r="AC326" i="10"/>
  <c r="AB326" i="10"/>
  <c r="AA326" i="10"/>
  <c r="Z326" i="10"/>
  <c r="Y326" i="10"/>
  <c r="U326" i="10"/>
  <c r="N326" i="10"/>
  <c r="M326" i="10"/>
  <c r="L326" i="10"/>
  <c r="K326" i="10"/>
  <c r="AY325" i="10"/>
  <c r="AM325" i="10"/>
  <c r="Z325" i="10"/>
  <c r="X325" i="10" s="1"/>
  <c r="J325" i="10"/>
  <c r="AM324" i="10"/>
  <c r="Z324" i="10"/>
  <c r="X324" i="10"/>
  <c r="J324" i="10"/>
  <c r="AY324" i="10" s="1"/>
  <c r="AY323" i="10"/>
  <c r="AM323" i="10"/>
  <c r="Z323" i="10"/>
  <c r="J323" i="10"/>
  <c r="J322" i="10" s="1"/>
  <c r="AY322" i="10" s="1"/>
  <c r="AW322" i="10"/>
  <c r="AV322" i="10"/>
  <c r="AU322" i="10"/>
  <c r="AT322" i="10"/>
  <c r="AS322" i="10"/>
  <c r="AR322" i="10"/>
  <c r="AQ322" i="10"/>
  <c r="AP322" i="10"/>
  <c r="AO322" i="10"/>
  <c r="AN322" i="10"/>
  <c r="AM322" i="10"/>
  <c r="AL322" i="10"/>
  <c r="AK322" i="10"/>
  <c r="AJ322" i="10"/>
  <c r="AI322" i="10"/>
  <c r="AH322" i="10"/>
  <c r="AG322" i="10"/>
  <c r="AF322" i="10"/>
  <c r="AE322" i="10"/>
  <c r="AD322" i="10"/>
  <c r="AC322" i="10"/>
  <c r="AB322" i="10"/>
  <c r="AA322" i="10"/>
  <c r="Y322" i="10"/>
  <c r="U322" i="10"/>
  <c r="N322" i="10"/>
  <c r="M322" i="10"/>
  <c r="L322" i="10"/>
  <c r="K322" i="10"/>
  <c r="AY321" i="10"/>
  <c r="AM321" i="10"/>
  <c r="X321" i="10"/>
  <c r="J321" i="10"/>
  <c r="AY320" i="10"/>
  <c r="AM320" i="10"/>
  <c r="AM319" i="10" s="1"/>
  <c r="X320" i="10"/>
  <c r="J320" i="10"/>
  <c r="AY319" i="10"/>
  <c r="AW319" i="10"/>
  <c r="AV319" i="10"/>
  <c r="AU319" i="10"/>
  <c r="AT319" i="10"/>
  <c r="AS319" i="10"/>
  <c r="AR319" i="10"/>
  <c r="AQ319" i="10"/>
  <c r="AP319" i="10"/>
  <c r="AO319" i="10"/>
  <c r="AN319" i="10"/>
  <c r="AL319" i="10"/>
  <c r="AK319" i="10"/>
  <c r="AJ319" i="10"/>
  <c r="AI319" i="10"/>
  <c r="AH319" i="10"/>
  <c r="AG319" i="10"/>
  <c r="AF319" i="10"/>
  <c r="AE319" i="10"/>
  <c r="AD319" i="10"/>
  <c r="AC319" i="10"/>
  <c r="AB319" i="10"/>
  <c r="AA319" i="10"/>
  <c r="Z319" i="10"/>
  <c r="Y319" i="10"/>
  <c r="X319" i="10"/>
  <c r="U319" i="10"/>
  <c r="N319" i="10"/>
  <c r="M319" i="10"/>
  <c r="L319" i="10"/>
  <c r="K319" i="10"/>
  <c r="J319" i="10"/>
  <c r="AY318" i="10"/>
  <c r="AY317" i="10"/>
  <c r="J317" i="10"/>
  <c r="AW316" i="10"/>
  <c r="AV316" i="10"/>
  <c r="AU316" i="10"/>
  <c r="AT316" i="10"/>
  <c r="AS316" i="10"/>
  <c r="AR316" i="10"/>
  <c r="AQ316" i="10"/>
  <c r="AP316" i="10"/>
  <c r="AO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AB316" i="10"/>
  <c r="AA316" i="10"/>
  <c r="Z316" i="10"/>
  <c r="Y316" i="10"/>
  <c r="X316" i="10"/>
  <c r="U316" i="10"/>
  <c r="N316" i="10"/>
  <c r="M316" i="10"/>
  <c r="L316" i="10"/>
  <c r="K316" i="10"/>
  <c r="J316" i="10"/>
  <c r="AY316" i="10" s="1"/>
  <c r="J315" i="10"/>
  <c r="AY315" i="10" s="1"/>
  <c r="J314" i="10"/>
  <c r="AY314" i="10" s="1"/>
  <c r="J313" i="10"/>
  <c r="AW312" i="10"/>
  <c r="AV312" i="10"/>
  <c r="AU312" i="10"/>
  <c r="AT312" i="10"/>
  <c r="AS312" i="10"/>
  <c r="AR312" i="10"/>
  <c r="AQ312" i="10"/>
  <c r="AP312" i="10"/>
  <c r="AO312" i="10"/>
  <c r="AN312" i="10"/>
  <c r="AM312" i="10"/>
  <c r="AL312" i="10"/>
  <c r="AK312" i="10"/>
  <c r="AJ312" i="10"/>
  <c r="AI312" i="10"/>
  <c r="AH312" i="10"/>
  <c r="AG312" i="10"/>
  <c r="AF312" i="10"/>
  <c r="AE312" i="10"/>
  <c r="AD312" i="10"/>
  <c r="AC312" i="10"/>
  <c r="AB312" i="10"/>
  <c r="AA312" i="10"/>
  <c r="Z312" i="10"/>
  <c r="Y312" i="10"/>
  <c r="U312" i="10"/>
  <c r="N312" i="10"/>
  <c r="M312" i="10"/>
  <c r="L312" i="10"/>
  <c r="K312" i="10"/>
  <c r="AY311" i="10"/>
  <c r="AM298" i="10"/>
  <c r="Z298" i="10"/>
  <c r="X298" i="10" s="1"/>
  <c r="J298" i="10"/>
  <c r="AM297" i="10"/>
  <c r="Z297" i="10"/>
  <c r="X297" i="10"/>
  <c r="J297" i="10"/>
  <c r="AM296" i="10"/>
  <c r="Z296" i="10"/>
  <c r="X296" i="10" s="1"/>
  <c r="J296" i="10"/>
  <c r="AY296" i="10" s="1"/>
  <c r="AM295" i="10"/>
  <c r="Z295" i="10"/>
  <c r="X295" i="10"/>
  <c r="J295" i="10"/>
  <c r="AM294" i="10"/>
  <c r="Z294" i="10"/>
  <c r="J294" i="10"/>
  <c r="J293" i="10" s="1"/>
  <c r="AW293" i="10"/>
  <c r="AV293" i="10"/>
  <c r="AU293" i="10"/>
  <c r="AT293" i="10"/>
  <c r="AS293" i="10"/>
  <c r="AR293" i="10"/>
  <c r="AQ293" i="10"/>
  <c r="AP293" i="10"/>
  <c r="AO293" i="10"/>
  <c r="AN293" i="10"/>
  <c r="AM293" i="10"/>
  <c r="AL293" i="10"/>
  <c r="AK293" i="10"/>
  <c r="AJ293" i="10"/>
  <c r="AI293" i="10"/>
  <c r="AH293" i="10"/>
  <c r="AG293" i="10"/>
  <c r="AF293" i="10"/>
  <c r="AE293" i="10"/>
  <c r="AD293" i="10"/>
  <c r="AC293" i="10"/>
  <c r="AB293" i="10"/>
  <c r="AA293" i="10"/>
  <c r="Y293" i="10"/>
  <c r="U293" i="10"/>
  <c r="N293" i="10"/>
  <c r="M293" i="10"/>
  <c r="L293" i="10"/>
  <c r="K293" i="10"/>
  <c r="X292" i="10"/>
  <c r="J292" i="10"/>
  <c r="AY292" i="10" s="1"/>
  <c r="X291" i="10"/>
  <c r="J291" i="10"/>
  <c r="AY291" i="10" s="1"/>
  <c r="AY290" i="10"/>
  <c r="X290" i="10"/>
  <c r="J290" i="10"/>
  <c r="AW289" i="10"/>
  <c r="AV289" i="10"/>
  <c r="AU289" i="10"/>
  <c r="AT289" i="10"/>
  <c r="AS289" i="10"/>
  <c r="AR289" i="10"/>
  <c r="AQ289" i="10"/>
  <c r="AP289" i="10"/>
  <c r="AO289" i="10"/>
  <c r="AN289" i="10"/>
  <c r="AM289" i="10"/>
  <c r="AL289" i="10"/>
  <c r="AK289" i="10"/>
  <c r="AJ289" i="10"/>
  <c r="AI289" i="10"/>
  <c r="AH289" i="10"/>
  <c r="AG289" i="10"/>
  <c r="AF289" i="10"/>
  <c r="AE289" i="10"/>
  <c r="AD289" i="10"/>
  <c r="AC289" i="10"/>
  <c r="AB289" i="10"/>
  <c r="AA289" i="10"/>
  <c r="Z289" i="10"/>
  <c r="Y289" i="10"/>
  <c r="U289" i="10"/>
  <c r="N289" i="10"/>
  <c r="M289" i="10"/>
  <c r="L289" i="10"/>
  <c r="K289" i="10"/>
  <c r="J289" i="10"/>
  <c r="AM288" i="10"/>
  <c r="Z288" i="10"/>
  <c r="X288" i="10" s="1"/>
  <c r="J288" i="10"/>
  <c r="AM287" i="10"/>
  <c r="Z287" i="10"/>
  <c r="X287" i="10" s="1"/>
  <c r="J287" i="10"/>
  <c r="AM286" i="10"/>
  <c r="Z286" i="10"/>
  <c r="J286" i="10"/>
  <c r="AM285" i="10"/>
  <c r="X285" i="10" s="1"/>
  <c r="Z285" i="10"/>
  <c r="J285" i="10"/>
  <c r="AM284" i="10"/>
  <c r="Z284" i="10"/>
  <c r="X284" i="10"/>
  <c r="J284" i="10"/>
  <c r="J282" i="10" s="1"/>
  <c r="AM283" i="10"/>
  <c r="X283" i="10" s="1"/>
  <c r="Z283" i="10"/>
  <c r="J283" i="10"/>
  <c r="AW282" i="10"/>
  <c r="AV282" i="10"/>
  <c r="AU282" i="10"/>
  <c r="AT282" i="10"/>
  <c r="AS282" i="10"/>
  <c r="AR282" i="10"/>
  <c r="AQ282" i="10"/>
  <c r="AP282" i="10"/>
  <c r="AO282" i="10"/>
  <c r="AN282" i="10"/>
  <c r="AL282" i="10"/>
  <c r="AK282" i="10"/>
  <c r="AJ282" i="10"/>
  <c r="AI282" i="10"/>
  <c r="AH282" i="10"/>
  <c r="AG282" i="10"/>
  <c r="AF282" i="10"/>
  <c r="AE282" i="10"/>
  <c r="AD282" i="10"/>
  <c r="AC282" i="10"/>
  <c r="AB282" i="10"/>
  <c r="AA282" i="10"/>
  <c r="Z282" i="10"/>
  <c r="Y282" i="10"/>
  <c r="W282" i="10"/>
  <c r="V282" i="10"/>
  <c r="T282" i="10"/>
  <c r="S282" i="10"/>
  <c r="R282" i="10"/>
  <c r="Q282" i="10"/>
  <c r="Q299" i="10" s="1"/>
  <c r="N282" i="10"/>
  <c r="M282" i="10"/>
  <c r="L282" i="10"/>
  <c r="K282" i="10"/>
  <c r="X281" i="10"/>
  <c r="AY281" i="10" s="1"/>
  <c r="AM280" i="10"/>
  <c r="Z280" i="10"/>
  <c r="X280" i="10"/>
  <c r="J280" i="10"/>
  <c r="AM279" i="10"/>
  <c r="AM278" i="10" s="1"/>
  <c r="Z279" i="10"/>
  <c r="J279" i="10"/>
  <c r="AW278" i="10"/>
  <c r="AV278" i="10"/>
  <c r="AU278" i="10"/>
  <c r="AT278" i="10"/>
  <c r="AS278" i="10"/>
  <c r="AR278" i="10"/>
  <c r="AQ278" i="10"/>
  <c r="AP278" i="10"/>
  <c r="AO278" i="10"/>
  <c r="AN278" i="10"/>
  <c r="AL278" i="10"/>
  <c r="AK278" i="10"/>
  <c r="AJ278" i="10"/>
  <c r="AI278" i="10"/>
  <c r="AH278" i="10"/>
  <c r="AG278" i="10"/>
  <c r="AF278" i="10"/>
  <c r="AE278" i="10"/>
  <c r="AD278" i="10"/>
  <c r="AC278" i="10"/>
  <c r="AB278" i="10"/>
  <c r="AA278" i="10"/>
  <c r="Y278" i="10"/>
  <c r="U278" i="10"/>
  <c r="N278" i="10"/>
  <c r="M278" i="10"/>
  <c r="L278" i="10"/>
  <c r="K278" i="10"/>
  <c r="AM277" i="10"/>
  <c r="X277" i="10" s="1"/>
  <c r="Z277" i="10"/>
  <c r="J277" i="10"/>
  <c r="AY277" i="10" s="1"/>
  <c r="AM276" i="10"/>
  <c r="Z276" i="10"/>
  <c r="Z275" i="10" s="1"/>
  <c r="X276" i="10"/>
  <c r="J276" i="10"/>
  <c r="AY276" i="10" s="1"/>
  <c r="AW275" i="10"/>
  <c r="AV275" i="10"/>
  <c r="AU275" i="10"/>
  <c r="AT275" i="10"/>
  <c r="AS275" i="10"/>
  <c r="AR275" i="10"/>
  <c r="AQ275" i="10"/>
  <c r="AP275" i="10"/>
  <c r="AO275" i="10"/>
  <c r="AN275" i="10"/>
  <c r="AM275" i="10"/>
  <c r="AL275" i="10"/>
  <c r="AK275" i="10"/>
  <c r="AJ275" i="10"/>
  <c r="AI275" i="10"/>
  <c r="AH275" i="10"/>
  <c r="AG275" i="10"/>
  <c r="AF275" i="10"/>
  <c r="AE275" i="10"/>
  <c r="AD275" i="10"/>
  <c r="AC275" i="10"/>
  <c r="AB275" i="10"/>
  <c r="AA275" i="10"/>
  <c r="Y275" i="10"/>
  <c r="X275" i="10"/>
  <c r="U275" i="10"/>
  <c r="N275" i="10"/>
  <c r="M275" i="10"/>
  <c r="L275" i="10"/>
  <c r="K275" i="10"/>
  <c r="AM274" i="10"/>
  <c r="AM273" i="10" s="1"/>
  <c r="Z274" i="10"/>
  <c r="X274" i="10" s="1"/>
  <c r="J274" i="10"/>
  <c r="AW273" i="10"/>
  <c r="AV273" i="10"/>
  <c r="AU273" i="10"/>
  <c r="AT273" i="10"/>
  <c r="AS273" i="10"/>
  <c r="AR273" i="10"/>
  <c r="AQ273" i="10"/>
  <c r="AP273" i="10"/>
  <c r="AO273" i="10"/>
  <c r="AN273" i="10"/>
  <c r="AL273" i="10"/>
  <c r="AK273" i="10"/>
  <c r="AJ273" i="10"/>
  <c r="AI273" i="10"/>
  <c r="AH273" i="10"/>
  <c r="AG273" i="10"/>
  <c r="AF273" i="10"/>
  <c r="AE273" i="10"/>
  <c r="AD273" i="10"/>
  <c r="AC273" i="10"/>
  <c r="AB273" i="10"/>
  <c r="AA273" i="10"/>
  <c r="Z273" i="10"/>
  <c r="Y273" i="10"/>
  <c r="X273" i="10" s="1"/>
  <c r="U273" i="10"/>
  <c r="N273" i="10"/>
  <c r="M273" i="10"/>
  <c r="L273" i="10"/>
  <c r="K273" i="10"/>
  <c r="J273" i="10"/>
  <c r="AY273" i="10" s="1"/>
  <c r="AY272" i="10"/>
  <c r="X272" i="10"/>
  <c r="AM271" i="10"/>
  <c r="Z271" i="10"/>
  <c r="X271" i="10" s="1"/>
  <c r="J271" i="10"/>
  <c r="AY270" i="10"/>
  <c r="AM270" i="10"/>
  <c r="X270" i="10" s="1"/>
  <c r="Z270" i="10"/>
  <c r="J270" i="10"/>
  <c r="AM269" i="10"/>
  <c r="Z269" i="10"/>
  <c r="X269" i="10"/>
  <c r="J269" i="10"/>
  <c r="AM268" i="10"/>
  <c r="AM267" i="10" s="1"/>
  <c r="Z268" i="10"/>
  <c r="J268" i="10"/>
  <c r="AW267" i="10"/>
  <c r="AV267" i="10"/>
  <c r="AU267" i="10"/>
  <c r="AT267" i="10"/>
  <c r="AS267" i="10"/>
  <c r="AR267" i="10"/>
  <c r="AQ267" i="10"/>
  <c r="AP267" i="10"/>
  <c r="AO267" i="10"/>
  <c r="AN267" i="10"/>
  <c r="AL267" i="10"/>
  <c r="AK267" i="10"/>
  <c r="AJ267" i="10"/>
  <c r="AI267" i="10"/>
  <c r="AH267" i="10"/>
  <c r="AG267" i="10"/>
  <c r="AF267" i="10"/>
  <c r="AE267" i="10"/>
  <c r="AD267" i="10"/>
  <c r="AC267" i="10"/>
  <c r="AB267" i="10"/>
  <c r="AA267" i="10"/>
  <c r="Y267" i="10"/>
  <c r="U267" i="10"/>
  <c r="N267" i="10"/>
  <c r="M267" i="10"/>
  <c r="L267" i="10"/>
  <c r="K267" i="10"/>
  <c r="AM266" i="10"/>
  <c r="X266" i="10" s="1"/>
  <c r="Z266" i="10"/>
  <c r="J266" i="10"/>
  <c r="J265" i="10" s="1"/>
  <c r="AW265" i="10"/>
  <c r="AV265" i="10"/>
  <c r="AU265" i="10"/>
  <c r="AT265" i="10"/>
  <c r="AS265" i="10"/>
  <c r="AR265" i="10"/>
  <c r="AQ265" i="10"/>
  <c r="AP265" i="10"/>
  <c r="AO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AB265" i="10"/>
  <c r="AA265" i="10"/>
  <c r="Z265" i="10"/>
  <c r="X265" i="10" s="1"/>
  <c r="Y265" i="10"/>
  <c r="U265" i="10"/>
  <c r="N265" i="10"/>
  <c r="M265" i="10"/>
  <c r="L265" i="10"/>
  <c r="K265" i="10"/>
  <c r="AM264" i="10"/>
  <c r="Z264" i="10"/>
  <c r="X264" i="10" s="1"/>
  <c r="J264" i="10"/>
  <c r="AM263" i="10"/>
  <c r="AM262" i="10" s="1"/>
  <c r="Z263" i="10"/>
  <c r="J263" i="10"/>
  <c r="AW262" i="10"/>
  <c r="AV262" i="10"/>
  <c r="AU262" i="10"/>
  <c r="AT262" i="10"/>
  <c r="AS262" i="10"/>
  <c r="AR262" i="10"/>
  <c r="AQ262" i="10"/>
  <c r="AP262" i="10"/>
  <c r="AO262" i="10"/>
  <c r="AN262" i="10"/>
  <c r="AL262" i="10"/>
  <c r="AK262" i="10"/>
  <c r="AJ262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U262" i="10"/>
  <c r="N262" i="10"/>
  <c r="M262" i="10"/>
  <c r="L262" i="10"/>
  <c r="K262" i="10"/>
  <c r="J262" i="10"/>
  <c r="AM261" i="10"/>
  <c r="Z261" i="10"/>
  <c r="X261" i="10"/>
  <c r="J261" i="10"/>
  <c r="AM260" i="10"/>
  <c r="AM259" i="10" s="1"/>
  <c r="Z260" i="10"/>
  <c r="J260" i="10"/>
  <c r="AW259" i="10"/>
  <c r="AV259" i="10"/>
  <c r="AU259" i="10"/>
  <c r="AT259" i="10"/>
  <c r="AS259" i="10"/>
  <c r="AR259" i="10"/>
  <c r="AQ259" i="10"/>
  <c r="AP259" i="10"/>
  <c r="AO259" i="10"/>
  <c r="AN259" i="10"/>
  <c r="AL259" i="10"/>
  <c r="AK259" i="10"/>
  <c r="AJ259" i="10"/>
  <c r="AI259" i="10"/>
  <c r="AH259" i="10"/>
  <c r="AG259" i="10"/>
  <c r="AF259" i="10"/>
  <c r="AE259" i="10"/>
  <c r="AD259" i="10"/>
  <c r="AC259" i="10"/>
  <c r="AB259" i="10"/>
  <c r="AA259" i="10"/>
  <c r="Y259" i="10"/>
  <c r="U259" i="10"/>
  <c r="N259" i="10"/>
  <c r="M259" i="10"/>
  <c r="L259" i="10"/>
  <c r="K259" i="10"/>
  <c r="J259" i="10"/>
  <c r="AY258" i="10"/>
  <c r="AM258" i="10"/>
  <c r="X258" i="10" s="1"/>
  <c r="Z258" i="10"/>
  <c r="J258" i="10"/>
  <c r="AM257" i="10"/>
  <c r="Z257" i="10"/>
  <c r="Z256" i="10" s="1"/>
  <c r="X257" i="10"/>
  <c r="J257" i="10"/>
  <c r="AW256" i="10"/>
  <c r="AV256" i="10"/>
  <c r="AU256" i="10"/>
  <c r="AT256" i="10"/>
  <c r="AS256" i="10"/>
  <c r="AR256" i="10"/>
  <c r="AQ256" i="10"/>
  <c r="AP256" i="10"/>
  <c r="AO256" i="10"/>
  <c r="AN256" i="10"/>
  <c r="AM256" i="10"/>
  <c r="AL256" i="10"/>
  <c r="AK256" i="10"/>
  <c r="AJ256" i="10"/>
  <c r="AI256" i="10"/>
  <c r="AH256" i="10"/>
  <c r="AG256" i="10"/>
  <c r="AF256" i="10"/>
  <c r="AE256" i="10"/>
  <c r="AD256" i="10"/>
  <c r="AC256" i="10"/>
  <c r="AB256" i="10"/>
  <c r="AA256" i="10"/>
  <c r="Y256" i="10"/>
  <c r="X256" i="10"/>
  <c r="U256" i="10"/>
  <c r="N256" i="10"/>
  <c r="M256" i="10"/>
  <c r="L256" i="10"/>
  <c r="K256" i="10"/>
  <c r="X255" i="10"/>
  <c r="AY255" i="10" s="1"/>
  <c r="AM254" i="10"/>
  <c r="Z254" i="10"/>
  <c r="X254" i="10"/>
  <c r="J254" i="10"/>
  <c r="AY254" i="10" s="1"/>
  <c r="X253" i="10"/>
  <c r="J253" i="10"/>
  <c r="AY253" i="10" s="1"/>
  <c r="AM252" i="10"/>
  <c r="Z252" i="10"/>
  <c r="X252" i="10"/>
  <c r="J252" i="10"/>
  <c r="AY252" i="10" s="1"/>
  <c r="AM251" i="10"/>
  <c r="Z251" i="10"/>
  <c r="X251" i="10" s="1"/>
  <c r="J251" i="10"/>
  <c r="AM250" i="10"/>
  <c r="AM249" i="10" s="1"/>
  <c r="Z250" i="10"/>
  <c r="J250" i="10"/>
  <c r="AW249" i="10"/>
  <c r="AV249" i="10"/>
  <c r="AU249" i="10"/>
  <c r="AT249" i="10"/>
  <c r="AS249" i="10"/>
  <c r="AR249" i="10"/>
  <c r="AQ249" i="10"/>
  <c r="AP249" i="10"/>
  <c r="AO249" i="10"/>
  <c r="AN249" i="10"/>
  <c r="AL249" i="10"/>
  <c r="AK249" i="10"/>
  <c r="AJ249" i="10"/>
  <c r="AI249" i="10"/>
  <c r="AH249" i="10"/>
  <c r="AG249" i="10"/>
  <c r="AF249" i="10"/>
  <c r="AE249" i="10"/>
  <c r="AD249" i="10"/>
  <c r="AC249" i="10"/>
  <c r="AB249" i="10"/>
  <c r="AA249" i="10"/>
  <c r="Z249" i="10"/>
  <c r="Y249" i="10"/>
  <c r="U249" i="10"/>
  <c r="N249" i="10"/>
  <c r="M249" i="10"/>
  <c r="L249" i="10"/>
  <c r="K249" i="10"/>
  <c r="J249" i="10"/>
  <c r="AM248" i="10"/>
  <c r="Z248" i="10"/>
  <c r="X248" i="10"/>
  <c r="J248" i="10"/>
  <c r="AM247" i="10"/>
  <c r="Z247" i="10"/>
  <c r="X247" i="10" s="1"/>
  <c r="J247" i="10"/>
  <c r="AY247" i="10" s="1"/>
  <c r="AW246" i="10"/>
  <c r="AV246" i="10"/>
  <c r="AU246" i="10"/>
  <c r="AT246" i="10"/>
  <c r="AS246" i="10"/>
  <c r="AR246" i="10"/>
  <c r="AQ246" i="10"/>
  <c r="AP246" i="10"/>
  <c r="AO246" i="10"/>
  <c r="AN246" i="10"/>
  <c r="AM246" i="10"/>
  <c r="AL246" i="10"/>
  <c r="AK246" i="10"/>
  <c r="AJ246" i="10"/>
  <c r="AI246" i="10"/>
  <c r="AH246" i="10"/>
  <c r="AG246" i="10"/>
  <c r="AF246" i="10"/>
  <c r="AE246" i="10"/>
  <c r="AD246" i="10"/>
  <c r="AC246" i="10"/>
  <c r="AB246" i="10"/>
  <c r="AA246" i="10"/>
  <c r="Z246" i="10"/>
  <c r="Y246" i="10"/>
  <c r="X246" i="10" s="1"/>
  <c r="U246" i="10"/>
  <c r="N246" i="10"/>
  <c r="M246" i="10"/>
  <c r="L246" i="10"/>
  <c r="K246" i="10"/>
  <c r="AM245" i="10"/>
  <c r="X245" i="10" s="1"/>
  <c r="Z245" i="10"/>
  <c r="J245" i="10"/>
  <c r="J243" i="10" s="1"/>
  <c r="AM244" i="10"/>
  <c r="Z244" i="10"/>
  <c r="X244" i="10"/>
  <c r="J244" i="10"/>
  <c r="AY244" i="10" s="1"/>
  <c r="AW243" i="10"/>
  <c r="AV243" i="10"/>
  <c r="AU243" i="10"/>
  <c r="AT243" i="10"/>
  <c r="AS243" i="10"/>
  <c r="AR243" i="10"/>
  <c r="AQ243" i="10"/>
  <c r="AP243" i="10"/>
  <c r="AO243" i="10"/>
  <c r="AN243" i="10"/>
  <c r="AM243" i="10"/>
  <c r="AL243" i="10"/>
  <c r="AK243" i="10"/>
  <c r="AJ243" i="10"/>
  <c r="AI243" i="10"/>
  <c r="AH243" i="10"/>
  <c r="AG243" i="10"/>
  <c r="AF243" i="10"/>
  <c r="AE243" i="10"/>
  <c r="AD243" i="10"/>
  <c r="AC243" i="10"/>
  <c r="AB243" i="10"/>
  <c r="AA243" i="10"/>
  <c r="Z243" i="10"/>
  <c r="Y243" i="10"/>
  <c r="X243" i="10"/>
  <c r="U243" i="10"/>
  <c r="N243" i="10"/>
  <c r="M243" i="10"/>
  <c r="L243" i="10"/>
  <c r="K243" i="10"/>
  <c r="AM242" i="10"/>
  <c r="AM240" i="10" s="1"/>
  <c r="Z242" i="10"/>
  <c r="J242" i="10"/>
  <c r="AY241" i="10"/>
  <c r="X241" i="10"/>
  <c r="J241" i="10"/>
  <c r="AW240" i="10"/>
  <c r="AV240" i="10"/>
  <c r="AU240" i="10"/>
  <c r="AT240" i="10"/>
  <c r="AS240" i="10"/>
  <c r="AR240" i="10"/>
  <c r="AQ240" i="10"/>
  <c r="AP240" i="10"/>
  <c r="AO240" i="10"/>
  <c r="AN240" i="10"/>
  <c r="AL240" i="10"/>
  <c r="AK240" i="10"/>
  <c r="AJ240" i="10"/>
  <c r="AI240" i="10"/>
  <c r="AH240" i="10"/>
  <c r="AG240" i="10"/>
  <c r="AF240" i="10"/>
  <c r="AE240" i="10"/>
  <c r="AD240" i="10"/>
  <c r="AC240" i="10"/>
  <c r="AB240" i="10"/>
  <c r="AA240" i="10"/>
  <c r="Y240" i="10"/>
  <c r="U240" i="10"/>
  <c r="N240" i="10"/>
  <c r="M240" i="10"/>
  <c r="L240" i="10"/>
  <c r="K240" i="10"/>
  <c r="J240" i="10"/>
  <c r="AY239" i="10"/>
  <c r="X239" i="10"/>
  <c r="AM238" i="10"/>
  <c r="Z238" i="10"/>
  <c r="X238" i="10" s="1"/>
  <c r="J238" i="10"/>
  <c r="AM237" i="10"/>
  <c r="AM236" i="10" s="1"/>
  <c r="Z237" i="10"/>
  <c r="J237" i="10"/>
  <c r="AW236" i="10"/>
  <c r="AV236" i="10"/>
  <c r="AU236" i="10"/>
  <c r="AT236" i="10"/>
  <c r="AS236" i="10"/>
  <c r="AR236" i="10"/>
  <c r="AQ236" i="10"/>
  <c r="AP236" i="10"/>
  <c r="AO236" i="10"/>
  <c r="AN236" i="10"/>
  <c r="AL236" i="10"/>
  <c r="AK236" i="10"/>
  <c r="AJ236" i="10"/>
  <c r="AI236" i="10"/>
  <c r="AH236" i="10"/>
  <c r="AG236" i="10"/>
  <c r="AF236" i="10"/>
  <c r="AE236" i="10"/>
  <c r="AD236" i="10"/>
  <c r="AC236" i="10"/>
  <c r="AB236" i="10"/>
  <c r="AA236" i="10"/>
  <c r="Z236" i="10"/>
  <c r="Y236" i="10"/>
  <c r="U236" i="10"/>
  <c r="N236" i="10"/>
  <c r="M236" i="10"/>
  <c r="L236" i="10"/>
  <c r="K236" i="10"/>
  <c r="J236" i="10"/>
  <c r="AM235" i="10"/>
  <c r="Z235" i="10"/>
  <c r="X235" i="10"/>
  <c r="J235" i="10"/>
  <c r="AW234" i="10"/>
  <c r="AV234" i="10"/>
  <c r="AU234" i="10"/>
  <c r="AT234" i="10"/>
  <c r="AS234" i="10"/>
  <c r="AR234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Z234" i="10"/>
  <c r="Y234" i="10"/>
  <c r="X234" i="10"/>
  <c r="U234" i="10"/>
  <c r="N234" i="10"/>
  <c r="M234" i="10"/>
  <c r="L234" i="10"/>
  <c r="K234" i="10"/>
  <c r="AM233" i="10"/>
  <c r="Z233" i="10"/>
  <c r="X233" i="10" s="1"/>
  <c r="J233" i="10"/>
  <c r="AM232" i="10"/>
  <c r="Z232" i="10"/>
  <c r="X232" i="10" s="1"/>
  <c r="J232" i="10"/>
  <c r="AY232" i="10" s="1"/>
  <c r="AW231" i="10"/>
  <c r="AV231" i="10"/>
  <c r="AU231" i="10"/>
  <c r="AT231" i="10"/>
  <c r="AS231" i="10"/>
  <c r="AR231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E231" i="10"/>
  <c r="AD231" i="10"/>
  <c r="AC231" i="10"/>
  <c r="AB231" i="10"/>
  <c r="AA231" i="10"/>
  <c r="Z231" i="10"/>
  <c r="Y231" i="10"/>
  <c r="U231" i="10"/>
  <c r="N231" i="10"/>
  <c r="M231" i="10"/>
  <c r="L231" i="10"/>
  <c r="K231" i="10"/>
  <c r="J231" i="10"/>
  <c r="AM230" i="10"/>
  <c r="Z230" i="10"/>
  <c r="X230" i="10" s="1"/>
  <c r="J230" i="10"/>
  <c r="AM229" i="10"/>
  <c r="Z229" i="10"/>
  <c r="J229" i="10"/>
  <c r="AM228" i="10"/>
  <c r="Z228" i="10"/>
  <c r="X228" i="10" s="1"/>
  <c r="J228" i="10"/>
  <c r="J227" i="10" s="1"/>
  <c r="AW227" i="10"/>
  <c r="AV227" i="10"/>
  <c r="AU227" i="10"/>
  <c r="AT227" i="10"/>
  <c r="AS227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G227" i="10"/>
  <c r="AF227" i="10"/>
  <c r="AE227" i="10"/>
  <c r="AD227" i="10"/>
  <c r="AC227" i="10"/>
  <c r="AB227" i="10"/>
  <c r="AA227" i="10"/>
  <c r="Z227" i="10"/>
  <c r="Y227" i="10"/>
  <c r="U227" i="10"/>
  <c r="N227" i="10"/>
  <c r="M227" i="10"/>
  <c r="L227" i="10"/>
  <c r="K227" i="10"/>
  <c r="AM226" i="10"/>
  <c r="Z226" i="10"/>
  <c r="X226" i="10" s="1"/>
  <c r="J226" i="10"/>
  <c r="AM225" i="10"/>
  <c r="AM224" i="10" s="1"/>
  <c r="Z225" i="10"/>
  <c r="J225" i="10"/>
  <c r="AW224" i="10"/>
  <c r="AV224" i="10"/>
  <c r="AU224" i="10"/>
  <c r="AT224" i="10"/>
  <c r="AS224" i="10"/>
  <c r="AR224" i="10"/>
  <c r="AQ224" i="10"/>
  <c r="AP224" i="10"/>
  <c r="AO224" i="10"/>
  <c r="AN224" i="10"/>
  <c r="AL224" i="10"/>
  <c r="AK224" i="10"/>
  <c r="AJ224" i="10"/>
  <c r="AI224" i="10"/>
  <c r="AH224" i="10"/>
  <c r="AG224" i="10"/>
  <c r="AF224" i="10"/>
  <c r="AE224" i="10"/>
  <c r="AD224" i="10"/>
  <c r="AC224" i="10"/>
  <c r="AB224" i="10"/>
  <c r="AA224" i="10"/>
  <c r="Z224" i="10"/>
  <c r="Y224" i="10"/>
  <c r="U224" i="10"/>
  <c r="N224" i="10"/>
  <c r="M224" i="10"/>
  <c r="L224" i="10"/>
  <c r="K224" i="10"/>
  <c r="J224" i="10"/>
  <c r="AY223" i="10"/>
  <c r="X222" i="10"/>
  <c r="J222" i="10"/>
  <c r="AW221" i="10"/>
  <c r="AV221" i="10"/>
  <c r="AU221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I221" i="10"/>
  <c r="AH221" i="10"/>
  <c r="AG221" i="10"/>
  <c r="AF221" i="10"/>
  <c r="AE221" i="10"/>
  <c r="AD221" i="10"/>
  <c r="AC221" i="10"/>
  <c r="AB221" i="10"/>
  <c r="AA221" i="10"/>
  <c r="Z221" i="10"/>
  <c r="Y221" i="10"/>
  <c r="X221" i="10" s="1"/>
  <c r="U221" i="10"/>
  <c r="N221" i="10"/>
  <c r="M221" i="10"/>
  <c r="L221" i="10"/>
  <c r="K221" i="10"/>
  <c r="X220" i="10"/>
  <c r="J220" i="10"/>
  <c r="AY219" i="10"/>
  <c r="X219" i="10"/>
  <c r="J219" i="10"/>
  <c r="AY218" i="10"/>
  <c r="X218" i="10"/>
  <c r="J218" i="10"/>
  <c r="AW217" i="10"/>
  <c r="AV217" i="10"/>
  <c r="AU217" i="10"/>
  <c r="AT217" i="10"/>
  <c r="AS217" i="10"/>
  <c r="AR217" i="10"/>
  <c r="AQ217" i="10"/>
  <c r="AP217" i="10"/>
  <c r="AO217" i="10"/>
  <c r="AN217" i="10"/>
  <c r="AM217" i="10"/>
  <c r="AL217" i="10"/>
  <c r="AK217" i="10"/>
  <c r="AJ217" i="10"/>
  <c r="AI217" i="10"/>
  <c r="AH217" i="10"/>
  <c r="AG217" i="10"/>
  <c r="AF217" i="10"/>
  <c r="AE217" i="10"/>
  <c r="AD217" i="10"/>
  <c r="AC217" i="10"/>
  <c r="AB217" i="10"/>
  <c r="AA217" i="10"/>
  <c r="Z217" i="10"/>
  <c r="Y217" i="10"/>
  <c r="X217" i="10" s="1"/>
  <c r="U217" i="10"/>
  <c r="N217" i="10"/>
  <c r="M217" i="10"/>
  <c r="L217" i="10"/>
  <c r="K217" i="10"/>
  <c r="Q204" i="10"/>
  <c r="AY203" i="10"/>
  <c r="AM203" i="10"/>
  <c r="Z203" i="10"/>
  <c r="X203" i="10"/>
  <c r="AY202" i="10"/>
  <c r="AM202" i="10"/>
  <c r="Z202" i="10"/>
  <c r="X202" i="10"/>
  <c r="AY201" i="10"/>
  <c r="AM201" i="10"/>
  <c r="Z201" i="10"/>
  <c r="X201" i="10"/>
  <c r="X200" i="10" s="1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U200" i="10"/>
  <c r="N200" i="10"/>
  <c r="M200" i="10"/>
  <c r="L200" i="10"/>
  <c r="K200" i="10"/>
  <c r="J200" i="10"/>
  <c r="AY200" i="10" s="1"/>
  <c r="AM199" i="10"/>
  <c r="Z199" i="10"/>
  <c r="X199" i="10" s="1"/>
  <c r="J199" i="10"/>
  <c r="AY199" i="10" s="1"/>
  <c r="AM198" i="10"/>
  <c r="Z198" i="10"/>
  <c r="J198" i="10"/>
  <c r="AY198" i="10" s="1"/>
  <c r="AM197" i="10"/>
  <c r="Z197" i="10"/>
  <c r="X197" i="10" s="1"/>
  <c r="J197" i="10"/>
  <c r="J195" i="10" s="1"/>
  <c r="AY195" i="10" s="1"/>
  <c r="AM196" i="10"/>
  <c r="Z196" i="10"/>
  <c r="X196" i="10"/>
  <c r="J196" i="10"/>
  <c r="AY196" i="10" s="1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U195" i="10"/>
  <c r="N195" i="10"/>
  <c r="M195" i="10"/>
  <c r="L195" i="10"/>
  <c r="K195" i="10"/>
  <c r="AY194" i="10"/>
  <c r="AM193" i="10"/>
  <c r="Z193" i="10"/>
  <c r="X193" i="10" s="1"/>
  <c r="J193" i="10"/>
  <c r="J191" i="10" s="1"/>
  <c r="AY191" i="10" s="1"/>
  <c r="AM192" i="10"/>
  <c r="Z192" i="10"/>
  <c r="X192" i="10"/>
  <c r="J192" i="10"/>
  <c r="AY192" i="10" s="1"/>
  <c r="AW191" i="10"/>
  <c r="AV191" i="10"/>
  <c r="AU191" i="10"/>
  <c r="AT191" i="10"/>
  <c r="AS191" i="10"/>
  <c r="AR191" i="10"/>
  <c r="AQ191" i="10"/>
  <c r="AP191" i="10"/>
  <c r="AO191" i="10"/>
  <c r="AN191" i="10"/>
  <c r="AM191" i="10"/>
  <c r="AL191" i="10"/>
  <c r="AK191" i="10"/>
  <c r="AJ191" i="10"/>
  <c r="AI191" i="10"/>
  <c r="AH191" i="10"/>
  <c r="AG191" i="10"/>
  <c r="AF191" i="10"/>
  <c r="AE191" i="10"/>
  <c r="AD191" i="10"/>
  <c r="AC191" i="10"/>
  <c r="AB191" i="10"/>
  <c r="AA191" i="10"/>
  <c r="Z191" i="10"/>
  <c r="Y191" i="10"/>
  <c r="X191" i="10"/>
  <c r="U191" i="10"/>
  <c r="N191" i="10"/>
  <c r="M191" i="10"/>
  <c r="L191" i="10"/>
  <c r="K191" i="10"/>
  <c r="AM190" i="10"/>
  <c r="AM189" i="10" s="1"/>
  <c r="Z190" i="10"/>
  <c r="J190" i="10"/>
  <c r="AY190" i="10" s="1"/>
  <c r="AY189" i="10"/>
  <c r="AW189" i="10"/>
  <c r="AV189" i="10"/>
  <c r="AU189" i="10"/>
  <c r="AT189" i="10"/>
  <c r="AS189" i="10"/>
  <c r="AR189" i="10"/>
  <c r="AQ189" i="10"/>
  <c r="AP189" i="10"/>
  <c r="AO189" i="10"/>
  <c r="AN189" i="10"/>
  <c r="AL189" i="10"/>
  <c r="AK189" i="10"/>
  <c r="AJ189" i="10"/>
  <c r="AI189" i="10"/>
  <c r="AH189" i="10"/>
  <c r="AG189" i="10"/>
  <c r="AF189" i="10"/>
  <c r="AE189" i="10"/>
  <c r="AD189" i="10"/>
  <c r="AC189" i="10"/>
  <c r="AB189" i="10"/>
  <c r="AA189" i="10"/>
  <c r="Z189" i="10"/>
  <c r="Y189" i="10"/>
  <c r="U189" i="10"/>
  <c r="N189" i="10"/>
  <c r="M189" i="10"/>
  <c r="L189" i="10"/>
  <c r="K189" i="10"/>
  <c r="J189" i="10"/>
  <c r="AM188" i="10"/>
  <c r="Z188" i="10"/>
  <c r="X188" i="10"/>
  <c r="J188" i="10"/>
  <c r="AY188" i="10" s="1"/>
  <c r="AW187" i="10"/>
  <c r="AV187" i="10"/>
  <c r="AU187" i="10"/>
  <c r="AT187" i="10"/>
  <c r="AS187" i="10"/>
  <c r="AR187" i="10"/>
  <c r="AQ187" i="10"/>
  <c r="AP187" i="10"/>
  <c r="AO187" i="10"/>
  <c r="AN187" i="10"/>
  <c r="AM187" i="10"/>
  <c r="AL187" i="10"/>
  <c r="AK187" i="10"/>
  <c r="AJ187" i="10"/>
  <c r="AI187" i="10"/>
  <c r="AH187" i="10"/>
  <c r="AG187" i="10"/>
  <c r="AF187" i="10"/>
  <c r="AE187" i="10"/>
  <c r="AD187" i="10"/>
  <c r="AC187" i="10"/>
  <c r="AB187" i="10"/>
  <c r="AA187" i="10"/>
  <c r="Z187" i="10"/>
  <c r="Y187" i="10"/>
  <c r="X187" i="10"/>
  <c r="U187" i="10"/>
  <c r="N187" i="10"/>
  <c r="M187" i="10"/>
  <c r="L187" i="10"/>
  <c r="K187" i="10"/>
  <c r="J187" i="10"/>
  <c r="AY187" i="10" s="1"/>
  <c r="AY186" i="10"/>
  <c r="AM186" i="10"/>
  <c r="AM185" i="10" s="1"/>
  <c r="Z186" i="10"/>
  <c r="AW185" i="10"/>
  <c r="AV185" i="10"/>
  <c r="AU185" i="10"/>
  <c r="AT185" i="10"/>
  <c r="AS185" i="10"/>
  <c r="AR185" i="10"/>
  <c r="AQ185" i="10"/>
  <c r="AP185" i="10"/>
  <c r="AO185" i="10"/>
  <c r="AN185" i="10"/>
  <c r="AL185" i="10"/>
  <c r="AK185" i="10"/>
  <c r="AJ185" i="10"/>
  <c r="AI185" i="10"/>
  <c r="AH185" i="10"/>
  <c r="AG185" i="10"/>
  <c r="AF185" i="10"/>
  <c r="AE185" i="10"/>
  <c r="AD185" i="10"/>
  <c r="AC185" i="10"/>
  <c r="AB185" i="10"/>
  <c r="AA185" i="10"/>
  <c r="Z185" i="10"/>
  <c r="Y185" i="10"/>
  <c r="U185" i="10"/>
  <c r="N185" i="10"/>
  <c r="M185" i="10"/>
  <c r="L185" i="10"/>
  <c r="K185" i="10"/>
  <c r="J185" i="10"/>
  <c r="AY185" i="10" s="1"/>
  <c r="AM184" i="10"/>
  <c r="Z184" i="10"/>
  <c r="X184" i="10"/>
  <c r="J184" i="10"/>
  <c r="J182" i="10" s="1"/>
  <c r="AY182" i="10" s="1"/>
  <c r="AM183" i="10"/>
  <c r="Z183" i="10"/>
  <c r="X183" i="10"/>
  <c r="X182" i="10" s="1"/>
  <c r="J183" i="10"/>
  <c r="AY183" i="10" s="1"/>
  <c r="AW182" i="10"/>
  <c r="AV182" i="10"/>
  <c r="AU182" i="10"/>
  <c r="AT182" i="10"/>
  <c r="AS182" i="10"/>
  <c r="AR182" i="10"/>
  <c r="AQ182" i="10"/>
  <c r="AP182" i="10"/>
  <c r="AO182" i="10"/>
  <c r="AN182" i="10"/>
  <c r="AM182" i="10"/>
  <c r="AL182" i="10"/>
  <c r="AK182" i="10"/>
  <c r="AJ182" i="10"/>
  <c r="AI182" i="10"/>
  <c r="AH182" i="10"/>
  <c r="AG182" i="10"/>
  <c r="AF182" i="10"/>
  <c r="AE182" i="10"/>
  <c r="AD182" i="10"/>
  <c r="AC182" i="10"/>
  <c r="AB182" i="10"/>
  <c r="AA182" i="10"/>
  <c r="Z182" i="10"/>
  <c r="Y182" i="10"/>
  <c r="U182" i="10"/>
  <c r="N182" i="10"/>
  <c r="M182" i="10"/>
  <c r="L182" i="10"/>
  <c r="K182" i="10"/>
  <c r="AM181" i="10"/>
  <c r="AM180" i="10" s="1"/>
  <c r="Z181" i="10"/>
  <c r="J181" i="10"/>
  <c r="AY181" i="10" s="1"/>
  <c r="AY180" i="10"/>
  <c r="AW180" i="10"/>
  <c r="AV180" i="10"/>
  <c r="AU180" i="10"/>
  <c r="AT180" i="10"/>
  <c r="AS180" i="10"/>
  <c r="AR180" i="10"/>
  <c r="AQ180" i="10"/>
  <c r="AP180" i="10"/>
  <c r="AO180" i="10"/>
  <c r="AN180" i="10"/>
  <c r="AL180" i="10"/>
  <c r="AK180" i="10"/>
  <c r="AJ180" i="10"/>
  <c r="AI180" i="10"/>
  <c r="AH180" i="10"/>
  <c r="AG180" i="10"/>
  <c r="AF180" i="10"/>
  <c r="AE180" i="10"/>
  <c r="AD180" i="10"/>
  <c r="AC180" i="10"/>
  <c r="AB180" i="10"/>
  <c r="AA180" i="10"/>
  <c r="Z180" i="10"/>
  <c r="Y180" i="10"/>
  <c r="U180" i="10"/>
  <c r="N180" i="10"/>
  <c r="M180" i="10"/>
  <c r="L180" i="10"/>
  <c r="K180" i="10"/>
  <c r="J180" i="10"/>
  <c r="AM179" i="10"/>
  <c r="Z179" i="10"/>
  <c r="X179" i="10"/>
  <c r="J179" i="10"/>
  <c r="AY179" i="10" s="1"/>
  <c r="AM178" i="10"/>
  <c r="Z178" i="10"/>
  <c r="X178" i="10" s="1"/>
  <c r="J178" i="10"/>
  <c r="AY178" i="10" s="1"/>
  <c r="AM177" i="10"/>
  <c r="Z177" i="10"/>
  <c r="X177" i="10" s="1"/>
  <c r="J177" i="10"/>
  <c r="AY177" i="10" s="1"/>
  <c r="Z176" i="10"/>
  <c r="X176" i="10"/>
  <c r="J176" i="10"/>
  <c r="AY176" i="10" s="1"/>
  <c r="AM175" i="10"/>
  <c r="Z175" i="10"/>
  <c r="X175" i="10" s="1"/>
  <c r="J175" i="10"/>
  <c r="AY175" i="10" s="1"/>
  <c r="AM174" i="10"/>
  <c r="AM169" i="10" s="1"/>
  <c r="Z174" i="10"/>
  <c r="X174" i="10" s="1"/>
  <c r="J174" i="10"/>
  <c r="AY174" i="10" s="1"/>
  <c r="AM173" i="10"/>
  <c r="Z173" i="10"/>
  <c r="X173" i="10" s="1"/>
  <c r="J173" i="10"/>
  <c r="AY173" i="10" s="1"/>
  <c r="Z172" i="10"/>
  <c r="X172" i="10" s="1"/>
  <c r="J172" i="10"/>
  <c r="AM171" i="10"/>
  <c r="Z171" i="10"/>
  <c r="X171" i="10" s="1"/>
  <c r="X169" i="10" s="1"/>
  <c r="J171" i="10"/>
  <c r="J169" i="10" s="1"/>
  <c r="AY169" i="10" s="1"/>
  <c r="AM170" i="10"/>
  <c r="Z170" i="10"/>
  <c r="X170" i="10"/>
  <c r="J170" i="10"/>
  <c r="AY170" i="10" s="1"/>
  <c r="AW169" i="10"/>
  <c r="AV169" i="10"/>
  <c r="AU169" i="10"/>
  <c r="AT169" i="10"/>
  <c r="AS169" i="10"/>
  <c r="AR169" i="10"/>
  <c r="AQ169" i="10"/>
  <c r="AP169" i="10"/>
  <c r="AO169" i="10"/>
  <c r="AN169" i="10"/>
  <c r="AL169" i="10"/>
  <c r="AK169" i="10"/>
  <c r="AJ169" i="10"/>
  <c r="AI169" i="10"/>
  <c r="AH169" i="10"/>
  <c r="AG169" i="10"/>
  <c r="AF169" i="10"/>
  <c r="AE169" i="10"/>
  <c r="AD169" i="10"/>
  <c r="AC169" i="10"/>
  <c r="AB169" i="10"/>
  <c r="AA169" i="10"/>
  <c r="Y169" i="10"/>
  <c r="U169" i="10"/>
  <c r="N169" i="10"/>
  <c r="M169" i="10"/>
  <c r="L169" i="10"/>
  <c r="K169" i="10"/>
  <c r="AY168" i="10"/>
  <c r="AM168" i="10"/>
  <c r="Z168" i="10"/>
  <c r="X168" i="10" s="1"/>
  <c r="AY167" i="10"/>
  <c r="AM167" i="10"/>
  <c r="Z167" i="10"/>
  <c r="X167" i="10" s="1"/>
  <c r="AY166" i="10"/>
  <c r="AM166" i="10"/>
  <c r="Z166" i="10"/>
  <c r="X166" i="10" s="1"/>
  <c r="AY165" i="10"/>
  <c r="AM165" i="10"/>
  <c r="Z165" i="10"/>
  <c r="X165" i="10" s="1"/>
  <c r="AY164" i="10"/>
  <c r="AM164" i="10"/>
  <c r="Z164" i="10"/>
  <c r="X164" i="10" s="1"/>
  <c r="AY163" i="10"/>
  <c r="AM163" i="10"/>
  <c r="Z163" i="10"/>
  <c r="X163" i="10" s="1"/>
  <c r="AM162" i="10"/>
  <c r="AM161" i="10" s="1"/>
  <c r="Z162" i="10"/>
  <c r="X162" i="10" s="1"/>
  <c r="X161" i="10" s="1"/>
  <c r="J162" i="10"/>
  <c r="AY162" i="10" s="1"/>
  <c r="AW161" i="10"/>
  <c r="AV161" i="10"/>
  <c r="AU161" i="10"/>
  <c r="AT161" i="10"/>
  <c r="AS161" i="10"/>
  <c r="AR161" i="10"/>
  <c r="AQ161" i="10"/>
  <c r="AP161" i="10"/>
  <c r="AO161" i="10"/>
  <c r="AN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U161" i="10"/>
  <c r="N161" i="10"/>
  <c r="M161" i="10"/>
  <c r="L161" i="10"/>
  <c r="K161" i="10"/>
  <c r="J161" i="10"/>
  <c r="AY161" i="10" s="1"/>
  <c r="AY160" i="10"/>
  <c r="AY159" i="10"/>
  <c r="AM159" i="10"/>
  <c r="Z159" i="10"/>
  <c r="X159" i="10" s="1"/>
  <c r="AY158" i="10"/>
  <c r="AM158" i="10"/>
  <c r="Z158" i="10"/>
  <c r="X158" i="10" s="1"/>
  <c r="AM157" i="10"/>
  <c r="Z157" i="10"/>
  <c r="X157" i="10" s="1"/>
  <c r="X156" i="10" s="1"/>
  <c r="J157" i="10"/>
  <c r="AY157" i="10" s="1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Y156" i="10"/>
  <c r="U156" i="10"/>
  <c r="N156" i="10"/>
  <c r="M156" i="10"/>
  <c r="L156" i="10"/>
  <c r="K156" i="10"/>
  <c r="AY155" i="10"/>
  <c r="AM155" i="10"/>
  <c r="Z155" i="10"/>
  <c r="X155" i="10" s="1"/>
  <c r="AY154" i="10"/>
  <c r="AM154" i="10"/>
  <c r="Z154" i="10"/>
  <c r="X154" i="10" s="1"/>
  <c r="Z153" i="10"/>
  <c r="X153" i="10" s="1"/>
  <c r="J153" i="10"/>
  <c r="Z152" i="10"/>
  <c r="X152" i="10"/>
  <c r="J152" i="10"/>
  <c r="AM151" i="10"/>
  <c r="Z151" i="10"/>
  <c r="X151" i="10" s="1"/>
  <c r="J151" i="10"/>
  <c r="AY151" i="10" s="1"/>
  <c r="AM150" i="10"/>
  <c r="Z150" i="10"/>
  <c r="X150" i="10" s="1"/>
  <c r="J150" i="10"/>
  <c r="AY150" i="10" s="1"/>
  <c r="AM149" i="10"/>
  <c r="Z149" i="10"/>
  <c r="X149" i="10" s="1"/>
  <c r="J149" i="10"/>
  <c r="AY149" i="10" s="1"/>
  <c r="AM148" i="10"/>
  <c r="Z148" i="10"/>
  <c r="X148" i="10"/>
  <c r="J148" i="10"/>
  <c r="AY148" i="10" s="1"/>
  <c r="AM147" i="10"/>
  <c r="Z147" i="10"/>
  <c r="X147" i="10" s="1"/>
  <c r="J147" i="10"/>
  <c r="AY147" i="10" s="1"/>
  <c r="AM146" i="10"/>
  <c r="Z146" i="10"/>
  <c r="X146" i="10" s="1"/>
  <c r="J146" i="10"/>
  <c r="AY146" i="10" s="1"/>
  <c r="AM145" i="10"/>
  <c r="Z145" i="10"/>
  <c r="X145" i="10" s="1"/>
  <c r="J145" i="10"/>
  <c r="AY145" i="10" s="1"/>
  <c r="AM144" i="10"/>
  <c r="Z144" i="10"/>
  <c r="X144" i="10"/>
  <c r="J144" i="10"/>
  <c r="AY144" i="10" s="1"/>
  <c r="AM143" i="10"/>
  <c r="Z143" i="10"/>
  <c r="X143" i="10" s="1"/>
  <c r="J143" i="10"/>
  <c r="AY143" i="10" s="1"/>
  <c r="Z142" i="10"/>
  <c r="X142" i="10"/>
  <c r="J142" i="10"/>
  <c r="Z141" i="10"/>
  <c r="X141" i="10" s="1"/>
  <c r="J141" i="10"/>
  <c r="J140" i="10" s="1"/>
  <c r="AY140" i="10" s="1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A140" i="10"/>
  <c r="Y140" i="10"/>
  <c r="U140" i="10"/>
  <c r="N140" i="10"/>
  <c r="M140" i="10"/>
  <c r="L140" i="10"/>
  <c r="K140" i="10"/>
  <c r="AM139" i="10"/>
  <c r="Z139" i="10"/>
  <c r="X139" i="10" s="1"/>
  <c r="X138" i="10" s="1"/>
  <c r="J139" i="10"/>
  <c r="AY139" i="10" s="1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Y138" i="10"/>
  <c r="U138" i="10"/>
  <c r="N138" i="10"/>
  <c r="M138" i="10"/>
  <c r="L138" i="10"/>
  <c r="K138" i="10"/>
  <c r="AM137" i="10"/>
  <c r="Z137" i="10"/>
  <c r="X137" i="10" s="1"/>
  <c r="X136" i="10" s="1"/>
  <c r="J137" i="10"/>
  <c r="J136" i="10" s="1"/>
  <c r="AY136" i="10" s="1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U136" i="10"/>
  <c r="N136" i="10"/>
  <c r="M136" i="10"/>
  <c r="L136" i="10"/>
  <c r="K136" i="10"/>
  <c r="AM135" i="10"/>
  <c r="Z135" i="10"/>
  <c r="J135" i="10"/>
  <c r="AY134" i="10"/>
  <c r="AM134" i="10"/>
  <c r="Z134" i="10"/>
  <c r="X134" i="10"/>
  <c r="AY133" i="10"/>
  <c r="AM133" i="10"/>
  <c r="Z133" i="10"/>
  <c r="X133" i="10"/>
  <c r="X132" i="10" s="1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U132" i="10"/>
  <c r="N132" i="10"/>
  <c r="M132" i="10"/>
  <c r="L132" i="10"/>
  <c r="K132" i="10"/>
  <c r="J132" i="10"/>
  <c r="AY132" i="10" s="1"/>
  <c r="AY131" i="10"/>
  <c r="AM131" i="10"/>
  <c r="Z131" i="10"/>
  <c r="X131" i="10" s="1"/>
  <c r="AY130" i="10"/>
  <c r="AM130" i="10"/>
  <c r="Z130" i="10"/>
  <c r="X130" i="10" s="1"/>
  <c r="X129" i="10" s="1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Y129" i="10"/>
  <c r="U129" i="10"/>
  <c r="N129" i="10"/>
  <c r="M129" i="10"/>
  <c r="L129" i="10"/>
  <c r="K129" i="10"/>
  <c r="J129" i="10"/>
  <c r="AY129" i="10" s="1"/>
  <c r="AY128" i="10"/>
  <c r="AM128" i="10"/>
  <c r="Z128" i="10"/>
  <c r="X128" i="10" s="1"/>
  <c r="AY127" i="10"/>
  <c r="AM127" i="10"/>
  <c r="AM126" i="10" s="1"/>
  <c r="Z127" i="10"/>
  <c r="X127" i="10" s="1"/>
  <c r="X126" i="10" s="1"/>
  <c r="AW126" i="10"/>
  <c r="AV126" i="10"/>
  <c r="AU126" i="10"/>
  <c r="AT126" i="10"/>
  <c r="AS126" i="10"/>
  <c r="AR126" i="10"/>
  <c r="AQ126" i="10"/>
  <c r="AP126" i="10"/>
  <c r="AO126" i="10"/>
  <c r="AN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A126" i="10"/>
  <c r="Y126" i="10"/>
  <c r="U126" i="10"/>
  <c r="N126" i="10"/>
  <c r="M126" i="10"/>
  <c r="L126" i="10"/>
  <c r="K126" i="10"/>
  <c r="J126" i="10"/>
  <c r="AY126" i="10" s="1"/>
  <c r="AY125" i="10"/>
  <c r="AM125" i="10"/>
  <c r="Z125" i="10"/>
  <c r="X125" i="10" s="1"/>
  <c r="AY124" i="10"/>
  <c r="AM124" i="10"/>
  <c r="Z124" i="10"/>
  <c r="X124" i="10" s="1"/>
  <c r="AY123" i="10"/>
  <c r="AM123" i="10"/>
  <c r="AM122" i="10" s="1"/>
  <c r="Z123" i="10"/>
  <c r="X123" i="10" s="1"/>
  <c r="X122" i="10" s="1"/>
  <c r="AW122" i="10"/>
  <c r="AV122" i="10"/>
  <c r="AU122" i="10"/>
  <c r="AT122" i="10"/>
  <c r="AS122" i="10"/>
  <c r="AR122" i="10"/>
  <c r="AQ122" i="10"/>
  <c r="AP122" i="10"/>
  <c r="AO122" i="10"/>
  <c r="AN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U122" i="10"/>
  <c r="N122" i="10"/>
  <c r="M122" i="10"/>
  <c r="L122" i="10"/>
  <c r="K122" i="10"/>
  <c r="J122" i="10"/>
  <c r="AY122" i="10" s="1"/>
  <c r="AY121" i="10"/>
  <c r="AY120" i="10"/>
  <c r="AM120" i="10"/>
  <c r="Z120" i="10"/>
  <c r="X120" i="10" s="1"/>
  <c r="X119" i="10" s="1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Y119" i="10"/>
  <c r="U119" i="10"/>
  <c r="N119" i="10"/>
  <c r="M119" i="10"/>
  <c r="L119" i="10"/>
  <c r="K119" i="10"/>
  <c r="J119" i="10"/>
  <c r="AY119" i="10" s="1"/>
  <c r="AY118" i="10"/>
  <c r="AM118" i="10"/>
  <c r="Z118" i="10"/>
  <c r="X118" i="10" s="1"/>
  <c r="AY117" i="10"/>
  <c r="AM117" i="10"/>
  <c r="Z117" i="10"/>
  <c r="X117" i="10" s="1"/>
  <c r="AY116" i="10"/>
  <c r="AM116" i="10"/>
  <c r="AM115" i="10" s="1"/>
  <c r="Z116" i="10"/>
  <c r="X116" i="10" s="1"/>
  <c r="X115" i="10" s="1"/>
  <c r="AW115" i="10"/>
  <c r="AV115" i="10"/>
  <c r="AU115" i="10"/>
  <c r="AT115" i="10"/>
  <c r="AS115" i="10"/>
  <c r="AR115" i="10"/>
  <c r="AQ115" i="10"/>
  <c r="AP115" i="10"/>
  <c r="AO115" i="10"/>
  <c r="AN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Y115" i="10"/>
  <c r="U115" i="10"/>
  <c r="N115" i="10"/>
  <c r="M115" i="10"/>
  <c r="L115" i="10"/>
  <c r="K115" i="10"/>
  <c r="J115" i="10"/>
  <c r="AY115" i="10" s="1"/>
  <c r="Q102" i="10"/>
  <c r="AM101" i="10"/>
  <c r="AM100" i="10" s="1"/>
  <c r="Z101" i="10"/>
  <c r="Z100" i="10" s="1"/>
  <c r="J101" i="10"/>
  <c r="AW100" i="10"/>
  <c r="AV100" i="10"/>
  <c r="AU100" i="10"/>
  <c r="AT100" i="10"/>
  <c r="AS100" i="10"/>
  <c r="AR100" i="10"/>
  <c r="AQ100" i="10"/>
  <c r="AP100" i="10"/>
  <c r="AO100" i="10"/>
  <c r="AN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Y100" i="10"/>
  <c r="U100" i="10"/>
  <c r="N100" i="10"/>
  <c r="M100" i="10"/>
  <c r="L100" i="10"/>
  <c r="K100" i="10"/>
  <c r="J100" i="10"/>
  <c r="X99" i="10"/>
  <c r="AM98" i="10"/>
  <c r="Z98" i="10"/>
  <c r="J98" i="10"/>
  <c r="AM97" i="10"/>
  <c r="AM96" i="10" s="1"/>
  <c r="X96" i="10" s="1"/>
  <c r="Z97" i="10"/>
  <c r="J97" i="10"/>
  <c r="AW96" i="10"/>
  <c r="AV96" i="10"/>
  <c r="AU96" i="10"/>
  <c r="AT96" i="10"/>
  <c r="AS96" i="10"/>
  <c r="AR96" i="10"/>
  <c r="AQ96" i="10"/>
  <c r="AP96" i="10"/>
  <c r="AO96" i="10"/>
  <c r="AN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U96" i="10"/>
  <c r="N96" i="10"/>
  <c r="M96" i="10"/>
  <c r="L96" i="10"/>
  <c r="K96" i="10"/>
  <c r="J96" i="10"/>
  <c r="AM95" i="10"/>
  <c r="Z95" i="10"/>
  <c r="Z91" i="10" s="1"/>
  <c r="J95" i="10"/>
  <c r="AM94" i="10"/>
  <c r="Z94" i="10"/>
  <c r="J94" i="10"/>
  <c r="J91" i="10" s="1"/>
  <c r="AM93" i="10"/>
  <c r="Z93" i="10"/>
  <c r="J93" i="10"/>
  <c r="AM92" i="10"/>
  <c r="AM91" i="10" s="1"/>
  <c r="Z92" i="10"/>
  <c r="J92" i="10"/>
  <c r="AW91" i="10"/>
  <c r="AV91" i="10"/>
  <c r="AU91" i="10"/>
  <c r="AT91" i="10"/>
  <c r="AS91" i="10"/>
  <c r="AR91" i="10"/>
  <c r="AQ91" i="10"/>
  <c r="AP91" i="10"/>
  <c r="AO91" i="10"/>
  <c r="AN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Y91" i="10"/>
  <c r="U91" i="10"/>
  <c r="N91" i="10"/>
  <c r="M91" i="10"/>
  <c r="L91" i="10"/>
  <c r="K91" i="10"/>
  <c r="AM90" i="10"/>
  <c r="Z90" i="10"/>
  <c r="Z89" i="10" s="1"/>
  <c r="J90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Y89" i="10"/>
  <c r="X89" i="10" s="1"/>
  <c r="U89" i="10"/>
  <c r="N89" i="10"/>
  <c r="M89" i="10"/>
  <c r="L89" i="10"/>
  <c r="K89" i="10"/>
  <c r="J89" i="10"/>
  <c r="AM88" i="10"/>
  <c r="Z88" i="10"/>
  <c r="J88" i="10"/>
  <c r="AM87" i="10"/>
  <c r="Z87" i="10"/>
  <c r="Z86" i="10" s="1"/>
  <c r="J87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Y86" i="10"/>
  <c r="X86" i="10" s="1"/>
  <c r="U86" i="10"/>
  <c r="N86" i="10"/>
  <c r="M86" i="10"/>
  <c r="L86" i="10"/>
  <c r="K86" i="10"/>
  <c r="J86" i="10"/>
  <c r="AM85" i="10"/>
  <c r="Z85" i="10"/>
  <c r="J85" i="10"/>
  <c r="AM84" i="10"/>
  <c r="Z84" i="10"/>
  <c r="Z81" i="10" s="1"/>
  <c r="J84" i="10"/>
  <c r="AM83" i="10"/>
  <c r="J83" i="10"/>
  <c r="AM82" i="10"/>
  <c r="AM81" i="10" s="1"/>
  <c r="Z82" i="10"/>
  <c r="J82" i="10"/>
  <c r="AW81" i="10"/>
  <c r="AV81" i="10"/>
  <c r="AU81" i="10"/>
  <c r="AT81" i="10"/>
  <c r="AS81" i="10"/>
  <c r="AR81" i="10"/>
  <c r="AQ81" i="10"/>
  <c r="AP81" i="10"/>
  <c r="AO81" i="10"/>
  <c r="AN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Y81" i="10"/>
  <c r="U81" i="10"/>
  <c r="N81" i="10"/>
  <c r="M81" i="10"/>
  <c r="L81" i="10"/>
  <c r="K81" i="10"/>
  <c r="J81" i="10"/>
  <c r="AM80" i="10"/>
  <c r="Z80" i="10"/>
  <c r="J80" i="10"/>
  <c r="AM79" i="10"/>
  <c r="Z79" i="10"/>
  <c r="J79" i="10"/>
  <c r="J76" i="10" s="1"/>
  <c r="AM78" i="10"/>
  <c r="J78" i="10"/>
  <c r="AM77" i="10"/>
  <c r="Z77" i="10"/>
  <c r="Z76" i="10" s="1"/>
  <c r="J77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Y76" i="10"/>
  <c r="X76" i="10" s="1"/>
  <c r="U76" i="10"/>
  <c r="N76" i="10"/>
  <c r="M76" i="10"/>
  <c r="L76" i="10"/>
  <c r="K76" i="10"/>
  <c r="AM75" i="10"/>
  <c r="Z75" i="10"/>
  <c r="Y75" i="10"/>
  <c r="J75" i="10"/>
  <c r="AM74" i="10"/>
  <c r="Z74" i="10"/>
  <c r="J74" i="10"/>
  <c r="J72" i="10" s="1"/>
  <c r="AM73" i="10"/>
  <c r="Z73" i="10"/>
  <c r="J73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 s="1"/>
  <c r="U72" i="10"/>
  <c r="N72" i="10"/>
  <c r="M72" i="10"/>
  <c r="L72" i="10"/>
  <c r="K72" i="10"/>
  <c r="J71" i="10"/>
  <c r="J70" i="10"/>
  <c r="J69" i="10"/>
  <c r="J68" i="10"/>
  <c r="J67" i="10"/>
  <c r="AM66" i="10"/>
  <c r="Z66" i="10"/>
  <c r="J66" i="10"/>
  <c r="AM65" i="10"/>
  <c r="Z65" i="10"/>
  <c r="J65" i="10"/>
  <c r="AM64" i="10"/>
  <c r="Z64" i="10"/>
  <c r="Z63" i="10" s="1"/>
  <c r="J64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Y63" i="10"/>
  <c r="X63" i="10" s="1"/>
  <c r="U63" i="10"/>
  <c r="N63" i="10"/>
  <c r="M63" i="10"/>
  <c r="L63" i="10"/>
  <c r="K63" i="10"/>
  <c r="J63" i="10"/>
  <c r="J62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U61" i="10"/>
  <c r="N61" i="10"/>
  <c r="M61" i="10"/>
  <c r="L61" i="10"/>
  <c r="K61" i="10"/>
  <c r="J61" i="10"/>
  <c r="AM60" i="10"/>
  <c r="Z60" i="10"/>
  <c r="J60" i="10"/>
  <c r="AM59" i="10"/>
  <c r="Z59" i="10"/>
  <c r="J59" i="10"/>
  <c r="J56" i="10" s="1"/>
  <c r="AM58" i="10"/>
  <c r="Z58" i="10"/>
  <c r="J58" i="10"/>
  <c r="AM57" i="10"/>
  <c r="AM56" i="10" s="1"/>
  <c r="X56" i="10" s="1"/>
  <c r="Z57" i="10"/>
  <c r="J57" i="10"/>
  <c r="AW56" i="10"/>
  <c r="AV56" i="10"/>
  <c r="AU56" i="10"/>
  <c r="AT56" i="10"/>
  <c r="AS56" i="10"/>
  <c r="AR56" i="10"/>
  <c r="AQ56" i="10"/>
  <c r="AP56" i="10"/>
  <c r="AO56" i="10"/>
  <c r="AN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U56" i="10"/>
  <c r="N56" i="10"/>
  <c r="M56" i="10"/>
  <c r="L56" i="10"/>
  <c r="K56" i="10"/>
  <c r="AM55" i="10"/>
  <c r="Z55" i="10"/>
  <c r="J55" i="10"/>
  <c r="AM54" i="10"/>
  <c r="Z54" i="10"/>
  <c r="J54" i="10"/>
  <c r="AM53" i="10"/>
  <c r="Z53" i="10"/>
  <c r="J53" i="10"/>
  <c r="AM52" i="10"/>
  <c r="Z52" i="10"/>
  <c r="J52" i="10"/>
  <c r="AM51" i="10"/>
  <c r="Z51" i="10"/>
  <c r="J51" i="10"/>
  <c r="AM50" i="10"/>
  <c r="Z50" i="10"/>
  <c r="J50" i="10"/>
  <c r="J48" i="10" s="1"/>
  <c r="AM49" i="10"/>
  <c r="Z49" i="10"/>
  <c r="Z48" i="10" s="1"/>
  <c r="J49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Y48" i="10"/>
  <c r="X48" i="10" s="1"/>
  <c r="U48" i="10"/>
  <c r="N48" i="10"/>
  <c r="M48" i="10"/>
  <c r="L48" i="10"/>
  <c r="K48" i="10"/>
  <c r="AM47" i="10"/>
  <c r="Z47" i="10"/>
  <c r="J47" i="10"/>
  <c r="AM46" i="10"/>
  <c r="Z46" i="10"/>
  <c r="J46" i="10"/>
  <c r="AM45" i="10"/>
  <c r="Z45" i="10"/>
  <c r="J45" i="10"/>
  <c r="J41" i="10" s="1"/>
  <c r="AM44" i="10"/>
  <c r="Z44" i="10"/>
  <c r="J44" i="10"/>
  <c r="AM43" i="10"/>
  <c r="Z43" i="10"/>
  <c r="J43" i="10"/>
  <c r="AM42" i="10"/>
  <c r="Z42" i="10"/>
  <c r="Z41" i="10" s="1"/>
  <c r="J42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Y41" i="10"/>
  <c r="X41" i="10" s="1"/>
  <c r="U41" i="10"/>
  <c r="N41" i="10"/>
  <c r="M41" i="10"/>
  <c r="L41" i="10"/>
  <c r="K41" i="10"/>
  <c r="J39" i="10"/>
  <c r="J38" i="10"/>
  <c r="J37" i="10"/>
  <c r="Y36" i="10"/>
  <c r="X36" i="10"/>
  <c r="U36" i="10"/>
  <c r="N36" i="10"/>
  <c r="M36" i="10"/>
  <c r="L36" i="10"/>
  <c r="K36" i="10"/>
  <c r="J36" i="10"/>
  <c r="AM35" i="10"/>
  <c r="Z35" i="10"/>
  <c r="J35" i="10"/>
  <c r="AM34" i="10"/>
  <c r="AM31" i="10" s="1"/>
  <c r="Z34" i="10"/>
  <c r="J34" i="10"/>
  <c r="AM33" i="10"/>
  <c r="Z33" i="10"/>
  <c r="J33" i="10"/>
  <c r="AM32" i="10"/>
  <c r="Z32" i="10"/>
  <c r="J32" i="10"/>
  <c r="AW31" i="10"/>
  <c r="AV31" i="10"/>
  <c r="AU31" i="10"/>
  <c r="AT31" i="10"/>
  <c r="AS31" i="10"/>
  <c r="AR31" i="10"/>
  <c r="AQ31" i="10"/>
  <c r="AP31" i="10"/>
  <c r="AO31" i="10"/>
  <c r="AN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U31" i="10"/>
  <c r="N31" i="10"/>
  <c r="M31" i="10"/>
  <c r="L31" i="10"/>
  <c r="K31" i="10"/>
  <c r="J31" i="10"/>
  <c r="AM30" i="10"/>
  <c r="Z30" i="10"/>
  <c r="J30" i="10"/>
  <c r="AM29" i="10"/>
  <c r="Z29" i="10"/>
  <c r="J29" i="10"/>
  <c r="AM28" i="10"/>
  <c r="Z28" i="10"/>
  <c r="Z27" i="10" s="1"/>
  <c r="J28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Y27" i="10"/>
  <c r="U27" i="10"/>
  <c r="N27" i="10"/>
  <c r="M27" i="10"/>
  <c r="L27" i="10"/>
  <c r="K27" i="10"/>
  <c r="J27" i="10"/>
  <c r="AM26" i="10"/>
  <c r="Z26" i="10"/>
  <c r="J26" i="10"/>
  <c r="AM25" i="10"/>
  <c r="Z25" i="10"/>
  <c r="J25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 s="1"/>
  <c r="U24" i="10"/>
  <c r="N24" i="10"/>
  <c r="M24" i="10"/>
  <c r="L24" i="10"/>
  <c r="K24" i="10"/>
  <c r="J24" i="10"/>
  <c r="J23" i="10"/>
  <c r="J21" i="10" s="1"/>
  <c r="J22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 s="1"/>
  <c r="U21" i="10"/>
  <c r="N21" i="10"/>
  <c r="M21" i="10"/>
  <c r="L21" i="10"/>
  <c r="K21" i="10"/>
  <c r="X20" i="10"/>
  <c r="X19" i="10"/>
  <c r="J19" i="10"/>
  <c r="J18" i="10" s="1"/>
  <c r="X18" i="10"/>
  <c r="U18" i="10"/>
  <c r="N18" i="10"/>
  <c r="M18" i="10"/>
  <c r="L18" i="10"/>
  <c r="K18" i="10"/>
  <c r="X17" i="10"/>
  <c r="J17" i="10"/>
  <c r="AW16" i="10"/>
  <c r="AV16" i="10"/>
  <c r="AU16" i="10"/>
  <c r="AT16" i="10"/>
  <c r="AS16" i="10"/>
  <c r="AR16" i="10"/>
  <c r="AQ16" i="10"/>
  <c r="AP16" i="10"/>
  <c r="AO16" i="10"/>
  <c r="AN16" i="10"/>
  <c r="AM16" i="10"/>
  <c r="X16" i="10" s="1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U16" i="10"/>
  <c r="N16" i="10"/>
  <c r="M16" i="10"/>
  <c r="L16" i="10"/>
  <c r="K16" i="10"/>
  <c r="J16" i="10"/>
  <c r="X15" i="10"/>
  <c r="J15" i="10"/>
  <c r="X14" i="10"/>
  <c r="J14" i="10"/>
  <c r="X13" i="10"/>
  <c r="J13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 s="1"/>
  <c r="U12" i="10"/>
  <c r="N12" i="10"/>
  <c r="M12" i="10"/>
  <c r="L12" i="10"/>
  <c r="K12" i="10"/>
  <c r="J12" i="10"/>
  <c r="H308" i="9"/>
  <c r="H300" i="9"/>
  <c r="H297" i="9"/>
  <c r="H293" i="9"/>
  <c r="H292" i="9"/>
  <c r="H291" i="9"/>
  <c r="H290" i="9"/>
  <c r="H289" i="9"/>
  <c r="H269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38" i="9"/>
  <c r="H237" i="9"/>
  <c r="H234" i="9"/>
  <c r="H227" i="9"/>
  <c r="H226" i="9"/>
  <c r="H225" i="9"/>
  <c r="H224" i="9"/>
  <c r="H223" i="9"/>
  <c r="H222" i="9"/>
  <c r="H221" i="9"/>
  <c r="H218" i="9"/>
  <c r="H217" i="9"/>
  <c r="L216" i="9"/>
  <c r="K216" i="9"/>
  <c r="J216" i="9"/>
  <c r="I216" i="9"/>
  <c r="H216" i="9" s="1"/>
  <c r="H215" i="9"/>
  <c r="H214" i="9"/>
  <c r="H213" i="9"/>
  <c r="H212" i="9"/>
  <c r="H211" i="9"/>
  <c r="H210" i="9"/>
  <c r="H209" i="9"/>
  <c r="H208" i="9"/>
  <c r="H169" i="9"/>
  <c r="H168" i="9"/>
  <c r="H167" i="9"/>
  <c r="H164" i="9"/>
  <c r="H161" i="9"/>
  <c r="H160" i="9"/>
  <c r="H159" i="9"/>
  <c r="H158" i="9"/>
  <c r="H157" i="9"/>
  <c r="H155" i="9"/>
  <c r="H152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6" i="9"/>
  <c r="H117" i="9"/>
  <c r="H116" i="9"/>
  <c r="H110" i="9"/>
  <c r="H109" i="9"/>
  <c r="H106" i="9"/>
  <c r="H94" i="9"/>
  <c r="H93" i="9"/>
  <c r="H92" i="9"/>
  <c r="H91" i="9"/>
  <c r="H90" i="9"/>
  <c r="H89" i="9"/>
  <c r="H88" i="9"/>
  <c r="H87" i="9"/>
  <c r="H73" i="9"/>
  <c r="H72" i="9"/>
  <c r="H71" i="9"/>
  <c r="H68" i="9"/>
  <c r="H67" i="9"/>
  <c r="H66" i="9"/>
  <c r="H64" i="9"/>
  <c r="H63" i="9"/>
  <c r="H62" i="9"/>
  <c r="H60" i="9"/>
  <c r="H59" i="9"/>
  <c r="H58" i="9"/>
  <c r="H56" i="9"/>
  <c r="H54" i="9"/>
  <c r="H52" i="9"/>
  <c r="H51" i="9"/>
  <c r="H50" i="9"/>
  <c r="H48" i="9"/>
  <c r="H47" i="9"/>
  <c r="H46" i="9"/>
  <c r="H45" i="9"/>
  <c r="H44" i="9"/>
  <c r="H43" i="9"/>
  <c r="H42" i="9"/>
  <c r="H40" i="9"/>
  <c r="H39" i="9"/>
  <c r="H38" i="9"/>
  <c r="H37" i="9"/>
  <c r="H33" i="9"/>
  <c r="H32" i="9"/>
  <c r="H31" i="9"/>
  <c r="H30" i="9"/>
  <c r="H29" i="9"/>
  <c r="H28" i="9"/>
  <c r="H27" i="9"/>
  <c r="H26" i="9"/>
  <c r="H25" i="9"/>
  <c r="H24" i="9"/>
  <c r="H23" i="9"/>
  <c r="H20" i="9"/>
  <c r="H19" i="9"/>
  <c r="H18" i="9"/>
  <c r="H16" i="9"/>
  <c r="H15" i="9"/>
  <c r="H14" i="9"/>
  <c r="X100" i="10" l="1"/>
  <c r="AY224" i="10"/>
  <c r="X140" i="10"/>
  <c r="X27" i="10"/>
  <c r="X31" i="10"/>
  <c r="X81" i="10"/>
  <c r="X91" i="10"/>
  <c r="AY137" i="10"/>
  <c r="AY171" i="10"/>
  <c r="AY220" i="10"/>
  <c r="J217" i="10"/>
  <c r="AY217" i="10" s="1"/>
  <c r="J221" i="10"/>
  <c r="AY221" i="10" s="1"/>
  <c r="AY222" i="10"/>
  <c r="AY231" i="10"/>
  <c r="AY242" i="10"/>
  <c r="AY265" i="10"/>
  <c r="AY279" i="10"/>
  <c r="AM474" i="10"/>
  <c r="X475" i="10"/>
  <c r="AY478" i="10"/>
  <c r="J474" i="10"/>
  <c r="Z115" i="10"/>
  <c r="Z126" i="10"/>
  <c r="J138" i="10"/>
  <c r="AY138" i="10" s="1"/>
  <c r="Z138" i="10"/>
  <c r="J156" i="10"/>
  <c r="AY156" i="10" s="1"/>
  <c r="Z156" i="10"/>
  <c r="X190" i="10"/>
  <c r="X189" i="10" s="1"/>
  <c r="AY193" i="10"/>
  <c r="AY197" i="10"/>
  <c r="X224" i="10"/>
  <c r="AY226" i="10"/>
  <c r="X227" i="10"/>
  <c r="AY227" i="10" s="1"/>
  <c r="AY228" i="10"/>
  <c r="AY230" i="10"/>
  <c r="AY235" i="10"/>
  <c r="X237" i="10"/>
  <c r="AY237" i="10" s="1"/>
  <c r="X242" i="10"/>
  <c r="AY245" i="10"/>
  <c r="X249" i="10"/>
  <c r="AY249" i="10" s="1"/>
  <c r="AY251" i="10"/>
  <c r="AY257" i="10"/>
  <c r="AY261" i="10"/>
  <c r="X263" i="10"/>
  <c r="AY263" i="10" s="1"/>
  <c r="X268" i="10"/>
  <c r="AY268" i="10" s="1"/>
  <c r="Z267" i="10"/>
  <c r="X267" i="10" s="1"/>
  <c r="X278" i="10"/>
  <c r="X279" i="10"/>
  <c r="Z278" i="10"/>
  <c r="AY284" i="10"/>
  <c r="J329" i="10"/>
  <c r="AY329" i="10" s="1"/>
  <c r="X406" i="10"/>
  <c r="AY406" i="10" s="1"/>
  <c r="AM405" i="10"/>
  <c r="X405" i="10" s="1"/>
  <c r="AY405" i="10" s="1"/>
  <c r="Z119" i="10"/>
  <c r="Z129" i="10"/>
  <c r="Z169" i="10"/>
  <c r="X181" i="10"/>
  <c r="X180" i="10" s="1"/>
  <c r="X186" i="10"/>
  <c r="X185" i="10" s="1"/>
  <c r="X231" i="10"/>
  <c r="AY243" i="10"/>
  <c r="AY250" i="10"/>
  <c r="AY283" i="10"/>
  <c r="AY285" i="10"/>
  <c r="Z293" i="10"/>
  <c r="X294" i="10"/>
  <c r="X532" i="10"/>
  <c r="AY532" i="10" s="1"/>
  <c r="Z531" i="10"/>
  <c r="Z544" i="10"/>
  <c r="X545" i="10"/>
  <c r="AY545" i="10" s="1"/>
  <c r="Z140" i="10"/>
  <c r="AY184" i="10"/>
  <c r="X198" i="10"/>
  <c r="X225" i="10"/>
  <c r="AY225" i="10" s="1"/>
  <c r="X229" i="10"/>
  <c r="AY229" i="10" s="1"/>
  <c r="AY233" i="10"/>
  <c r="X236" i="10"/>
  <c r="AY236" i="10" s="1"/>
  <c r="AY238" i="10"/>
  <c r="AY248" i="10"/>
  <c r="X250" i="10"/>
  <c r="X260" i="10"/>
  <c r="AY260" i="10" s="1"/>
  <c r="Z259" i="10"/>
  <c r="X259" i="10" s="1"/>
  <c r="AY259" i="10" s="1"/>
  <c r="X262" i="10"/>
  <c r="AY262" i="10" s="1"/>
  <c r="AY264" i="10"/>
  <c r="AY266" i="10"/>
  <c r="AY269" i="10"/>
  <c r="AY271" i="10"/>
  <c r="AY274" i="10"/>
  <c r="AY280" i="10"/>
  <c r="AY288" i="10"/>
  <c r="AY298" i="10"/>
  <c r="Z240" i="10"/>
  <c r="X240" i="10" s="1"/>
  <c r="AY240" i="10" s="1"/>
  <c r="J246" i="10"/>
  <c r="AY246" i="10" s="1"/>
  <c r="J267" i="10"/>
  <c r="J278" i="10"/>
  <c r="AM282" i="10"/>
  <c r="X282" i="10" s="1"/>
  <c r="AY282" i="10" s="1"/>
  <c r="X289" i="10"/>
  <c r="AY289" i="10" s="1"/>
  <c r="X312" i="10"/>
  <c r="AM326" i="10"/>
  <c r="X331" i="10"/>
  <c r="X333" i="10"/>
  <c r="AY336" i="10"/>
  <c r="J333" i="10"/>
  <c r="AY333" i="10" s="1"/>
  <c r="X350" i="10"/>
  <c r="AY352" i="10"/>
  <c r="J350" i="10"/>
  <c r="AY350" i="10" s="1"/>
  <c r="J432" i="10"/>
  <c r="AY435" i="10"/>
  <c r="J234" i="10"/>
  <c r="AY234" i="10" s="1"/>
  <c r="J256" i="10"/>
  <c r="AY256" i="10" s="1"/>
  <c r="J275" i="10"/>
  <c r="AY275" i="10" s="1"/>
  <c r="AY287" i="10"/>
  <c r="AY294" i="10"/>
  <c r="J312" i="10"/>
  <c r="AY312" i="10" s="1"/>
  <c r="AY313" i="10"/>
  <c r="X322" i="10"/>
  <c r="AY328" i="10"/>
  <c r="J326" i="10"/>
  <c r="AY326" i="10" s="1"/>
  <c r="X354" i="10"/>
  <c r="AM375" i="10"/>
  <c r="X375" i="10" s="1"/>
  <c r="X424" i="10"/>
  <c r="AY483" i="10"/>
  <c r="X484" i="10"/>
  <c r="Z480" i="10"/>
  <c r="AM522" i="10"/>
  <c r="X523" i="10"/>
  <c r="AY523" i="10" s="1"/>
  <c r="U282" i="10"/>
  <c r="X286" i="10"/>
  <c r="AY286" i="10" s="1"/>
  <c r="X293" i="10"/>
  <c r="AY293" i="10"/>
  <c r="AY295" i="10"/>
  <c r="AY297" i="10"/>
  <c r="Z322" i="10"/>
  <c r="X323" i="10"/>
  <c r="X326" i="10"/>
  <c r="Z354" i="10"/>
  <c r="X355" i="10"/>
  <c r="X402" i="10"/>
  <c r="AY402" i="10" s="1"/>
  <c r="AM401" i="10"/>
  <c r="X401" i="10" s="1"/>
  <c r="AY401" i="10" s="1"/>
  <c r="AY404" i="10"/>
  <c r="X468" i="10"/>
  <c r="AY468" i="10" s="1"/>
  <c r="Z464" i="10"/>
  <c r="X464" i="10" s="1"/>
  <c r="AY464" i="10" s="1"/>
  <c r="AY408" i="10"/>
  <c r="AY424" i="10"/>
  <c r="AY437" i="10"/>
  <c r="AY441" i="10"/>
  <c r="AY449" i="10"/>
  <c r="AY456" i="10"/>
  <c r="AY471" i="10"/>
  <c r="AY484" i="10"/>
  <c r="X487" i="10"/>
  <c r="Z487" i="10"/>
  <c r="X488" i="10"/>
  <c r="AY496" i="10"/>
  <c r="X535" i="10"/>
  <c r="AY535" i="10" s="1"/>
  <c r="X542" i="10"/>
  <c r="AY542" i="10" s="1"/>
  <c r="Z541" i="10"/>
  <c r="X541" i="10" s="1"/>
  <c r="AY541" i="10" s="1"/>
  <c r="AY544" i="10"/>
  <c r="AY550" i="10"/>
  <c r="X552" i="10"/>
  <c r="AY552" i="10" s="1"/>
  <c r="X557" i="10"/>
  <c r="AY557" i="10" s="1"/>
  <c r="Z556" i="10"/>
  <c r="X556" i="10" s="1"/>
  <c r="AY556" i="10" s="1"/>
  <c r="J354" i="10"/>
  <c r="AY354" i="10" s="1"/>
  <c r="J411" i="10"/>
  <c r="AY411" i="10" s="1"/>
  <c r="AY412" i="10"/>
  <c r="AY416" i="10"/>
  <c r="AY417" i="10"/>
  <c r="AY430" i="10"/>
  <c r="AY433" i="10"/>
  <c r="J440" i="10"/>
  <c r="AY453" i="10"/>
  <c r="AY470" i="10"/>
  <c r="AY476" i="10"/>
  <c r="AY489" i="10"/>
  <c r="AY491" i="10"/>
  <c r="AY500" i="10"/>
  <c r="X544" i="10"/>
  <c r="X549" i="10"/>
  <c r="AY549" i="10" s="1"/>
  <c r="Z548" i="10"/>
  <c r="X548" i="10" s="1"/>
  <c r="AY420" i="10"/>
  <c r="X432" i="10"/>
  <c r="X436" i="10"/>
  <c r="AY436" i="10" s="1"/>
  <c r="AM432" i="10"/>
  <c r="AY444" i="10"/>
  <c r="Z440" i="10"/>
  <c r="X440" i="10" s="1"/>
  <c r="X445" i="10"/>
  <c r="AY445" i="10" s="1"/>
  <c r="AY452" i="10"/>
  <c r="X461" i="10"/>
  <c r="AY461" i="10" s="1"/>
  <c r="X474" i="10"/>
  <c r="AY475" i="10"/>
  <c r="AM480" i="10"/>
  <c r="X483" i="10"/>
  <c r="J480" i="10"/>
  <c r="AY487" i="10"/>
  <c r="AY499" i="10"/>
  <c r="AY516" i="10"/>
  <c r="X522" i="10"/>
  <c r="AY522" i="10" s="1"/>
  <c r="X526" i="10"/>
  <c r="AY526" i="10" s="1"/>
  <c r="AY533" i="10"/>
  <c r="AY546" i="10"/>
  <c r="AY548" i="10"/>
  <c r="AY488" i="10"/>
  <c r="AY422" i="10"/>
  <c r="AY426" i="10"/>
  <c r="AY457" i="10"/>
  <c r="AY473" i="10"/>
  <c r="Q558" i="10"/>
  <c r="Z424" i="10"/>
  <c r="Z432" i="10"/>
  <c r="AY474" i="10" l="1"/>
  <c r="AY432" i="10"/>
  <c r="AY278" i="10"/>
  <c r="AY440" i="10"/>
  <c r="AY267" i="10"/>
  <c r="X531" i="10"/>
  <c r="AY531" i="10" s="1"/>
  <c r="Z529" i="10"/>
  <c r="X529" i="10" s="1"/>
  <c r="AY529" i="10" s="1"/>
  <c r="X480" i="10"/>
  <c r="AY480" i="10" s="1"/>
  <c r="T199" i="7" l="1"/>
  <c r="T191" i="7"/>
  <c r="T156" i="7"/>
  <c r="T154" i="7"/>
  <c r="T150" i="7"/>
  <c r="T146" i="7"/>
  <c r="T142" i="7"/>
  <c r="T140" i="7"/>
  <c r="T138" i="7"/>
  <c r="T136" i="7"/>
  <c r="T134" i="7"/>
  <c r="T98" i="7"/>
  <c r="T78" i="7"/>
  <c r="T59" i="7"/>
  <c r="T51" i="7"/>
  <c r="T25" i="7"/>
  <c r="T13" i="7"/>
  <c r="T931" i="6"/>
  <c r="T930" i="6"/>
  <c r="T929" i="6"/>
  <c r="T928" i="6"/>
  <c r="T927" i="6"/>
  <c r="T926" i="6"/>
  <c r="T925" i="6"/>
  <c r="T923" i="6"/>
  <c r="T922" i="6"/>
  <c r="T921" i="6"/>
  <c r="T920" i="6"/>
  <c r="T919" i="6"/>
  <c r="T918" i="6"/>
  <c r="T917" i="6"/>
  <c r="T916" i="6"/>
  <c r="T915" i="6"/>
  <c r="T914" i="6"/>
  <c r="T913" i="6"/>
  <c r="T912" i="6"/>
  <c r="T910" i="6"/>
  <c r="T909" i="6"/>
  <c r="T908" i="6"/>
  <c r="T896" i="6"/>
  <c r="J896" i="6"/>
  <c r="T895" i="6"/>
  <c r="J895" i="6"/>
  <c r="J894" i="6"/>
  <c r="T893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T870" i="6"/>
  <c r="J870" i="6"/>
  <c r="J869" i="6"/>
  <c r="J868" i="6"/>
  <c r="T867" i="6"/>
  <c r="J867" i="6"/>
  <c r="T866" i="6"/>
  <c r="J866" i="6"/>
  <c r="T865" i="6"/>
  <c r="J865" i="6"/>
  <c r="T840" i="6"/>
  <c r="T838" i="6"/>
  <c r="T835" i="6"/>
  <c r="T822" i="6"/>
  <c r="T821" i="6"/>
  <c r="T820" i="6"/>
  <c r="T819" i="6"/>
  <c r="T818" i="6"/>
  <c r="T817" i="6"/>
  <c r="T816" i="6"/>
  <c r="T815" i="6"/>
  <c r="T814" i="6"/>
  <c r="T813" i="6"/>
  <c r="T810" i="6"/>
  <c r="T809" i="6"/>
  <c r="T783" i="6"/>
  <c r="T776" i="6"/>
  <c r="N776" i="6"/>
  <c r="M776" i="6"/>
  <c r="L776" i="6"/>
  <c r="K776" i="6"/>
  <c r="J776" i="6" s="1"/>
  <c r="T774" i="6"/>
  <c r="N774" i="6"/>
  <c r="M774" i="6"/>
  <c r="L774" i="6"/>
  <c r="J774" i="6" s="1"/>
  <c r="K774" i="6"/>
  <c r="T769" i="6"/>
  <c r="N769" i="6"/>
  <c r="M769" i="6"/>
  <c r="L769" i="6"/>
  <c r="K769" i="6"/>
  <c r="J769" i="6" s="1"/>
  <c r="T767" i="6"/>
  <c r="N767" i="6"/>
  <c r="M767" i="6"/>
  <c r="J767" i="6" s="1"/>
  <c r="L767" i="6"/>
  <c r="K767" i="6"/>
  <c r="T765" i="6"/>
  <c r="N765" i="6"/>
  <c r="M765" i="6"/>
  <c r="L765" i="6"/>
  <c r="K765" i="6"/>
  <c r="J765" i="6" s="1"/>
  <c r="T759" i="6"/>
  <c r="N759" i="6"/>
  <c r="M759" i="6"/>
  <c r="J759" i="6" s="1"/>
  <c r="L759" i="6"/>
  <c r="K759" i="6"/>
  <c r="T757" i="6"/>
  <c r="N757" i="6"/>
  <c r="M757" i="6"/>
  <c r="L757" i="6"/>
  <c r="K757" i="6"/>
  <c r="J757" i="6" s="1"/>
  <c r="T750" i="6"/>
  <c r="N750" i="6"/>
  <c r="M750" i="6"/>
  <c r="J750" i="6" s="1"/>
  <c r="L750" i="6"/>
  <c r="K750" i="6"/>
  <c r="T746" i="6"/>
  <c r="N746" i="6"/>
  <c r="M746" i="6"/>
  <c r="L746" i="6"/>
  <c r="K746" i="6"/>
  <c r="J746" i="6" s="1"/>
  <c r="J687" i="6"/>
  <c r="T685" i="6"/>
  <c r="N685" i="6"/>
  <c r="M685" i="6"/>
  <c r="L685" i="6"/>
  <c r="K685" i="6"/>
  <c r="J685" i="6"/>
  <c r="N683" i="6"/>
  <c r="M683" i="6"/>
  <c r="L683" i="6"/>
  <c r="K683" i="6"/>
  <c r="J683" i="6" s="1"/>
  <c r="N680" i="6"/>
  <c r="M680" i="6"/>
  <c r="L680" i="6"/>
  <c r="K680" i="6"/>
  <c r="J680" i="6" s="1"/>
  <c r="T678" i="6"/>
  <c r="N678" i="6"/>
  <c r="M678" i="6"/>
  <c r="L678" i="6"/>
  <c r="K678" i="6"/>
  <c r="J678" i="6"/>
  <c r="N674" i="6"/>
  <c r="M674" i="6"/>
  <c r="L674" i="6"/>
  <c r="K674" i="6"/>
  <c r="J674" i="6" s="1"/>
  <c r="T669" i="6"/>
  <c r="N669" i="6"/>
  <c r="M669" i="6"/>
  <c r="J669" i="6" s="1"/>
  <c r="L669" i="6"/>
  <c r="K669" i="6"/>
  <c r="N665" i="6"/>
  <c r="M665" i="6"/>
  <c r="L665" i="6"/>
  <c r="K665" i="6"/>
  <c r="J665" i="6"/>
  <c r="T661" i="6"/>
  <c r="N661" i="6"/>
  <c r="M661" i="6"/>
  <c r="L661" i="6"/>
  <c r="K661" i="6"/>
  <c r="J661" i="6" s="1"/>
  <c r="T654" i="6"/>
  <c r="N654" i="6"/>
  <c r="M654" i="6"/>
  <c r="L654" i="6"/>
  <c r="K654" i="6"/>
  <c r="J654" i="6"/>
  <c r="N618" i="6"/>
  <c r="M618" i="6"/>
  <c r="L618" i="6"/>
  <c r="K618" i="6"/>
  <c r="J618" i="6" s="1"/>
  <c r="T602" i="6"/>
  <c r="N602" i="6"/>
  <c r="M602" i="6"/>
  <c r="J602" i="6" s="1"/>
  <c r="L602" i="6"/>
  <c r="K602" i="6"/>
  <c r="T593" i="6"/>
  <c r="N593" i="6"/>
  <c r="M593" i="6"/>
  <c r="L593" i="6"/>
  <c r="K593" i="6"/>
  <c r="J593" i="6" s="1"/>
  <c r="T586" i="6"/>
  <c r="N586" i="6"/>
  <c r="M586" i="6"/>
  <c r="J586" i="6" s="1"/>
  <c r="L586" i="6"/>
  <c r="K586" i="6"/>
  <c r="T582" i="6"/>
  <c r="N582" i="6"/>
  <c r="M582" i="6"/>
  <c r="L582" i="6"/>
  <c r="K582" i="6"/>
  <c r="J582" i="6" s="1"/>
  <c r="T574" i="6"/>
  <c r="N574" i="6"/>
  <c r="M574" i="6"/>
  <c r="J574" i="6" s="1"/>
  <c r="L574" i="6"/>
  <c r="K574" i="6"/>
  <c r="T564" i="6"/>
  <c r="N563" i="6"/>
  <c r="M563" i="6"/>
  <c r="L563" i="6"/>
  <c r="K563" i="6"/>
  <c r="J563" i="6" s="1"/>
  <c r="T557" i="6"/>
  <c r="N557" i="6"/>
  <c r="M557" i="6"/>
  <c r="J557" i="6" s="1"/>
  <c r="L557" i="6"/>
  <c r="K557" i="6"/>
  <c r="T531" i="6"/>
  <c r="N531" i="6"/>
  <c r="M531" i="6"/>
  <c r="L531" i="6"/>
  <c r="K531" i="6"/>
  <c r="J531" i="6" s="1"/>
  <c r="T523" i="6"/>
  <c r="N523" i="6"/>
  <c r="M523" i="6"/>
  <c r="L523" i="6"/>
  <c r="K523" i="6"/>
  <c r="J523" i="6" s="1"/>
  <c r="T515" i="6"/>
  <c r="N515" i="6"/>
  <c r="M515" i="6"/>
  <c r="L515" i="6"/>
  <c r="K515" i="6"/>
  <c r="J515" i="6" s="1"/>
  <c r="T511" i="6"/>
  <c r="N511" i="6"/>
  <c r="M511" i="6"/>
  <c r="L511" i="6"/>
  <c r="K511" i="6"/>
  <c r="J511" i="6" s="1"/>
  <c r="T507" i="6"/>
  <c r="N507" i="6"/>
  <c r="M507" i="6"/>
  <c r="L507" i="6"/>
  <c r="K507" i="6"/>
  <c r="J507" i="6" s="1"/>
  <c r="T501" i="6"/>
  <c r="N501" i="6"/>
  <c r="M501" i="6"/>
  <c r="L501" i="6"/>
  <c r="K501" i="6"/>
  <c r="J501" i="6" s="1"/>
  <c r="T497" i="6"/>
  <c r="N497" i="6"/>
  <c r="M497" i="6"/>
  <c r="L497" i="6"/>
  <c r="K497" i="6"/>
  <c r="J497" i="6" s="1"/>
  <c r="T490" i="6"/>
  <c r="N490" i="6"/>
  <c r="M490" i="6"/>
  <c r="L490" i="6"/>
  <c r="K490" i="6"/>
  <c r="J490" i="6" s="1"/>
  <c r="T450" i="6"/>
  <c r="N450" i="6"/>
  <c r="M450" i="6"/>
  <c r="L450" i="6"/>
  <c r="K450" i="6"/>
  <c r="J450" i="6" s="1"/>
  <c r="T429" i="6"/>
  <c r="N429" i="6"/>
  <c r="M429" i="6"/>
  <c r="L429" i="6"/>
  <c r="K429" i="6"/>
  <c r="J429" i="6" s="1"/>
  <c r="T425" i="6"/>
  <c r="N425" i="6"/>
  <c r="M425" i="6"/>
  <c r="L425" i="6"/>
  <c r="K425" i="6"/>
  <c r="J425" i="6" s="1"/>
  <c r="T423" i="6"/>
  <c r="M423" i="6"/>
  <c r="J423" i="6"/>
  <c r="T408" i="6"/>
  <c r="N408" i="6"/>
  <c r="M408" i="6"/>
  <c r="L408" i="6"/>
  <c r="K408" i="6"/>
  <c r="J408" i="6" s="1"/>
  <c r="T404" i="6"/>
  <c r="N404" i="6"/>
  <c r="M404" i="6"/>
  <c r="L404" i="6"/>
  <c r="K404" i="6"/>
  <c r="J404" i="6"/>
  <c r="T401" i="6"/>
  <c r="N401" i="6"/>
  <c r="M401" i="6"/>
  <c r="L401" i="6"/>
  <c r="K401" i="6"/>
  <c r="J401" i="6" s="1"/>
  <c r="T397" i="6"/>
  <c r="N397" i="6"/>
  <c r="M397" i="6"/>
  <c r="L397" i="6"/>
  <c r="K397" i="6"/>
  <c r="J397" i="6"/>
  <c r="T394" i="6"/>
  <c r="N394" i="6"/>
  <c r="M394" i="6"/>
  <c r="L394" i="6"/>
  <c r="K394" i="6"/>
  <c r="J394" i="6" s="1"/>
  <c r="N390" i="6"/>
  <c r="M390" i="6"/>
  <c r="L390" i="6"/>
  <c r="K390" i="6"/>
  <c r="N388" i="6"/>
  <c r="M388" i="6"/>
  <c r="M387" i="6" s="1"/>
  <c r="J387" i="6" s="1"/>
  <c r="L388" i="6"/>
  <c r="K388" i="6"/>
  <c r="T387" i="6"/>
  <c r="N387" i="6"/>
  <c r="L387" i="6"/>
  <c r="K387" i="6"/>
  <c r="T372" i="6"/>
  <c r="N372" i="6"/>
  <c r="M372" i="6"/>
  <c r="L372" i="6"/>
  <c r="J372" i="6" s="1"/>
  <c r="K372" i="6"/>
  <c r="T371" i="6"/>
  <c r="T365" i="6"/>
  <c r="N365" i="6"/>
  <c r="M365" i="6"/>
  <c r="L365" i="6"/>
  <c r="K365" i="6"/>
  <c r="J365" i="6" s="1"/>
  <c r="T359" i="6"/>
  <c r="N359" i="6"/>
  <c r="M359" i="6"/>
  <c r="L359" i="6"/>
  <c r="K359" i="6"/>
  <c r="J359" i="6" s="1"/>
  <c r="T355" i="6"/>
  <c r="N355" i="6"/>
  <c r="J355" i="6"/>
  <c r="N351" i="6"/>
  <c r="M351" i="6"/>
  <c r="L351" i="6"/>
  <c r="K351" i="6"/>
  <c r="J351" i="6" s="1"/>
  <c r="T348" i="6"/>
  <c r="L348" i="6"/>
  <c r="J348" i="6"/>
  <c r="T343" i="6"/>
  <c r="N343" i="6"/>
  <c r="M343" i="6"/>
  <c r="L343" i="6"/>
  <c r="K343" i="6"/>
  <c r="J343" i="6"/>
  <c r="T328" i="6"/>
  <c r="N328" i="6"/>
  <c r="M328" i="6"/>
  <c r="L328" i="6"/>
  <c r="J328" i="6" s="1"/>
  <c r="K328" i="6"/>
  <c r="T315" i="6"/>
  <c r="N315" i="6"/>
  <c r="M315" i="6"/>
  <c r="L315" i="6"/>
  <c r="K315" i="6"/>
  <c r="J315" i="6"/>
  <c r="T312" i="6"/>
  <c r="N312" i="6"/>
  <c r="M312" i="6"/>
  <c r="L312" i="6"/>
  <c r="K312" i="6"/>
  <c r="J312" i="6" s="1"/>
  <c r="T309" i="6"/>
  <c r="N309" i="6"/>
  <c r="M309" i="6"/>
  <c r="L309" i="6"/>
  <c r="K309" i="6"/>
  <c r="J309" i="6"/>
  <c r="T302" i="6"/>
  <c r="N302" i="6"/>
  <c r="M302" i="6"/>
  <c r="L302" i="6"/>
  <c r="K302" i="6"/>
  <c r="J302" i="6" s="1"/>
  <c r="T299" i="6"/>
  <c r="N299" i="6"/>
  <c r="M299" i="6"/>
  <c r="L299" i="6"/>
  <c r="K299" i="6"/>
  <c r="J299" i="6"/>
  <c r="T296" i="6"/>
  <c r="N296" i="6"/>
  <c r="M296" i="6"/>
  <c r="L296" i="6"/>
  <c r="K296" i="6"/>
  <c r="J296" i="6" s="1"/>
  <c r="T292" i="6"/>
  <c r="N292" i="6"/>
  <c r="M292" i="6"/>
  <c r="L292" i="6"/>
  <c r="K292" i="6"/>
  <c r="J292" i="6"/>
  <c r="J290" i="6"/>
  <c r="J289" i="6"/>
  <c r="T288" i="6"/>
  <c r="N288" i="6"/>
  <c r="M288" i="6"/>
  <c r="L288" i="6"/>
  <c r="K288" i="6"/>
  <c r="J288" i="6"/>
  <c r="T279" i="6"/>
  <c r="N279" i="6"/>
  <c r="M279" i="6"/>
  <c r="L279" i="6"/>
  <c r="J279" i="6" s="1"/>
  <c r="K279" i="6"/>
  <c r="T274" i="6"/>
  <c r="N274" i="6"/>
  <c r="M274" i="6"/>
  <c r="L274" i="6"/>
  <c r="K274" i="6"/>
  <c r="J274" i="6"/>
  <c r="T267" i="6"/>
  <c r="N267" i="6"/>
  <c r="M267" i="6"/>
  <c r="L267" i="6"/>
  <c r="K267" i="6"/>
  <c r="J267" i="6" s="1"/>
  <c r="T227" i="6"/>
  <c r="N227" i="6"/>
  <c r="J227" i="6" s="1"/>
  <c r="M227" i="6"/>
  <c r="L227" i="6"/>
  <c r="K227" i="6"/>
  <c r="T222" i="6"/>
  <c r="N222" i="6"/>
  <c r="M222" i="6"/>
  <c r="L222" i="6"/>
  <c r="K222" i="6"/>
  <c r="J222" i="6" s="1"/>
  <c r="T217" i="6"/>
  <c r="N217" i="6"/>
  <c r="J217" i="6" s="1"/>
  <c r="M217" i="6"/>
  <c r="L217" i="6"/>
  <c r="K217" i="6"/>
  <c r="T207" i="6"/>
  <c r="N207" i="6"/>
  <c r="M207" i="6"/>
  <c r="L207" i="6"/>
  <c r="K207" i="6"/>
  <c r="J207" i="6" s="1"/>
  <c r="T206" i="6"/>
  <c r="N205" i="6"/>
  <c r="M205" i="6"/>
  <c r="L205" i="6"/>
  <c r="K205" i="6"/>
  <c r="J205" i="6"/>
  <c r="T204" i="6"/>
  <c r="N203" i="6"/>
  <c r="M203" i="6"/>
  <c r="L203" i="6"/>
  <c r="K203" i="6"/>
  <c r="J203" i="6" s="1"/>
  <c r="T201" i="6"/>
  <c r="N200" i="6"/>
  <c r="M200" i="6"/>
  <c r="L200" i="6"/>
  <c r="K200" i="6"/>
  <c r="J200" i="6"/>
  <c r="T199" i="6"/>
  <c r="N198" i="6"/>
  <c r="M198" i="6"/>
  <c r="L198" i="6"/>
  <c r="K198" i="6"/>
  <c r="J198" i="6" s="1"/>
  <c r="T187" i="6"/>
  <c r="N187" i="6"/>
  <c r="J187" i="6" s="1"/>
  <c r="M187" i="6"/>
  <c r="L187" i="6"/>
  <c r="K187" i="6"/>
  <c r="T178" i="6"/>
  <c r="N178" i="6"/>
  <c r="M178" i="6"/>
  <c r="L178" i="6"/>
  <c r="K178" i="6"/>
  <c r="J178" i="6" s="1"/>
  <c r="T173" i="6"/>
  <c r="N173" i="6"/>
  <c r="M173" i="6"/>
  <c r="L173" i="6"/>
  <c r="K173" i="6"/>
  <c r="J173" i="6"/>
  <c r="T157" i="6"/>
  <c r="N157" i="6"/>
  <c r="M157" i="6"/>
  <c r="L157" i="6"/>
  <c r="J157" i="6" s="1"/>
  <c r="K157" i="6"/>
  <c r="T154" i="6"/>
  <c r="N154" i="6"/>
  <c r="M154" i="6"/>
  <c r="L154" i="6"/>
  <c r="K154" i="6"/>
  <c r="J154" i="6"/>
  <c r="N153" i="6"/>
  <c r="M153" i="6"/>
  <c r="L153" i="6"/>
  <c r="K153" i="6"/>
  <c r="T150" i="6"/>
  <c r="N150" i="6"/>
  <c r="M150" i="6"/>
  <c r="L150" i="6"/>
  <c r="K150" i="6"/>
  <c r="J150" i="6" s="1"/>
  <c r="T146" i="6"/>
  <c r="N146" i="6"/>
  <c r="M146" i="6"/>
  <c r="L146" i="6"/>
  <c r="K146" i="6"/>
  <c r="J146" i="6"/>
  <c r="T143" i="6"/>
  <c r="N143" i="6"/>
  <c r="M143" i="6"/>
  <c r="L143" i="6"/>
  <c r="K143" i="6"/>
  <c r="J143" i="6" s="1"/>
  <c r="T139" i="6"/>
  <c r="N139" i="6"/>
  <c r="M139" i="6"/>
  <c r="L139" i="6"/>
  <c r="K139" i="6"/>
  <c r="J139" i="6"/>
  <c r="T133" i="6"/>
  <c r="N133" i="6"/>
  <c r="M133" i="6"/>
  <c r="L133" i="6"/>
  <c r="K133" i="6"/>
  <c r="J133" i="6" s="1"/>
  <c r="T125" i="6"/>
  <c r="N125" i="6"/>
  <c r="M125" i="6"/>
  <c r="L125" i="6"/>
  <c r="K125" i="6"/>
  <c r="J125" i="6"/>
  <c r="N111" i="6"/>
  <c r="M111" i="6"/>
  <c r="L111" i="6"/>
  <c r="K111" i="6"/>
  <c r="J111" i="6" s="1"/>
  <c r="T109" i="6"/>
  <c r="N109" i="6"/>
  <c r="M109" i="6"/>
  <c r="L109" i="6"/>
  <c r="J109" i="6" s="1"/>
  <c r="K109" i="6"/>
  <c r="T105" i="6"/>
  <c r="N105" i="6"/>
  <c r="M105" i="6"/>
  <c r="L105" i="6"/>
  <c r="K105" i="6"/>
  <c r="J105" i="6" s="1"/>
  <c r="T100" i="6"/>
  <c r="N100" i="6"/>
  <c r="M100" i="6"/>
  <c r="L100" i="6"/>
  <c r="K100" i="6"/>
  <c r="J100" i="6" s="1"/>
  <c r="T98" i="6"/>
  <c r="N98" i="6"/>
  <c r="M98" i="6"/>
  <c r="L98" i="6"/>
  <c r="K98" i="6"/>
  <c r="J98" i="6" s="1"/>
  <c r="T96" i="6"/>
  <c r="N96" i="6"/>
  <c r="M96" i="6"/>
  <c r="L96" i="6"/>
  <c r="K96" i="6"/>
  <c r="J96" i="6" s="1"/>
  <c r="T91" i="6"/>
  <c r="N91" i="6"/>
  <c r="M91" i="6"/>
  <c r="L91" i="6"/>
  <c r="K91" i="6"/>
  <c r="J91" i="6" s="1"/>
  <c r="T86" i="6"/>
  <c r="N86" i="6"/>
  <c r="M86" i="6"/>
  <c r="L86" i="6"/>
  <c r="K86" i="6"/>
  <c r="J86" i="6" s="1"/>
  <c r="T81" i="6"/>
  <c r="N81" i="6"/>
  <c r="M81" i="6"/>
  <c r="L81" i="6"/>
  <c r="K81" i="6"/>
  <c r="J81" i="6" s="1"/>
  <c r="T70" i="6"/>
  <c r="N70" i="6"/>
  <c r="M70" i="6"/>
  <c r="L70" i="6"/>
  <c r="K70" i="6"/>
  <c r="J70" i="6" s="1"/>
  <c r="T66" i="6"/>
  <c r="N66" i="6"/>
  <c r="M66" i="6"/>
  <c r="L66" i="6"/>
  <c r="K66" i="6"/>
  <c r="J66" i="6" s="1"/>
  <c r="T62" i="6"/>
  <c r="N62" i="6"/>
  <c r="M62" i="6"/>
  <c r="L62" i="6"/>
  <c r="K62" i="6"/>
  <c r="J62" i="6" s="1"/>
  <c r="T54" i="6"/>
  <c r="N54" i="6"/>
  <c r="M54" i="6"/>
  <c r="L54" i="6"/>
  <c r="K54" i="6"/>
  <c r="J54" i="6" s="1"/>
  <c r="T45" i="6"/>
  <c r="N45" i="6"/>
  <c r="M45" i="6"/>
  <c r="L45" i="6"/>
  <c r="K45" i="6"/>
  <c r="J45" i="6" s="1"/>
  <c r="T39" i="6"/>
  <c r="N39" i="6"/>
  <c r="M39" i="6"/>
  <c r="L39" i="6"/>
  <c r="K39" i="6"/>
  <c r="J39" i="6" s="1"/>
  <c r="T35" i="6"/>
  <c r="N35" i="6"/>
  <c r="M35" i="6"/>
  <c r="L35" i="6"/>
  <c r="K35" i="6"/>
  <c r="J35" i="6" s="1"/>
  <c r="T30" i="6"/>
  <c r="N30" i="6"/>
  <c r="M30" i="6"/>
  <c r="L30" i="6"/>
  <c r="K30" i="6"/>
  <c r="J30" i="6" s="1"/>
  <c r="T26" i="6"/>
  <c r="N26" i="6"/>
  <c r="M26" i="6"/>
  <c r="L26" i="6"/>
  <c r="K26" i="6"/>
  <c r="J26" i="6" s="1"/>
  <c r="J16" i="6"/>
  <c r="T15" i="6"/>
  <c r="N15" i="6"/>
  <c r="M15" i="6"/>
  <c r="L15" i="6"/>
  <c r="J15" i="6" s="1"/>
  <c r="K15" i="6"/>
  <c r="S11" i="6"/>
  <c r="Q11" i="6"/>
  <c r="T11" i="6" s="1"/>
  <c r="N11" i="6"/>
  <c r="M11" i="6"/>
  <c r="L11" i="6"/>
  <c r="K11" i="6"/>
  <c r="J11" i="6" s="1"/>
  <c r="J89" i="5" l="1"/>
  <c r="J88" i="5"/>
  <c r="J86" i="5"/>
  <c r="J85" i="5"/>
  <c r="J84" i="5"/>
  <c r="J83" i="5"/>
  <c r="J82" i="5"/>
  <c r="J81" i="5"/>
  <c r="J79" i="5"/>
  <c r="J78" i="5"/>
  <c r="J77" i="5"/>
  <c r="J76" i="5"/>
  <c r="J75" i="5"/>
  <c r="J74" i="5"/>
  <c r="J70" i="5"/>
  <c r="J69" i="5"/>
  <c r="J68" i="5"/>
  <c r="J67" i="5"/>
  <c r="J65" i="5"/>
  <c r="J64" i="5"/>
  <c r="J63" i="5"/>
  <c r="J62" i="5"/>
  <c r="J61" i="5"/>
  <c r="J59" i="5"/>
  <c r="J57" i="5"/>
  <c r="J56" i="5"/>
  <c r="J55" i="5"/>
  <c r="J53" i="5"/>
  <c r="J52" i="5"/>
  <c r="J51" i="5"/>
  <c r="J50" i="5"/>
  <c r="J49" i="5"/>
  <c r="J47" i="5"/>
  <c r="J45" i="5"/>
  <c r="J43" i="5"/>
  <c r="J42" i="5"/>
  <c r="J40" i="5"/>
  <c r="J39" i="5"/>
  <c r="J38" i="5"/>
  <c r="J37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N19" i="5"/>
  <c r="M19" i="5"/>
  <c r="L19" i="5"/>
  <c r="J19" i="5" s="1"/>
  <c r="K19" i="5"/>
  <c r="J17" i="5"/>
  <c r="J16" i="5"/>
  <c r="J15" i="5"/>
  <c r="J14" i="5"/>
  <c r="J13" i="5"/>
  <c r="J491" i="4"/>
  <c r="J490" i="4"/>
  <c r="J489" i="4"/>
  <c r="J488" i="4"/>
  <c r="J487" i="4"/>
  <c r="J486" i="4"/>
  <c r="J485" i="4"/>
  <c r="J484" i="4"/>
  <c r="J483" i="4"/>
  <c r="J482" i="4"/>
  <c r="J481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32" i="4"/>
  <c r="J431" i="4"/>
  <c r="J430" i="4"/>
  <c r="J429" i="4"/>
  <c r="J428" i="4"/>
  <c r="J427" i="4"/>
  <c r="J414" i="4"/>
  <c r="J413" i="4"/>
  <c r="J412" i="4"/>
  <c r="J411" i="4"/>
  <c r="J410" i="4"/>
  <c r="J409" i="4"/>
  <c r="J408" i="4"/>
  <c r="J407" i="4"/>
  <c r="J406" i="4"/>
  <c r="J392" i="4"/>
  <c r="J391" i="4"/>
  <c r="J390" i="4"/>
  <c r="J387" i="4"/>
  <c r="J385" i="4"/>
  <c r="J384" i="4"/>
  <c r="J382" i="4"/>
  <c r="J380" i="4"/>
  <c r="J378" i="4"/>
  <c r="J376" i="4"/>
  <c r="J375" i="4"/>
  <c r="J374" i="4"/>
  <c r="J372" i="4"/>
  <c r="J370" i="4"/>
  <c r="J368" i="4"/>
  <c r="J367" i="4"/>
  <c r="J366" i="4"/>
  <c r="J365" i="4"/>
  <c r="J363" i="4"/>
  <c r="J362" i="4"/>
  <c r="J361" i="4"/>
  <c r="J359" i="4"/>
  <c r="J357" i="4"/>
  <c r="J356" i="4"/>
  <c r="J354" i="4"/>
  <c r="J353" i="4"/>
  <c r="J351" i="4"/>
  <c r="J349" i="4"/>
  <c r="J348" i="4"/>
  <c r="J346" i="4"/>
  <c r="J344" i="4"/>
  <c r="J342" i="4"/>
  <c r="J340" i="4"/>
  <c r="J339" i="4"/>
  <c r="J337" i="4"/>
  <c r="J336" i="4"/>
  <c r="J334" i="4"/>
  <c r="J332" i="4"/>
  <c r="J330" i="4"/>
  <c r="J329" i="4"/>
  <c r="J328" i="4"/>
  <c r="J325" i="4"/>
  <c r="J324" i="4"/>
  <c r="J312" i="4"/>
  <c r="J311" i="4"/>
  <c r="J310" i="4"/>
  <c r="J309" i="4"/>
  <c r="J307" i="4"/>
  <c r="J306" i="4"/>
  <c r="J305" i="4"/>
  <c r="J304" i="4"/>
  <c r="J303" i="4"/>
  <c r="J301" i="4"/>
  <c r="J300" i="4"/>
  <c r="J299" i="4"/>
  <c r="J298" i="4"/>
  <c r="J297" i="4"/>
  <c r="J295" i="4"/>
  <c r="J294" i="4"/>
  <c r="J292" i="4"/>
  <c r="J290" i="4"/>
  <c r="J289" i="4"/>
  <c r="J288" i="4"/>
  <c r="J287" i="4"/>
  <c r="J286" i="4"/>
  <c r="J285" i="4"/>
  <c r="J284" i="4"/>
  <c r="J283" i="4"/>
  <c r="J281" i="4"/>
  <c r="J280" i="4"/>
  <c r="J278" i="4"/>
  <c r="J276" i="4"/>
  <c r="J275" i="4"/>
  <c r="J274" i="4"/>
  <c r="J273" i="4"/>
  <c r="J272" i="4"/>
  <c r="J271" i="4"/>
  <c r="J270" i="4"/>
  <c r="J269" i="4"/>
  <c r="J267" i="4"/>
  <c r="J266" i="4"/>
  <c r="J265" i="4"/>
  <c r="J264" i="4"/>
  <c r="J263" i="4"/>
  <c r="J262" i="4"/>
  <c r="J259" i="4"/>
  <c r="J25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19" i="4"/>
  <c r="J218" i="4"/>
  <c r="J205" i="4"/>
  <c r="J204" i="4"/>
  <c r="J203" i="4"/>
  <c r="J202" i="4"/>
  <c r="J199" i="4"/>
  <c r="J198" i="4"/>
  <c r="J197" i="4"/>
  <c r="J195" i="4"/>
  <c r="J194" i="4"/>
  <c r="J193" i="4"/>
  <c r="J192" i="4"/>
  <c r="J191" i="4"/>
  <c r="J188" i="4"/>
  <c r="J187" i="4"/>
  <c r="N186" i="4"/>
  <c r="M186" i="4"/>
  <c r="L186" i="4"/>
  <c r="K186" i="4"/>
  <c r="J186" i="4" s="1"/>
  <c r="J185" i="4"/>
  <c r="J184" i="4"/>
  <c r="N183" i="4"/>
  <c r="M183" i="4"/>
  <c r="L183" i="4"/>
  <c r="K183" i="4"/>
  <c r="J183" i="4"/>
  <c r="J182" i="4"/>
  <c r="J181" i="4"/>
  <c r="N180" i="4"/>
  <c r="M180" i="4"/>
  <c r="L180" i="4"/>
  <c r="K180" i="4"/>
  <c r="J180" i="4" s="1"/>
  <c r="J179" i="4"/>
  <c r="J178" i="4"/>
  <c r="J176" i="4"/>
  <c r="J175" i="4"/>
  <c r="J174" i="4"/>
  <c r="N173" i="4"/>
  <c r="M173" i="4"/>
  <c r="L173" i="4"/>
  <c r="K173" i="4"/>
  <c r="J173" i="4" s="1"/>
  <c r="J172" i="4"/>
  <c r="J171" i="4"/>
  <c r="N170" i="4"/>
  <c r="M170" i="4"/>
  <c r="L170" i="4"/>
  <c r="K170" i="4"/>
  <c r="J170" i="4"/>
  <c r="J169" i="4"/>
  <c r="J168" i="4"/>
  <c r="N167" i="4"/>
  <c r="M167" i="4"/>
  <c r="L167" i="4"/>
  <c r="K167" i="4"/>
  <c r="J167" i="4" s="1"/>
  <c r="J165" i="4"/>
  <c r="J164" i="4"/>
  <c r="J163" i="4"/>
  <c r="J162" i="4"/>
  <c r="N161" i="4"/>
  <c r="M161" i="4"/>
  <c r="L161" i="4"/>
  <c r="K161" i="4"/>
  <c r="J161" i="4"/>
  <c r="J160" i="4"/>
  <c r="J159" i="4"/>
  <c r="N158" i="4"/>
  <c r="M158" i="4"/>
  <c r="L158" i="4"/>
  <c r="K158" i="4"/>
  <c r="J158" i="4" s="1"/>
  <c r="J156" i="4"/>
  <c r="J153" i="4"/>
  <c r="J152" i="4"/>
  <c r="N151" i="4"/>
  <c r="M151" i="4"/>
  <c r="L151" i="4"/>
  <c r="K151" i="4"/>
  <c r="J151" i="4" s="1"/>
  <c r="J140" i="4"/>
  <c r="J139" i="4"/>
  <c r="J138" i="4"/>
  <c r="J137" i="4"/>
  <c r="J136" i="4"/>
  <c r="J135" i="4"/>
  <c r="J134" i="4"/>
  <c r="J133" i="4"/>
  <c r="J132" i="4"/>
  <c r="J131" i="4"/>
  <c r="N130" i="4"/>
  <c r="M130" i="4"/>
  <c r="L130" i="4"/>
  <c r="K130" i="4"/>
  <c r="J130" i="4" s="1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N112" i="4"/>
  <c r="M112" i="4"/>
  <c r="L112" i="4"/>
  <c r="K112" i="4"/>
  <c r="J112" i="4"/>
  <c r="J111" i="4"/>
  <c r="J110" i="4"/>
  <c r="J109" i="4"/>
  <c r="J106" i="4"/>
  <c r="J105" i="4"/>
  <c r="J104" i="4"/>
  <c r="J103" i="4"/>
  <c r="J102" i="4"/>
  <c r="J101" i="4"/>
  <c r="J100" i="4"/>
  <c r="N99" i="4"/>
  <c r="M99" i="4"/>
  <c r="L99" i="4"/>
  <c r="K99" i="4"/>
  <c r="J99" i="4" s="1"/>
  <c r="J98" i="4"/>
  <c r="J97" i="4"/>
  <c r="J96" i="4"/>
  <c r="N95" i="4"/>
  <c r="M95" i="4"/>
  <c r="L95" i="4"/>
  <c r="K95" i="4"/>
  <c r="J95" i="4" s="1"/>
  <c r="J94" i="4"/>
  <c r="J92" i="4"/>
  <c r="N91" i="4"/>
  <c r="M91" i="4"/>
  <c r="L91" i="4"/>
  <c r="K91" i="4"/>
  <c r="J91" i="4" s="1"/>
  <c r="J90" i="4"/>
  <c r="J89" i="4"/>
  <c r="N88" i="4"/>
  <c r="M88" i="4"/>
  <c r="L88" i="4"/>
  <c r="K88" i="4"/>
  <c r="J88" i="4"/>
  <c r="J87" i="4"/>
  <c r="N86" i="4"/>
  <c r="M86" i="4"/>
  <c r="L86" i="4"/>
  <c r="K86" i="4"/>
  <c r="J86" i="4" s="1"/>
  <c r="J85" i="4"/>
  <c r="J84" i="4"/>
  <c r="J83" i="4"/>
  <c r="J82" i="4"/>
  <c r="J81" i="4"/>
  <c r="J80" i="4"/>
  <c r="J79" i="4"/>
  <c r="J78" i="4"/>
  <c r="J77" i="4"/>
  <c r="J76" i="4"/>
  <c r="M75" i="4"/>
  <c r="L75" i="4"/>
  <c r="K75" i="4"/>
  <c r="J75" i="4" s="1"/>
  <c r="J74" i="4"/>
  <c r="J73" i="4"/>
  <c r="J72" i="4"/>
  <c r="J71" i="4"/>
  <c r="J70" i="4"/>
  <c r="J69" i="4"/>
  <c r="J66" i="4"/>
  <c r="J65" i="4"/>
  <c r="N64" i="4"/>
  <c r="M64" i="4"/>
  <c r="L64" i="4"/>
  <c r="K64" i="4"/>
  <c r="J64" i="4" s="1"/>
  <c r="J63" i="4"/>
  <c r="J62" i="4"/>
  <c r="J61" i="4"/>
  <c r="J60" i="4"/>
  <c r="J59" i="4"/>
  <c r="J58" i="4"/>
  <c r="J57" i="4"/>
  <c r="J56" i="4"/>
  <c r="J55" i="4"/>
  <c r="J54" i="4"/>
  <c r="J53" i="4"/>
  <c r="J52" i="4"/>
  <c r="N51" i="4"/>
  <c r="M51" i="4"/>
  <c r="L51" i="4"/>
  <c r="K51" i="4"/>
  <c r="J51" i="4" s="1"/>
  <c r="J50" i="4"/>
  <c r="J49" i="4"/>
  <c r="N48" i="4"/>
  <c r="M48" i="4"/>
  <c r="L48" i="4"/>
  <c r="K48" i="4"/>
  <c r="J48" i="4" s="1"/>
  <c r="J47" i="4"/>
  <c r="N46" i="4"/>
  <c r="M46" i="4"/>
  <c r="J46" i="4" s="1"/>
  <c r="L46" i="4"/>
  <c r="K46" i="4"/>
  <c r="J44" i="4"/>
  <c r="J43" i="4"/>
  <c r="N42" i="4"/>
  <c r="M42" i="4"/>
  <c r="L42" i="4"/>
  <c r="K42" i="4"/>
  <c r="J42" i="4" s="1"/>
  <c r="J31" i="4"/>
  <c r="J30" i="4"/>
  <c r="J29" i="4" s="1"/>
  <c r="N29" i="4"/>
  <c r="M29" i="4"/>
  <c r="L29" i="4"/>
  <c r="K29" i="4"/>
  <c r="J28" i="4"/>
  <c r="J27" i="4"/>
  <c r="J26" i="4"/>
  <c r="J25" i="4"/>
  <c r="N24" i="4"/>
  <c r="M24" i="4"/>
  <c r="L24" i="4"/>
  <c r="K24" i="4"/>
  <c r="J24" i="4" s="1"/>
  <c r="J23" i="4"/>
  <c r="J22" i="4"/>
  <c r="J21" i="4"/>
  <c r="J20" i="4"/>
  <c r="N19" i="4"/>
  <c r="M19" i="4"/>
  <c r="L19" i="4"/>
  <c r="K19" i="4"/>
  <c r="J19" i="4"/>
  <c r="J18" i="4"/>
  <c r="N17" i="4"/>
  <c r="M17" i="4"/>
  <c r="L17" i="4"/>
  <c r="K17" i="4"/>
  <c r="J17" i="4" s="1"/>
  <c r="J15" i="4"/>
  <c r="J14" i="4"/>
  <c r="J13" i="4" s="1"/>
  <c r="T13" i="4"/>
  <c r="O13" i="4"/>
  <c r="N13" i="4"/>
  <c r="M13" i="4"/>
  <c r="L13" i="4"/>
  <c r="K13" i="4"/>
  <c r="S990" i="1"/>
  <c r="R990" i="1"/>
  <c r="Q990" i="1"/>
  <c r="T988" i="1"/>
  <c r="N988" i="1"/>
  <c r="M988" i="1"/>
  <c r="L988" i="1"/>
  <c r="K988" i="1"/>
  <c r="J988" i="1"/>
  <c r="T986" i="1"/>
  <c r="N986" i="1"/>
  <c r="M986" i="1"/>
  <c r="L986" i="1"/>
  <c r="K986" i="1"/>
  <c r="J986" i="1"/>
  <c r="T984" i="1"/>
  <c r="J984" i="1"/>
  <c r="T982" i="1"/>
  <c r="N982" i="1"/>
  <c r="M982" i="1"/>
  <c r="L982" i="1"/>
  <c r="K982" i="1"/>
  <c r="J982" i="1"/>
  <c r="T980" i="1"/>
  <c r="N980" i="1"/>
  <c r="M980" i="1"/>
  <c r="L980" i="1"/>
  <c r="K980" i="1"/>
  <c r="J980" i="1"/>
  <c r="T978" i="1"/>
  <c r="N978" i="1"/>
  <c r="M978" i="1"/>
  <c r="L978" i="1"/>
  <c r="K978" i="1"/>
  <c r="J978" i="1"/>
  <c r="T976" i="1"/>
  <c r="N976" i="1"/>
  <c r="M976" i="1"/>
  <c r="L976" i="1"/>
  <c r="K976" i="1"/>
  <c r="J976" i="1"/>
  <c r="T974" i="1"/>
  <c r="N974" i="1"/>
  <c r="M974" i="1"/>
  <c r="L974" i="1"/>
  <c r="K974" i="1"/>
  <c r="J974" i="1"/>
  <c r="T972" i="1"/>
  <c r="T970" i="1"/>
  <c r="N970" i="1"/>
  <c r="M970" i="1"/>
  <c r="L970" i="1"/>
  <c r="K970" i="1"/>
  <c r="J970" i="1"/>
  <c r="T967" i="1"/>
  <c r="N967" i="1"/>
  <c r="M967" i="1"/>
  <c r="L967" i="1"/>
  <c r="K967" i="1"/>
  <c r="J967" i="1"/>
  <c r="T962" i="1"/>
  <c r="O962" i="1"/>
  <c r="O990" i="1" s="1"/>
  <c r="N962" i="1"/>
  <c r="M962" i="1"/>
  <c r="L962" i="1"/>
  <c r="K962" i="1"/>
  <c r="J962" i="1"/>
  <c r="T959" i="1"/>
  <c r="N959" i="1"/>
  <c r="M959" i="1"/>
  <c r="L959" i="1"/>
  <c r="K959" i="1"/>
  <c r="J959" i="1"/>
  <c r="J957" i="1"/>
  <c r="T954" i="1"/>
  <c r="N954" i="1"/>
  <c r="M954" i="1"/>
  <c r="L954" i="1"/>
  <c r="K954" i="1"/>
  <c r="J954" i="1"/>
  <c r="T952" i="1"/>
  <c r="J952" i="1"/>
  <c r="T950" i="1"/>
  <c r="N950" i="1"/>
  <c r="M950" i="1"/>
  <c r="L950" i="1"/>
  <c r="K950" i="1"/>
  <c r="J950" i="1"/>
  <c r="T948" i="1"/>
  <c r="N948" i="1"/>
  <c r="M948" i="1"/>
  <c r="L948" i="1"/>
  <c r="K948" i="1"/>
  <c r="J948" i="1"/>
  <c r="T945" i="1"/>
  <c r="N945" i="1"/>
  <c r="M945" i="1"/>
  <c r="L945" i="1"/>
  <c r="K945" i="1"/>
  <c r="J945" i="1"/>
  <c r="T942" i="1"/>
  <c r="J942" i="1"/>
  <c r="J940" i="1"/>
  <c r="T936" i="1"/>
  <c r="J936" i="1"/>
  <c r="T934" i="1"/>
  <c r="N934" i="1"/>
  <c r="M934" i="1"/>
  <c r="L934" i="1"/>
  <c r="K934" i="1"/>
  <c r="J934" i="1"/>
  <c r="J933" i="1"/>
  <c r="U927" i="1"/>
  <c r="U990" i="1" s="1"/>
  <c r="T927" i="1"/>
  <c r="P927" i="1"/>
  <c r="P990" i="1" s="1"/>
  <c r="N927" i="1"/>
  <c r="M927" i="1"/>
  <c r="L927" i="1"/>
  <c r="K927" i="1"/>
  <c r="J927" i="1"/>
  <c r="T923" i="1"/>
  <c r="N923" i="1"/>
  <c r="M923" i="1"/>
  <c r="L923" i="1"/>
  <c r="K923" i="1"/>
  <c r="J923" i="1"/>
  <c r="T919" i="1"/>
  <c r="T990" i="1" s="1"/>
  <c r="N919" i="1"/>
  <c r="M919" i="1"/>
  <c r="L919" i="1"/>
  <c r="K919" i="1"/>
  <c r="J919" i="1"/>
  <c r="V908" i="1"/>
  <c r="U908" i="1"/>
  <c r="P908" i="1"/>
  <c r="T904" i="1"/>
  <c r="N904" i="1"/>
  <c r="M904" i="1"/>
  <c r="L904" i="1"/>
  <c r="K904" i="1"/>
  <c r="J904" i="1"/>
  <c r="O900" i="1"/>
  <c r="T900" i="1" s="1"/>
  <c r="N900" i="1"/>
  <c r="M900" i="1"/>
  <c r="L900" i="1"/>
  <c r="K900" i="1"/>
  <c r="J900" i="1"/>
  <c r="T896" i="1"/>
  <c r="O896" i="1"/>
  <c r="N896" i="1"/>
  <c r="M896" i="1"/>
  <c r="L896" i="1"/>
  <c r="K896" i="1"/>
  <c r="J896" i="1"/>
  <c r="O892" i="1"/>
  <c r="O908" i="1" s="1"/>
  <c r="N892" i="1"/>
  <c r="M892" i="1"/>
  <c r="L892" i="1"/>
  <c r="K892" i="1"/>
  <c r="J892" i="1"/>
  <c r="U880" i="1"/>
  <c r="S880" i="1"/>
  <c r="R880" i="1"/>
  <c r="Q880" i="1"/>
  <c r="P880" i="1"/>
  <c r="T877" i="1"/>
  <c r="O877" i="1"/>
  <c r="N877" i="1"/>
  <c r="M877" i="1"/>
  <c r="L877" i="1"/>
  <c r="K877" i="1"/>
  <c r="J877" i="1"/>
  <c r="O874" i="1"/>
  <c r="T874" i="1" s="1"/>
  <c r="N874" i="1"/>
  <c r="M874" i="1"/>
  <c r="L874" i="1"/>
  <c r="K874" i="1"/>
  <c r="J874" i="1"/>
  <c r="P870" i="1"/>
  <c r="O870" i="1"/>
  <c r="T870" i="1" s="1"/>
  <c r="N870" i="1"/>
  <c r="M870" i="1"/>
  <c r="L870" i="1"/>
  <c r="K870" i="1"/>
  <c r="J870" i="1"/>
  <c r="T868" i="1"/>
  <c r="O868" i="1"/>
  <c r="N868" i="1"/>
  <c r="M868" i="1"/>
  <c r="L868" i="1"/>
  <c r="K868" i="1"/>
  <c r="J868" i="1"/>
  <c r="T865" i="1"/>
  <c r="N865" i="1"/>
  <c r="M865" i="1"/>
  <c r="L865" i="1"/>
  <c r="K865" i="1"/>
  <c r="J865" i="1"/>
  <c r="T863" i="1"/>
  <c r="N863" i="1"/>
  <c r="M863" i="1"/>
  <c r="L863" i="1"/>
  <c r="K863" i="1"/>
  <c r="J863" i="1"/>
  <c r="O860" i="1"/>
  <c r="T860" i="1" s="1"/>
  <c r="N860" i="1"/>
  <c r="M860" i="1"/>
  <c r="L860" i="1"/>
  <c r="K860" i="1"/>
  <c r="J860" i="1"/>
  <c r="T855" i="1"/>
  <c r="T880" i="1" s="1"/>
  <c r="U842" i="1"/>
  <c r="O842" i="1"/>
  <c r="T830" i="1"/>
  <c r="P830" i="1"/>
  <c r="P842" i="1" s="1"/>
  <c r="O830" i="1"/>
  <c r="N830" i="1"/>
  <c r="M830" i="1"/>
  <c r="L830" i="1"/>
  <c r="K830" i="1"/>
  <c r="J830" i="1"/>
  <c r="T829" i="1"/>
  <c r="T828" i="1"/>
  <c r="T827" i="1"/>
  <c r="T826" i="1"/>
  <c r="T842" i="1" s="1"/>
  <c r="O826" i="1"/>
  <c r="J826" i="1"/>
  <c r="T823" i="1"/>
  <c r="N823" i="1"/>
  <c r="M823" i="1"/>
  <c r="L823" i="1"/>
  <c r="K823" i="1"/>
  <c r="J823" i="1"/>
  <c r="U804" i="1"/>
  <c r="S804" i="1"/>
  <c r="R804" i="1"/>
  <c r="Q804" i="1"/>
  <c r="P804" i="1"/>
  <c r="O804" i="1"/>
  <c r="T800" i="1"/>
  <c r="T773" i="1"/>
  <c r="T804" i="1" s="1"/>
  <c r="U760" i="1"/>
  <c r="S760" i="1"/>
  <c r="R760" i="1"/>
  <c r="Q760" i="1"/>
  <c r="P760" i="1"/>
  <c r="O756" i="1"/>
  <c r="N756" i="1"/>
  <c r="M756" i="1"/>
  <c r="L756" i="1"/>
  <c r="K756" i="1"/>
  <c r="J756" i="1"/>
  <c r="O753" i="1"/>
  <c r="N753" i="1"/>
  <c r="M753" i="1"/>
  <c r="L753" i="1"/>
  <c r="K753" i="1"/>
  <c r="J753" i="1"/>
  <c r="O751" i="1"/>
  <c r="N751" i="1"/>
  <c r="M751" i="1"/>
  <c r="L751" i="1"/>
  <c r="K751" i="1"/>
  <c r="J751" i="1"/>
  <c r="O748" i="1"/>
  <c r="N748" i="1"/>
  <c r="M748" i="1"/>
  <c r="L748" i="1"/>
  <c r="K748" i="1"/>
  <c r="J748" i="1"/>
  <c r="N746" i="1"/>
  <c r="M746" i="1"/>
  <c r="L746" i="1"/>
  <c r="K746" i="1"/>
  <c r="J746" i="1"/>
  <c r="N744" i="1"/>
  <c r="M744" i="1"/>
  <c r="L744" i="1"/>
  <c r="K744" i="1"/>
  <c r="J744" i="1"/>
  <c r="N742" i="1"/>
  <c r="M742" i="1"/>
  <c r="L742" i="1"/>
  <c r="K742" i="1"/>
  <c r="J742" i="1"/>
  <c r="O738" i="1"/>
  <c r="N738" i="1"/>
  <c r="M738" i="1"/>
  <c r="L738" i="1"/>
  <c r="K738" i="1"/>
  <c r="J738" i="1"/>
  <c r="T736" i="1"/>
  <c r="N736" i="1"/>
  <c r="M736" i="1"/>
  <c r="L736" i="1"/>
  <c r="K736" i="1"/>
  <c r="J736" i="1"/>
  <c r="T734" i="1"/>
  <c r="T727" i="1"/>
  <c r="N727" i="1"/>
  <c r="M727" i="1"/>
  <c r="L727" i="1"/>
  <c r="K727" i="1"/>
  <c r="J727" i="1"/>
  <c r="T723" i="1"/>
  <c r="O723" i="1"/>
  <c r="N723" i="1"/>
  <c r="M723" i="1"/>
  <c r="L723" i="1"/>
  <c r="K723" i="1"/>
  <c r="J723" i="1"/>
  <c r="O717" i="1"/>
  <c r="T717" i="1" s="1"/>
  <c r="N717" i="1"/>
  <c r="M717" i="1"/>
  <c r="L717" i="1"/>
  <c r="K717" i="1"/>
  <c r="J717" i="1"/>
  <c r="O714" i="1"/>
  <c r="T714" i="1" s="1"/>
  <c r="N714" i="1"/>
  <c r="M714" i="1"/>
  <c r="L714" i="1"/>
  <c r="K714" i="1"/>
  <c r="J714" i="1"/>
  <c r="T711" i="1"/>
  <c r="O711" i="1"/>
  <c r="N711" i="1"/>
  <c r="M711" i="1"/>
  <c r="L711" i="1"/>
  <c r="K711" i="1"/>
  <c r="J711" i="1"/>
  <c r="T705" i="1"/>
  <c r="O705" i="1"/>
  <c r="N705" i="1"/>
  <c r="M705" i="1"/>
  <c r="L705" i="1"/>
  <c r="K705" i="1"/>
  <c r="J705" i="1"/>
  <c r="O694" i="1"/>
  <c r="T694" i="1" s="1"/>
  <c r="J694" i="1"/>
  <c r="T688" i="1"/>
  <c r="N688" i="1"/>
  <c r="M688" i="1"/>
  <c r="L688" i="1"/>
  <c r="K688" i="1"/>
  <c r="J688" i="1"/>
  <c r="T682" i="1"/>
  <c r="O682" i="1"/>
  <c r="N682" i="1"/>
  <c r="M682" i="1"/>
  <c r="L682" i="1"/>
  <c r="K682" i="1"/>
  <c r="J682" i="1"/>
  <c r="O676" i="1"/>
  <c r="T676" i="1" s="1"/>
  <c r="N676" i="1"/>
  <c r="M676" i="1"/>
  <c r="L676" i="1"/>
  <c r="K676" i="1"/>
  <c r="J676" i="1"/>
  <c r="T670" i="1"/>
  <c r="N670" i="1"/>
  <c r="M670" i="1"/>
  <c r="L670" i="1"/>
  <c r="K670" i="1"/>
  <c r="J670" i="1"/>
  <c r="T664" i="1"/>
  <c r="N664" i="1"/>
  <c r="M664" i="1"/>
  <c r="L664" i="1"/>
  <c r="K664" i="1"/>
  <c r="J664" i="1"/>
  <c r="T662" i="1"/>
  <c r="T660" i="1"/>
  <c r="T646" i="1"/>
  <c r="O646" i="1"/>
  <c r="O760" i="1" s="1"/>
  <c r="N646" i="1"/>
  <c r="M646" i="1"/>
  <c r="L646" i="1"/>
  <c r="K646" i="1"/>
  <c r="J646" i="1"/>
  <c r="T631" i="1"/>
  <c r="T760" i="1" s="1"/>
  <c r="J631" i="1"/>
  <c r="U619" i="1"/>
  <c r="S619" i="1"/>
  <c r="R619" i="1"/>
  <c r="Q619" i="1"/>
  <c r="P619" i="1"/>
  <c r="T587" i="1"/>
  <c r="N587" i="1"/>
  <c r="M587" i="1"/>
  <c r="L587" i="1"/>
  <c r="K587" i="1"/>
  <c r="J587" i="1"/>
  <c r="T578" i="1"/>
  <c r="N578" i="1"/>
  <c r="M578" i="1"/>
  <c r="L578" i="1"/>
  <c r="K578" i="1"/>
  <c r="J578" i="1"/>
  <c r="T567" i="1"/>
  <c r="N567" i="1"/>
  <c r="M567" i="1"/>
  <c r="L567" i="1"/>
  <c r="K567" i="1"/>
  <c r="J567" i="1"/>
  <c r="T559" i="1"/>
  <c r="N559" i="1"/>
  <c r="M559" i="1"/>
  <c r="L559" i="1"/>
  <c r="K559" i="1"/>
  <c r="J559" i="1"/>
  <c r="T548" i="1"/>
  <c r="J548" i="1"/>
  <c r="T542" i="1"/>
  <c r="T536" i="1"/>
  <c r="N536" i="1"/>
  <c r="M536" i="1"/>
  <c r="L536" i="1"/>
  <c r="K536" i="1"/>
  <c r="J536" i="1"/>
  <c r="T516" i="1"/>
  <c r="N516" i="1"/>
  <c r="M516" i="1"/>
  <c r="L516" i="1"/>
  <c r="K516" i="1"/>
  <c r="J516" i="1"/>
  <c r="T508" i="1"/>
  <c r="T479" i="1"/>
  <c r="N479" i="1"/>
  <c r="M479" i="1"/>
  <c r="L479" i="1"/>
  <c r="K479" i="1"/>
  <c r="J479" i="1"/>
  <c r="T475" i="1"/>
  <c r="T619" i="1" s="1"/>
  <c r="O475" i="1"/>
  <c r="O619" i="1" s="1"/>
  <c r="N475" i="1"/>
  <c r="M475" i="1"/>
  <c r="L475" i="1"/>
  <c r="K475" i="1"/>
  <c r="J475" i="1"/>
  <c r="U464" i="1"/>
  <c r="P464" i="1"/>
  <c r="T433" i="1"/>
  <c r="O433" i="1"/>
  <c r="N433" i="1"/>
  <c r="M433" i="1"/>
  <c r="L433" i="1"/>
  <c r="K433" i="1"/>
  <c r="J433" i="1"/>
  <c r="O412" i="1"/>
  <c r="O464" i="1" s="1"/>
  <c r="N412" i="1"/>
  <c r="M412" i="1"/>
  <c r="L412" i="1"/>
  <c r="K412" i="1"/>
  <c r="J412" i="1"/>
  <c r="P358" i="1"/>
  <c r="T353" i="1"/>
  <c r="N353" i="1"/>
  <c r="M353" i="1"/>
  <c r="L353" i="1"/>
  <c r="K353" i="1"/>
  <c r="J353" i="1"/>
  <c r="O347" i="1"/>
  <c r="T347" i="1" s="1"/>
  <c r="N347" i="1"/>
  <c r="M347" i="1"/>
  <c r="L347" i="1"/>
  <c r="K347" i="1"/>
  <c r="J347" i="1"/>
  <c r="O343" i="1"/>
  <c r="T343" i="1" s="1"/>
  <c r="N343" i="1"/>
  <c r="M343" i="1"/>
  <c r="L343" i="1"/>
  <c r="K343" i="1"/>
  <c r="J343" i="1"/>
  <c r="T339" i="1"/>
  <c r="O339" i="1"/>
  <c r="N339" i="1"/>
  <c r="M339" i="1"/>
  <c r="L339" i="1"/>
  <c r="K339" i="1"/>
  <c r="J339" i="1"/>
  <c r="T335" i="1"/>
  <c r="O335" i="1"/>
  <c r="N335" i="1"/>
  <c r="M335" i="1"/>
  <c r="L335" i="1"/>
  <c r="K335" i="1"/>
  <c r="J335" i="1"/>
  <c r="O332" i="1"/>
  <c r="T332" i="1" s="1"/>
  <c r="N332" i="1"/>
  <c r="M332" i="1"/>
  <c r="L332" i="1"/>
  <c r="K332" i="1"/>
  <c r="J332" i="1"/>
  <c r="O329" i="1"/>
  <c r="T329" i="1" s="1"/>
  <c r="N329" i="1"/>
  <c r="M329" i="1"/>
  <c r="L329" i="1"/>
  <c r="K329" i="1"/>
  <c r="J329" i="1"/>
  <c r="T327" i="1"/>
  <c r="O327" i="1"/>
  <c r="N327" i="1"/>
  <c r="M327" i="1"/>
  <c r="L327" i="1"/>
  <c r="K327" i="1"/>
  <c r="J327" i="1"/>
  <c r="T303" i="1"/>
  <c r="O303" i="1"/>
  <c r="N303" i="1"/>
  <c r="M303" i="1"/>
  <c r="L303" i="1"/>
  <c r="K303" i="1"/>
  <c r="J303" i="1"/>
  <c r="O299" i="1"/>
  <c r="T299" i="1" s="1"/>
  <c r="J299" i="1"/>
  <c r="O296" i="1"/>
  <c r="T296" i="1" s="1"/>
  <c r="N296" i="1"/>
  <c r="M296" i="1"/>
  <c r="L296" i="1"/>
  <c r="K296" i="1"/>
  <c r="J296" i="1"/>
  <c r="O293" i="1"/>
  <c r="T293" i="1" s="1"/>
  <c r="N293" i="1"/>
  <c r="M293" i="1"/>
  <c r="L293" i="1"/>
  <c r="K293" i="1"/>
  <c r="J293" i="1"/>
  <c r="T286" i="1"/>
  <c r="O286" i="1"/>
  <c r="N286" i="1"/>
  <c r="M286" i="1"/>
  <c r="L286" i="1"/>
  <c r="K286" i="1"/>
  <c r="J286" i="1"/>
  <c r="T283" i="1"/>
  <c r="T280" i="1"/>
  <c r="O280" i="1"/>
  <c r="N280" i="1"/>
  <c r="M280" i="1"/>
  <c r="L280" i="1"/>
  <c r="K280" i="1"/>
  <c r="J280" i="1"/>
  <c r="O276" i="1"/>
  <c r="T276" i="1" s="1"/>
  <c r="N276" i="1"/>
  <c r="M276" i="1"/>
  <c r="L276" i="1"/>
  <c r="K276" i="1"/>
  <c r="J276" i="1"/>
  <c r="T272" i="1"/>
  <c r="N272" i="1"/>
  <c r="M272" i="1"/>
  <c r="L272" i="1"/>
  <c r="K272" i="1"/>
  <c r="J272" i="1"/>
  <c r="T270" i="1"/>
  <c r="N270" i="1"/>
  <c r="M270" i="1"/>
  <c r="L270" i="1"/>
  <c r="K270" i="1"/>
  <c r="J270" i="1"/>
  <c r="T266" i="1"/>
  <c r="O266" i="1"/>
  <c r="O358" i="1" s="1"/>
  <c r="T358" i="1" s="1"/>
  <c r="N266" i="1"/>
  <c r="M266" i="1"/>
  <c r="L266" i="1"/>
  <c r="K266" i="1"/>
  <c r="J266" i="1"/>
  <c r="U255" i="1"/>
  <c r="S255" i="1"/>
  <c r="R255" i="1"/>
  <c r="Q255" i="1"/>
  <c r="P255" i="1"/>
  <c r="O244" i="1"/>
  <c r="T244" i="1" s="1"/>
  <c r="N244" i="1"/>
  <c r="M244" i="1"/>
  <c r="L244" i="1"/>
  <c r="K244" i="1"/>
  <c r="J244" i="1"/>
  <c r="T225" i="1"/>
  <c r="O225" i="1"/>
  <c r="N225" i="1"/>
  <c r="M225" i="1"/>
  <c r="L225" i="1"/>
  <c r="K225" i="1"/>
  <c r="J225" i="1"/>
  <c r="O220" i="1"/>
  <c r="T220" i="1" s="1"/>
  <c r="N220" i="1"/>
  <c r="M220" i="1"/>
  <c r="L220" i="1"/>
  <c r="K220" i="1"/>
  <c r="J220" i="1"/>
  <c r="T215" i="1"/>
  <c r="N215" i="1"/>
  <c r="M215" i="1"/>
  <c r="L215" i="1"/>
  <c r="K215" i="1"/>
  <c r="J215" i="1"/>
  <c r="T209" i="1"/>
  <c r="O209" i="1"/>
  <c r="N209" i="1"/>
  <c r="M209" i="1"/>
  <c r="L209" i="1"/>
  <c r="K209" i="1"/>
  <c r="J209" i="1"/>
  <c r="O205" i="1"/>
  <c r="T205" i="1" s="1"/>
  <c r="N205" i="1"/>
  <c r="M205" i="1"/>
  <c r="L205" i="1"/>
  <c r="K205" i="1"/>
  <c r="J205" i="1"/>
  <c r="T203" i="1"/>
  <c r="O203" i="1"/>
  <c r="N203" i="1"/>
  <c r="M203" i="1"/>
  <c r="L203" i="1"/>
  <c r="K203" i="1"/>
  <c r="J203" i="1"/>
  <c r="O201" i="1"/>
  <c r="T201" i="1" s="1"/>
  <c r="N201" i="1"/>
  <c r="M201" i="1"/>
  <c r="L201" i="1"/>
  <c r="K201" i="1"/>
  <c r="J201" i="1"/>
  <c r="T198" i="1"/>
  <c r="O198" i="1"/>
  <c r="N198" i="1"/>
  <c r="M198" i="1"/>
  <c r="L198" i="1"/>
  <c r="K198" i="1"/>
  <c r="J198" i="1"/>
  <c r="T196" i="1"/>
  <c r="N196" i="1"/>
  <c r="M196" i="1"/>
  <c r="L196" i="1"/>
  <c r="K196" i="1"/>
  <c r="J196" i="1"/>
  <c r="O185" i="1"/>
  <c r="T185" i="1" s="1"/>
  <c r="N185" i="1"/>
  <c r="M185" i="1"/>
  <c r="L185" i="1"/>
  <c r="K185" i="1"/>
  <c r="J185" i="1"/>
  <c r="T176" i="1"/>
  <c r="O176" i="1"/>
  <c r="N176" i="1"/>
  <c r="M176" i="1"/>
  <c r="L176" i="1"/>
  <c r="K176" i="1"/>
  <c r="J176" i="1"/>
  <c r="O171" i="1"/>
  <c r="T171" i="1" s="1"/>
  <c r="N171" i="1"/>
  <c r="M171" i="1"/>
  <c r="L171" i="1"/>
  <c r="K171" i="1"/>
  <c r="J171" i="1"/>
  <c r="T155" i="1"/>
  <c r="O155" i="1"/>
  <c r="N155" i="1"/>
  <c r="M155" i="1"/>
  <c r="L155" i="1"/>
  <c r="K155" i="1"/>
  <c r="J155" i="1"/>
  <c r="J154" i="1"/>
  <c r="J153" i="1"/>
  <c r="J152" i="1" s="1"/>
  <c r="T152" i="1"/>
  <c r="O152" i="1"/>
  <c r="N152" i="1"/>
  <c r="M152" i="1"/>
  <c r="L152" i="1"/>
  <c r="K152" i="1"/>
  <c r="O127" i="1"/>
  <c r="T126" i="1"/>
  <c r="T125" i="1"/>
  <c r="T124" i="1"/>
  <c r="T127" i="1" s="1"/>
  <c r="O123" i="1"/>
  <c r="T123" i="1" s="1"/>
  <c r="N123" i="1"/>
  <c r="M123" i="1"/>
  <c r="L123" i="1"/>
  <c r="K123" i="1"/>
  <c r="J123" i="1"/>
  <c r="V110" i="1"/>
  <c r="U110" i="1"/>
  <c r="Q110" i="1"/>
  <c r="T108" i="1"/>
  <c r="O108" i="1"/>
  <c r="N108" i="1"/>
  <c r="M108" i="1"/>
  <c r="L108" i="1"/>
  <c r="K108" i="1"/>
  <c r="J108" i="1"/>
  <c r="O104" i="1"/>
  <c r="T104" i="1" s="1"/>
  <c r="N104" i="1"/>
  <c r="M104" i="1"/>
  <c r="L104" i="1"/>
  <c r="K104" i="1"/>
  <c r="J104" i="1"/>
  <c r="T99" i="1"/>
  <c r="O99" i="1"/>
  <c r="N99" i="1"/>
  <c r="M99" i="1"/>
  <c r="L99" i="1"/>
  <c r="K99" i="1"/>
  <c r="J99" i="1"/>
  <c r="T94" i="1"/>
  <c r="O94" i="1"/>
  <c r="N94" i="1"/>
  <c r="M94" i="1"/>
  <c r="L94" i="1"/>
  <c r="K94" i="1"/>
  <c r="J94" i="1"/>
  <c r="T89" i="1"/>
  <c r="O89" i="1"/>
  <c r="N89" i="1"/>
  <c r="M89" i="1"/>
  <c r="L89" i="1"/>
  <c r="K89" i="1"/>
  <c r="J89" i="1"/>
  <c r="O84" i="1"/>
  <c r="T84" i="1" s="1"/>
  <c r="N84" i="1"/>
  <c r="M84" i="1"/>
  <c r="L84" i="1"/>
  <c r="K84" i="1"/>
  <c r="J84" i="1"/>
  <c r="T44" i="1"/>
  <c r="O44" i="1"/>
  <c r="O110" i="1" s="1"/>
  <c r="N44" i="1"/>
  <c r="M44" i="1"/>
  <c r="L44" i="1"/>
  <c r="K44" i="1"/>
  <c r="J44" i="1"/>
  <c r="T13" i="1"/>
  <c r="T12" i="1"/>
  <c r="T11" i="1"/>
  <c r="S10" i="1"/>
  <c r="S110" i="1" s="1"/>
  <c r="R10" i="1"/>
  <c r="R110" i="1" s="1"/>
  <c r="Q10" i="1"/>
  <c r="P10" i="1"/>
  <c r="T10" i="1" s="1"/>
  <c r="T110" i="1" s="1"/>
  <c r="N10" i="1"/>
  <c r="M10" i="1"/>
  <c r="L10" i="1"/>
  <c r="K10" i="1"/>
  <c r="J10" i="1"/>
  <c r="T892" i="1" l="1"/>
  <c r="T908" i="1" s="1"/>
  <c r="O880" i="1"/>
  <c r="T412" i="1"/>
  <c r="T464" i="1" s="1"/>
  <c r="T255" i="1"/>
  <c r="O255" i="1"/>
  <c r="P110" i="1"/>
  <c r="L364" i="12"/>
  <c r="K364" i="12"/>
  <c r="K352" i="12"/>
  <c r="L352" i="12"/>
  <c r="K353" i="12"/>
  <c r="L353" i="12"/>
  <c r="K360" i="12"/>
  <c r="L360" i="12"/>
  <c r="K358" i="12"/>
  <c r="L358" i="12"/>
  <c r="L355" i="12"/>
  <c r="K355" i="12"/>
  <c r="K348" i="12"/>
  <c r="L348" i="12"/>
  <c r="K354" i="12"/>
  <c r="L354" i="12"/>
  <c r="L361" i="12"/>
  <c r="K361" i="12"/>
  <c r="K359" i="12"/>
  <c r="L359" i="12"/>
  <c r="K363" i="12"/>
  <c r="L363" i="12"/>
  <c r="L356" i="12"/>
  <c r="K356" i="12"/>
  <c r="K357" i="12"/>
  <c r="L357" i="12"/>
  <c r="L350" i="12"/>
  <c r="K350" i="12"/>
  <c r="K349" i="12"/>
  <c r="L349" i="12"/>
  <c r="L351" i="12"/>
  <c r="K351" i="12"/>
  <c r="L365" i="12"/>
  <c r="K365" i="12"/>
</calcChain>
</file>

<file path=xl/comments1.xml><?xml version="1.0" encoding="utf-8"?>
<comments xmlns="http://schemas.openxmlformats.org/spreadsheetml/2006/main">
  <authors>
    <author>USUARIO4</author>
    <author>EMP02</author>
    <author>OOP-D001</author>
  </authors>
  <commentList>
    <comment ref="H6" authorId="0">
      <text>
        <r>
          <rPr>
            <sz val="9"/>
            <color indexed="81"/>
            <rFont val="Tahoma"/>
            <family val="2"/>
          </rPr>
          <t>Cada Unidad Ejecutora debe incorporar la estructura funcional programatica a nivel de sub producto, en concordancia a la cartera de serviciosque presta la sede administrativa y los puntos de atención ( Nivel y Categoria de EE.SS).</t>
        </r>
      </text>
    </comment>
    <comment ref="K6" authorId="0">
      <text>
        <r>
          <rPr>
            <sz val="9"/>
            <color indexed="81"/>
            <rFont val="Tahoma"/>
            <family val="2"/>
          </rPr>
          <t>La distribución de las Metas Fisicas por trimestre es a nivel de actividad y sub producto.
No necesariamente responde a una distribución del año entre cuatro trimestres.</t>
        </r>
      </text>
    </comment>
    <comment ref="U6" authorId="0">
      <text>
        <r>
          <rPr>
            <sz val="9"/>
            <color indexed="81"/>
            <rFont val="Tahoma"/>
            <family val="2"/>
          </rPr>
          <t xml:space="preserve">Informacion que debe ser registrada por el Área de Remuneraciones de las Unidades Ejecutoras, previa coordinación con Planeamiento.
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ASE REQUERIDA DEL SIGA
</t>
        </r>
      </text>
    </comment>
    <comment ref="P7" authorId="1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Q7" authorId="0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J10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K10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L10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M10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N10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O10" authorId="2">
      <text>
        <r>
          <rPr>
            <b/>
            <sz val="9"/>
            <color indexed="81"/>
            <rFont val="Tahoma"/>
            <family val="2"/>
          </rPr>
          <t>Presupuesto a nivel actividad/sub producto de la Fase Requerido del SIGA.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Ordinarios).</t>
        </r>
      </text>
    </comment>
    <comment ref="Q10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Directamente Recaudados).</t>
        </r>
      </text>
    </comment>
    <comment ref="J11" authorId="2">
      <text>
        <r>
          <rPr>
            <sz val="9"/>
            <color indexed="81"/>
            <rFont val="Tahoma"/>
            <family val="2"/>
          </rPr>
          <t xml:space="preserve">Meta fisica de sub producto
</t>
        </r>
      </text>
    </comment>
    <comment ref="O11" authorId="2">
      <text>
        <r>
          <rPr>
            <b/>
            <sz val="9"/>
            <color indexed="81"/>
            <rFont val="Tahoma"/>
            <family val="2"/>
          </rPr>
          <t>presupuesto a nivel de tarea asociada = SIGA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USUARIO4</author>
    <author>EMP02</author>
    <author>OOP-D001</author>
  </authors>
  <commentList>
    <comment ref="H9" authorId="0">
      <text>
        <r>
          <rPr>
            <sz val="9"/>
            <color indexed="81"/>
            <rFont val="Tahoma"/>
            <family val="2"/>
          </rPr>
          <t>Cada Unidad Ejecutora debe incorporar la estructura funcional programatica a nivel de sub producto, en concordancia a la cartera de serviciosque presta la sede administrativa y los puntos de atención ( Nivel y Categoria de EE.SS).</t>
        </r>
      </text>
    </comment>
    <comment ref="K9" authorId="0">
      <text>
        <r>
          <rPr>
            <sz val="9"/>
            <color indexed="81"/>
            <rFont val="Tahoma"/>
            <family val="2"/>
          </rPr>
          <t>La distribución de las Metas Fisicas por trimestre es a nivel de actividad y sub producto.
No necesariamente responde a una distribución del año entre cuatro trimestres.</t>
        </r>
      </text>
    </comment>
    <comment ref="U9" authorId="0">
      <text>
        <r>
          <rPr>
            <sz val="9"/>
            <color indexed="81"/>
            <rFont val="Tahoma"/>
            <family val="2"/>
          </rPr>
          <t xml:space="preserve">Informacion que debe ser registrada por el Área de Remuneraciones de las Unidades Ejecutoras, previa coordinación con Planeamiento.
</t>
        </r>
      </text>
    </comment>
    <comment ref="O10" authorId="1">
      <text>
        <r>
          <rPr>
            <b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ASE REQUERIDA DEL SIGA
</t>
        </r>
      </text>
    </comment>
    <comment ref="P10" authorId="1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Q10" authorId="0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J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K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L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M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N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O13" authorId="2">
      <text>
        <r>
          <rPr>
            <b/>
            <sz val="9"/>
            <color indexed="81"/>
            <rFont val="Tahoma"/>
            <family val="2"/>
          </rPr>
          <t>Presupuesto a nivel actividad/sub producto de la Fase Requerido del SIGA.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Ordinarios).</t>
        </r>
      </text>
    </comment>
    <comment ref="Q13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Directamente Recaudados).</t>
        </r>
      </text>
    </comment>
    <comment ref="J14" authorId="2">
      <text>
        <r>
          <rPr>
            <sz val="9"/>
            <color indexed="81"/>
            <rFont val="Tahoma"/>
            <family val="2"/>
          </rPr>
          <t xml:space="preserve">Meta fisica del sub producto que responde al criterio de programación y definición operacional.
</t>
        </r>
      </text>
    </comment>
    <comment ref="O14" authorId="2">
      <text>
        <r>
          <rPr>
            <b/>
            <sz val="9"/>
            <color indexed="81"/>
            <rFont val="Tahoma"/>
            <family val="2"/>
          </rPr>
          <t>presupuesto a nivel de tarea asociada = SIGA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USUARIO4</author>
    <author>EMP02</author>
    <author>OOP-D001</author>
    <author>RSCCE</author>
  </authors>
  <commentList>
    <comment ref="H7" authorId="0">
      <text>
        <r>
          <rPr>
            <sz val="9"/>
            <color indexed="81"/>
            <rFont val="Tahoma"/>
            <family val="2"/>
          </rPr>
          <t>Cada Unidad Ejecutora debe incorporar la estructura funcional programatica a nivel de sub producto, en concordancia a la cartera de serviciosque presta la sede administrativa y los puntos de atención ( Nivel y Categoria de EE.SS).</t>
        </r>
      </text>
    </comment>
    <comment ref="K7" authorId="0">
      <text>
        <r>
          <rPr>
            <sz val="9"/>
            <color indexed="81"/>
            <rFont val="Tahoma"/>
            <family val="2"/>
          </rPr>
          <t>La distribución de las Metas Fisicas por trimestre es a nivel de actividad y sub producto.
No necesariamente responde a una distribución del año entre cuatro trimestres.</t>
        </r>
      </text>
    </comment>
    <comment ref="U7" authorId="0">
      <text>
        <r>
          <rPr>
            <sz val="9"/>
            <color indexed="81"/>
            <rFont val="Tahoma"/>
            <family val="2"/>
          </rPr>
          <t xml:space="preserve">Informacion que debe ser registrada por el Área de Remuneraciones de las Unidades Ejecutoras, previa coordinación con Planeamiento.
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ASE REQUERIDA DEL SIGA
</t>
        </r>
      </text>
    </comment>
    <comment ref="P8" authorId="1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Q8" authorId="0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J11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P11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Ordinarios).</t>
        </r>
      </text>
    </comment>
    <comment ref="Q11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Directamente Recaudados).</t>
        </r>
      </text>
    </comment>
    <comment ref="J12" authorId="2">
      <text>
        <r>
          <rPr>
            <sz val="9"/>
            <color indexed="81"/>
            <rFont val="Tahoma"/>
            <family val="2"/>
          </rPr>
          <t xml:space="preserve">Meta fisica del sub producto que responde al criterio de programación y definición operacional.
</t>
        </r>
      </text>
    </comment>
    <comment ref="H152" authorId="3">
      <text>
        <r>
          <rPr>
            <b/>
            <sz val="9"/>
            <color indexed="81"/>
            <rFont val="Tahoma"/>
            <family val="2"/>
          </rPr>
          <t>RSCCE:</t>
        </r>
        <r>
          <rPr>
            <sz val="9"/>
            <color indexed="81"/>
            <rFont val="Tahoma"/>
            <family val="2"/>
          </rPr>
          <t xml:space="preserve">
Consultar con coordinador a cual de estos subproductos corresponde la programacion</t>
        </r>
      </text>
    </comment>
    <comment ref="H201" authorId="3">
      <text>
        <r>
          <rPr>
            <b/>
            <sz val="9"/>
            <color indexed="81"/>
            <rFont val="Tahoma"/>
            <family val="2"/>
          </rPr>
          <t>RSCCE:</t>
        </r>
        <r>
          <rPr>
            <sz val="9"/>
            <color indexed="81"/>
            <rFont val="Tahoma"/>
            <family val="2"/>
          </rPr>
          <t xml:space="preserve">
ANTES: PARTO DISTOCICO</t>
        </r>
      </text>
    </comment>
    <comment ref="H547" authorId="3">
      <text>
        <r>
          <rPr>
            <b/>
            <sz val="9"/>
            <color indexed="81"/>
            <rFont val="Tahoma"/>
            <family val="2"/>
          </rPr>
          <t>RSCCE:</t>
        </r>
        <r>
          <rPr>
            <sz val="9"/>
            <color indexed="81"/>
            <rFont val="Tahoma"/>
            <family val="2"/>
          </rPr>
          <t xml:space="preserve">
No existe en SIGA</t>
        </r>
      </text>
    </comment>
    <comment ref="H580" authorId="3">
      <text>
        <r>
          <rPr>
            <b/>
            <sz val="9"/>
            <color indexed="81"/>
            <rFont val="Tahoma"/>
            <family val="2"/>
          </rPr>
          <t>RSCCE:</t>
        </r>
        <r>
          <rPr>
            <sz val="9"/>
            <color indexed="81"/>
            <rFont val="Tahoma"/>
            <family val="2"/>
          </rPr>
          <t xml:space="preserve">
revisar nombre, no coincide con siga</t>
        </r>
      </text>
    </comment>
  </commentList>
</comments>
</file>

<file path=xl/comments4.xml><?xml version="1.0" encoding="utf-8"?>
<comments xmlns="http://schemas.openxmlformats.org/spreadsheetml/2006/main">
  <authors>
    <author>USUARIO4</author>
    <author>EMP02</author>
    <author>OOP-D001</author>
  </authors>
  <commentList>
    <comment ref="H9" authorId="0">
      <text>
        <r>
          <rPr>
            <sz val="9"/>
            <color indexed="81"/>
            <rFont val="Tahoma"/>
            <family val="2"/>
          </rPr>
          <t>Cada Unidad Ejecutora debe incorporar la estructura funcional programatica a nivel de sub producto, en concordancia a la cartera de serviciosque presta la sede administrativa y los puntos de atención ( Nivel y Categoria de EE.SS).</t>
        </r>
      </text>
    </comment>
    <comment ref="K9" authorId="0">
      <text>
        <r>
          <rPr>
            <sz val="9"/>
            <color indexed="81"/>
            <rFont val="Tahoma"/>
            <family val="2"/>
          </rPr>
          <t>La distribución de las Metas Fisicas por trimestre es a nivel de actividad y sub producto.
No necesariamente responde a una distribución del año entre cuatro trimestres.</t>
        </r>
      </text>
    </comment>
    <comment ref="U9" authorId="0">
      <text>
        <r>
          <rPr>
            <sz val="9"/>
            <color indexed="81"/>
            <rFont val="Tahoma"/>
            <family val="2"/>
          </rPr>
          <t xml:space="preserve">Informacion que debe ser registrada por el Área de Remuneraciones de las Unidades Ejecutoras, previa coordinación con Planeamiento.
</t>
        </r>
      </text>
    </comment>
    <comment ref="O10" authorId="1">
      <text>
        <r>
          <rPr>
            <b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ASE REQUERIDA DEL SIGA
</t>
        </r>
      </text>
    </comment>
    <comment ref="P10" authorId="1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Q10" authorId="0">
      <text>
        <r>
          <rPr>
            <sz val="9"/>
            <color indexed="81"/>
            <rFont val="Tahoma"/>
            <family val="2"/>
          </rPr>
          <t>TECHO PRESUPUESTAL APROBADO</t>
        </r>
      </text>
    </comment>
    <comment ref="J13" authorId="2">
      <text>
        <r>
          <rPr>
            <sz val="9"/>
            <color indexed="81"/>
            <rFont val="Tahoma"/>
            <family val="2"/>
          </rPr>
          <t xml:space="preserve">Meta Fisica de actividad:
- Puede responder a la sumatoria de la meta fisica de los sub productos o puede ser equivalente a un sub producto trazador.
</t>
        </r>
      </text>
    </comment>
    <comment ref="O13" authorId="2">
      <text>
        <r>
          <rPr>
            <b/>
            <sz val="9"/>
            <color indexed="81"/>
            <rFont val="Tahoma"/>
            <family val="2"/>
          </rPr>
          <t>Presupuesto a nivel actividad/sub producto de la Fase Requerido del SIGA.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Ordinarios).</t>
        </r>
      </text>
    </comment>
    <comment ref="Q13" authorId="0">
      <text>
        <r>
          <rPr>
            <sz val="9"/>
            <color indexed="81"/>
            <rFont val="Tahoma"/>
            <family val="2"/>
          </rPr>
          <t>Distribución de Presupuesto Aprobado, a nivel de Producto/ Actividad/ Sub Producto (SIAF, Recursos Directamente Recaudados).</t>
        </r>
      </text>
    </comment>
    <comment ref="J14" authorId="2">
      <text>
        <r>
          <rPr>
            <sz val="9"/>
            <color indexed="81"/>
            <rFont val="Tahoma"/>
            <family val="2"/>
          </rPr>
          <t xml:space="preserve">Meta fisica del sub producto que responde al criterio de programación y definición operacional.
</t>
        </r>
      </text>
    </comment>
    <comment ref="O14" authorId="2">
      <text>
        <r>
          <rPr>
            <b/>
            <sz val="9"/>
            <color indexed="81"/>
            <rFont val="Tahoma"/>
            <family val="2"/>
          </rPr>
          <t>presupuesto a nivel de tarea asociada = SIGA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OOP-D001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Presupuesto a nivel actividad = SIAF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presupuesto a nivel de tarea asociada = SIGA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3" authorId="0">
      <text>
        <r>
          <rPr>
            <sz val="9"/>
            <color indexed="81"/>
            <rFont val="Tahoma"/>
            <family val="2"/>
          </rPr>
          <t xml:space="preserve">Meta fisica de tarea asociada
</t>
        </r>
      </text>
    </comment>
  </commentList>
</comments>
</file>

<file path=xl/comments6.xml><?xml version="1.0" encoding="utf-8"?>
<comments xmlns="http://schemas.openxmlformats.org/spreadsheetml/2006/main">
  <authors>
    <author>OOP-D001</author>
  </authors>
  <commentList>
    <comment ref="K10" authorId="0">
      <text>
        <r>
          <rPr>
            <sz val="9"/>
            <color indexed="81"/>
            <rFont val="Tahoma"/>
            <family val="2"/>
          </rPr>
          <t xml:space="preserve">meta fisica de actividad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Presupuesto a nivel actividad = SIAF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sz val="9"/>
            <color indexed="81"/>
            <rFont val="Tahoma"/>
            <family val="2"/>
          </rPr>
          <t xml:space="preserve">Meta fisica de tarea asociada
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meta fisica de actividad
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Meta fisica de tarea asociada
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meta fisica de actividad
</t>
        </r>
      </text>
    </comment>
    <comment ref="K18" authorId="0">
      <text>
        <r>
          <rPr>
            <sz val="9"/>
            <color indexed="81"/>
            <rFont val="Tahoma"/>
            <family val="2"/>
          </rPr>
          <t xml:space="preserve">Meta fisica de tarea asociada
</t>
        </r>
      </text>
    </comment>
    <comment ref="K58" authorId="0">
      <text>
        <r>
          <rPr>
            <sz val="9"/>
            <color indexed="81"/>
            <rFont val="Tahoma"/>
            <family val="2"/>
          </rPr>
          <t xml:space="preserve">meta fisica de actividad
</t>
        </r>
      </text>
    </comment>
    <comment ref="K59" authorId="0">
      <text>
        <r>
          <rPr>
            <sz val="9"/>
            <color indexed="81"/>
            <rFont val="Tahoma"/>
            <family val="2"/>
          </rPr>
          <t xml:space="preserve">Meta fisica de tarea asociada
</t>
        </r>
      </text>
    </comment>
  </commentList>
</comments>
</file>

<file path=xl/sharedStrings.xml><?xml version="1.0" encoding="utf-8"?>
<sst xmlns="http://schemas.openxmlformats.org/spreadsheetml/2006/main" count="15481" uniqueCount="3595">
  <si>
    <t>MATRIZ N° 1</t>
  </si>
  <si>
    <t>FORMULACIÓN DE OBJETIVOS, PRODUCTOS, ACTIVIDADES Y SUB PRODUCTOS - 2015</t>
  </si>
  <si>
    <t>DENOMINACION: HOSPITAL ANTONIO LORENA DEL CUSCO</t>
  </si>
  <si>
    <t>PROGRAMA PRESUPUESTAL: ARTICULADO NUTRICIONAL</t>
  </si>
  <si>
    <t>CD.OE.</t>
  </si>
  <si>
    <t>COD.PROD</t>
  </si>
  <si>
    <t>PRODUCTO</t>
  </si>
  <si>
    <t>COD.ACTIVIDAD</t>
  </si>
  <si>
    <t xml:space="preserve">ACTIVIDAD </t>
  </si>
  <si>
    <t>COD.SUB PRODUCTO</t>
  </si>
  <si>
    <t>SUB PRODUCTO/ SUB FINALIDAD</t>
  </si>
  <si>
    <t>UNIDAD DE MEDIDA</t>
  </si>
  <si>
    <t>META FISICA ANUAL</t>
  </si>
  <si>
    <t>CRONOGRAMA DE ACTIVIDAD Y SUB PRODUCTOS</t>
  </si>
  <si>
    <t>PRESUPUESTO REQUERIDO BIENES Y SERVICIOS Y ACTIVOS NO FINANCIEROS</t>
  </si>
  <si>
    <t>PIA de RR.HH. Nombrado</t>
  </si>
  <si>
    <t>OFICINA RESPONSABLE</t>
  </si>
  <si>
    <t>DEMANDA GLOBAL</t>
  </si>
  <si>
    <t>RO</t>
  </si>
  <si>
    <t>RDR</t>
  </si>
  <si>
    <t>D y T (SIS)</t>
  </si>
  <si>
    <t>OTROS</t>
  </si>
  <si>
    <t>BRECHA = A-(B+C+D+E)</t>
  </si>
  <si>
    <t>I</t>
  </si>
  <si>
    <t>II</t>
  </si>
  <si>
    <t>III</t>
  </si>
  <si>
    <t>IV</t>
  </si>
  <si>
    <t>SIGA (A)</t>
  </si>
  <si>
    <t>PIA 2015 (B)</t>
  </si>
  <si>
    <t>PIA 2015( C)</t>
  </si>
  <si>
    <t>REFERENCIA CONVENIO CAPITA 2014 (D)</t>
  </si>
  <si>
    <t>Coperantes, Municipalidades etc.)  E</t>
  </si>
  <si>
    <t>OBJETIVO GENERAL DEL PLAN OPERATIVO 1.: CONDUCCION DE LA GESTION DE LA ESTRATEGIA NUTRICIONAL</t>
  </si>
  <si>
    <t>OE.1.1</t>
  </si>
  <si>
    <t>MEJORAR LA GESTION DE LA ESTRATEGIA</t>
  </si>
  <si>
    <t>ACCIONES COMUNES</t>
  </si>
  <si>
    <t>MONITOREO, SUPERVISION, EVALUACION Y CONTROL DEL PROGRAMA ARTICULADO NUTRICIONAL.</t>
  </si>
  <si>
    <t>INFORME</t>
  </si>
  <si>
    <t>MONITOREO DEL PROGRAMA ARTICULADO NUTRICIONAL.</t>
  </si>
  <si>
    <t>EVALUACION Y CONTROL DEL PROGRAMA ARTICULADO NUTRICIONAL.</t>
  </si>
  <si>
    <t>SUPERVISION DEL PROGRAMA ARTICULADO NUTRICIONAL</t>
  </si>
  <si>
    <t>VIGILANCIA, INVESTIGACION, Y TECNOLOGIA EN  NUTRICION</t>
  </si>
  <si>
    <t>VIGILANCIA DEL ESTADO NUTRICIONAL DE NIÑO</t>
  </si>
  <si>
    <t>EJECUCION DE INVESTIGACIONES TRANSVERSALES</t>
  </si>
  <si>
    <t>EJECUCION DE INVESTIGACIONES PROSPECTIVAS</t>
  </si>
  <si>
    <t>EJECUCION DE REVISIONES SISTEMATICAS DE EVIDENCIAS</t>
  </si>
  <si>
    <t>DESARROLLO DE TECNOLOGIAS PARA MEJORAR LAS INTERVENCIONES EN ALIMENTACION Y NUTRICION</t>
  </si>
  <si>
    <t>TRANSFERENCIA DE TECNOLOGIAS</t>
  </si>
  <si>
    <t>IMPLEMENTACION DE TECNOLOGIAS</t>
  </si>
  <si>
    <t>DESARROLLO DE NORMAS Y GUIAS TECNICAS EN NUTRICION</t>
  </si>
  <si>
    <t>NORMA</t>
  </si>
  <si>
    <t>DESARROLLO DE NORMAS Y GUIAS TECNICAS EN NUTRICION.</t>
  </si>
  <si>
    <t>OBJETIVO GENERAL DEL PLAN OPERATIVO 2.: MEJORAR LA ALIMENTACION Y NUTRICION DEL MENOR DE 36 MESES</t>
  </si>
  <si>
    <t>OE.2.1.</t>
  </si>
  <si>
    <t>FORTALECER LAS COMUNIDADES QUE  PROMUEVEN PRACTICAS SALUDABLES PARA EL CUIDADO INFANTIL Y PARA LA ADECUADA ALIMENTACION PARA EL MENOR DE 36 MESES</t>
  </si>
  <si>
    <t>MUNICIPIOS SALUDABLES PROMUEVEN EL CUIDADO INFANTIL Y LA ADECUADA ALIMENTACION</t>
  </si>
  <si>
    <t>MUNICIPIOS SALUDABLES PROMUEVEN  EL CUIDADO  INFANTIL Y LA ADECUADA  ALIMENTACION</t>
  </si>
  <si>
    <t>MUNICIPIO</t>
  </si>
  <si>
    <t>3324803</t>
  </si>
  <si>
    <t>CONSEJO MUNICIPAL CAPACITADO EN GESTIÓN LOCAL PARA LA ELABORACIÓN DE PIP Y POLÍTICAS PÚBLICAS-PAN</t>
  </si>
  <si>
    <t>3324804</t>
  </si>
  <si>
    <t>COMITÉ MULTISECTORIAL CAPACITADO EN GESTIÓN LOCAL PARA PROMOVER ACCIONES EL CUIDADO INFANTIL</t>
  </si>
  <si>
    <t>COMUNIDADES SALUDABLES PROMUEVEN EL CUIDADO INFANTIL Y LA ADECUADA ALIMENTACION</t>
  </si>
  <si>
    <t>COMUNIDADES SALUDABLES QUE PROMUEVEN EL CUIDADO INFANTIL Y LA ADECUADA ALIMENTACION.</t>
  </si>
  <si>
    <t>COMUNIDAD</t>
  </si>
  <si>
    <t>3324901</t>
  </si>
  <si>
    <t>JUNTA VECINAL COMUNAL CAPACITADA PARA PROMOVER EL CUIDADO INFANTIL</t>
  </si>
  <si>
    <t>3324902</t>
  </si>
  <si>
    <t>AGENTES COMUNITARIOS CAPACITADOS PARA POMOVER EL CUIDADO INFANTIL</t>
  </si>
  <si>
    <t>ACS CAPACITADOS EN VIGILANCIA COMUNITARIA Y ORIENTACIÓN EN PRÁCTICAS SALUDABLES-PAN</t>
  </si>
  <si>
    <t>MADRES PROMUEVE  GRUPOS DE APOYO A FAVOR DEL CUIDADO INFANTIL PRIORIZANDO A LAS NIÑA(OS &lt;36 MESES</t>
  </si>
  <si>
    <t>INSTITUCIONES EDUCATIVAS SALUDABLES PROMUEVEN EL CUIDADO INFANTIL Y LA ADECUADA ALIMENTACION</t>
  </si>
  <si>
    <t>INSTITUCIONES EDUCATIVAS SALUDABLES PROMUEVEN EL CUIDADO INFANTIL Y LA ADECUADA ALIMENTACION.</t>
  </si>
  <si>
    <t>INSTITUCION EDUCATIVA</t>
  </si>
  <si>
    <t>3325002</t>
  </si>
  <si>
    <t>INST. EDUCATIVA CON CONEI XON  PRÁCTICAS SALUDABLES PARA REDUCIR DESNUTRICIÓN CRÓNICA INFANTIL</t>
  </si>
  <si>
    <t>3325003</t>
  </si>
  <si>
    <t>DOCENTES DE INSTIT. EDUCATIVAS CAPACITADOS  EN PRÁCTICAS SALUDABLES PARA REDUCIR LA DESNUTRICIÓN CRÓNICA INFANTIL</t>
  </si>
  <si>
    <t>3325004</t>
  </si>
  <si>
    <t>ASOCIACIÓN DE PADRES DE FAMILIA (APAFAS) PROMUEVEN Y DESARROLLAN PRÁCTICAS Y ENTORNOS SALUDABLES EN ALIMENTACIÓN Y NUTRICIÓN SALUDABLE</t>
  </si>
  <si>
    <t>FAMILIAS SALUDABLES CON CONOCIMIENTOS PARA EL CUIDADO INFANTIL, LACTANCIA MATERNA EXCLUSIVA Y LA ADECUADA ALIMENTACION Y PROTECCION DEL MENOR DE 36 MESES</t>
  </si>
  <si>
    <t>FAMILIAS CON NIÑOS/AS MENORES DE 36 MESES DESARROLLAN PRACTICAS SALUDABLES.</t>
  </si>
  <si>
    <t>FAMILIA</t>
  </si>
  <si>
    <t>3325103</t>
  </si>
  <si>
    <t>FAMILIAS CON NIÑOS Y NIÑAS DE 1 Y 2 AÑOS, RECIBEN CONSEJERÍA A TRAVÉS DE LA VISITA DOMICILIARIA</t>
  </si>
  <si>
    <t>3325104</t>
  </si>
  <si>
    <t>FAMILIAS CON NIÑO/As &lt; de 36M Y GESTANTES RECIBEN SESIONES DEMOSTRATIVAS EN PREPARACIÓN DE ALIMENTOS</t>
  </si>
  <si>
    <t>3325105</t>
  </si>
  <si>
    <t>FAMILIAS CON NIÑO/AS  &lt;DE 12 MESES, RECIBEN CONSEJERÍA A TRAVÉS DE LAS VISITAS DOMICILIARIAS</t>
  </si>
  <si>
    <t>3325106</t>
  </si>
  <si>
    <t>FAMILIAS CON NIÑOS Y NIÑAS MENORES DE 24 MESES Y GESTANTES QUE PARTICIPAN EN GRUPOS DE APOYO COMUNAL PARA PROMOVER Y PROTEGER LA LACTANCIA MATERNA</t>
  </si>
  <si>
    <t>OBJETIVO GENERAL DEL PLAN OPERATIVO 3.:REDUCCION DE LA MORBILIDAD EN IRA,EDA Y OTRAS ENFERMEDADES PREVALENTES</t>
  </si>
  <si>
    <t>OE.3.1</t>
  </si>
  <si>
    <t>FORTALECER LOS HOGARES QUE ADOPTAN PRACTICAS SALUDABLES PARA EL CUIDADO INFANTIL Y ADECUADA ALIMENTACION PARA EL MENOR DE 36 MESES</t>
  </si>
  <si>
    <t>3033254</t>
  </si>
  <si>
    <t>NIÑOS CON VACUNA COMPLETA</t>
  </si>
  <si>
    <t>APLICACIÓN  DE NIÑOS CON VACUNA COMPLETA</t>
  </si>
  <si>
    <t>NIÑO PROTEGIDO</t>
  </si>
  <si>
    <t>3325401</t>
  </si>
  <si>
    <t>VACUNACION NIÑO &lt; 1 AÑO</t>
  </si>
  <si>
    <t>3325402</t>
  </si>
  <si>
    <t>VACUNACION NIÑO = 1 AÑO</t>
  </si>
  <si>
    <t>3325403</t>
  </si>
  <si>
    <t>VACUNACION NIÑO = 4 AÑOS</t>
  </si>
  <si>
    <t>3325404</t>
  </si>
  <si>
    <t>VACUNACION NIÑO RECIEN NACIDO</t>
  </si>
  <si>
    <t>3325405</t>
  </si>
  <si>
    <t>VACUNACION NIÑO = 2 AÑOS</t>
  </si>
  <si>
    <t>3325406</t>
  </si>
  <si>
    <t>VACUNACION NIÑO = 3 AÑOS</t>
  </si>
  <si>
    <t>3325407</t>
  </si>
  <si>
    <t>VACUNACION NIÑO DE MADRE VIH</t>
  </si>
  <si>
    <t>3325408</t>
  </si>
  <si>
    <t>ATENCION DE LAS REACCIONES ADVERSAS A LAS VACUNAS</t>
  </si>
  <si>
    <t>3033255</t>
  </si>
  <si>
    <t>NIÑOS CON CRED COMPLETO SEGUN EDAD</t>
  </si>
  <si>
    <t>ATENCION A NIÑOS CON CRECIMIENTO Y DESARROLLO - CRED COMPLETO PARA SU EDAD</t>
  </si>
  <si>
    <t>NIÑO CONTROLADO</t>
  </si>
  <si>
    <t>3325501</t>
  </si>
  <si>
    <t>NIÑOS CRED &lt; 1 AÑO</t>
  </si>
  <si>
    <t>3325502</t>
  </si>
  <si>
    <t>NIÑO  1 AÑO CON CRED COMPLETO</t>
  </si>
  <si>
    <t>3325503</t>
  </si>
  <si>
    <t>NIÑOS CRED 2 AÑOS</t>
  </si>
  <si>
    <t>3325504</t>
  </si>
  <si>
    <t>VISITA DOMICILIARIA DE SEGUIMIENTO CRED</t>
  </si>
  <si>
    <t>3325505</t>
  </si>
  <si>
    <t>DOSAJE DE HEMOGLOBINA</t>
  </si>
  <si>
    <t>3325506</t>
  </si>
  <si>
    <t>TEST DE GRAHAM</t>
  </si>
  <si>
    <t>3325507</t>
  </si>
  <si>
    <t>EXAMEN SERIADO DE HECES</t>
  </si>
  <si>
    <t>3033256</t>
  </si>
  <si>
    <t>NIÑOS CON SUPLEMENTO DE HIERRO Y VITAMINA A</t>
  </si>
  <si>
    <t>ADMINISTRAR SUPLEMENTO DE HIERRO Y VITAMINA A</t>
  </si>
  <si>
    <t>NIÑO SUPLEMENTADO</t>
  </si>
  <si>
    <t>3325602</t>
  </si>
  <si>
    <t>NIÑO CON SUPLEMENTO DE HIERRO</t>
  </si>
  <si>
    <t>3325603</t>
  </si>
  <si>
    <t>NIÑOS &lt;1 AÑO CON SUPLEMENTO DE VITAMINA A</t>
  </si>
  <si>
    <t>3325604</t>
  </si>
  <si>
    <t>NIÑOS DE 12 A 59 MESES CON SUPLEMENTO DE VITAMINA A</t>
  </si>
  <si>
    <t>OE.3.2</t>
  </si>
  <si>
    <t>FORTALECER  EL CONTROL DE LA  CALIDAD NUTRICIONAL DEL MENOR DE 36 MESES</t>
  </si>
  <si>
    <t>SERVICIOS DE CUIDADO DIURNO ACCEDEN A CONTROL DE CALIDAD NUTRICIONAL DE LOS ALIMENTOS</t>
  </si>
  <si>
    <t>CONTROL DE LA CALIDAD NUTRICIONAL DE LOS ALIMENTOS</t>
  </si>
  <si>
    <t>REPORTE TECNICO</t>
  </si>
  <si>
    <t>3325801</t>
  </si>
  <si>
    <t>INSPECCIONES</t>
  </si>
  <si>
    <t>3325802</t>
  </si>
  <si>
    <t>ENSAYOS DE LABORATORIO DE MUESTRAS DE ALIMENTOS DEL PIN-SUBPROGRAMA INFANTIL (PIN-SI)</t>
  </si>
  <si>
    <t>3325803</t>
  </si>
  <si>
    <t>ENSAYOS DE LABORATORIO DE MUESTRAS DE ALIMENTOS DEL PROGRAMA NACIONAL DE WAWAWASIS (PNWW)</t>
  </si>
  <si>
    <t>OE.3.3</t>
  </si>
  <si>
    <t>FORTALECER EL ACCESO Y USO DE AGUA SEGURA</t>
  </si>
  <si>
    <t>COMUNIDAD ACCEDE ACCEDE A AGUA PARA EL CONSUMO HUMANO.</t>
  </si>
  <si>
    <t>VIGILANCIA DE LA CALIDAD DEL AGUA PARA EL CONSUMO HUMANO</t>
  </si>
  <si>
    <t>CENTRO POBLADO</t>
  </si>
  <si>
    <t>3326001</t>
  </si>
  <si>
    <t>INSPECCIÒN SANITARIA DE SISTEMAS DE AGUA</t>
  </si>
  <si>
    <t>3326002</t>
  </si>
  <si>
    <t>MONITOREO DE PARAMETROS DE CAMPO ZONA URBANA</t>
  </si>
  <si>
    <t>3326003</t>
  </si>
  <si>
    <t>MONITOREO DE PARAMETROS DE CAMPO ZONA RURAL</t>
  </si>
  <si>
    <t>3326004</t>
  </si>
  <si>
    <t>INSPECCIÓN ESPECIALIZADA ZONA URBANA</t>
  </si>
  <si>
    <t>3326005</t>
  </si>
  <si>
    <t>INSPECCIÓN ESPECIALIZADA ZONA RURAL</t>
  </si>
  <si>
    <t>3326006</t>
  </si>
  <si>
    <t>ANALISIS DE PARAMETROS BACTERIOLOGICOS</t>
  </si>
  <si>
    <t>3326007</t>
  </si>
  <si>
    <t>ANÁLISIS DE PARAMETROS PARASITOLÓGICOS</t>
  </si>
  <si>
    <t>3326008</t>
  </si>
  <si>
    <t>ANÁLISIS FÍSICO-QUÍMICOS</t>
  </si>
  <si>
    <t>3326009</t>
  </si>
  <si>
    <t>ANALISIS DE METALES PESADOS</t>
  </si>
  <si>
    <t>3326010</t>
  </si>
  <si>
    <t>ANALISIS Y REPORTE DE LOS RIESGOS SANITARIOS</t>
  </si>
  <si>
    <t xml:space="preserve"> DESINFECCION Y/O TRATAMIENTO DEL AGUA PARA EL CONSUMO HUMANO</t>
  </si>
  <si>
    <t>3330801</t>
  </si>
  <si>
    <t>PRÁCTICAS EN TÉCNICAS SEGURAS DE DESINFECCIÓN DE AGUA Y ALMACENAMIENTO DOMICILIARIA</t>
  </si>
  <si>
    <t>3330802</t>
  </si>
  <si>
    <t>DESINFECCIÓN DE SISTEMAS DE ABASTECIMIENTO DE AGUA EN CENTRO POBLADOS DE EXTREMA POBREZA Y RURALES</t>
  </si>
  <si>
    <t>3330803</t>
  </si>
  <si>
    <t>PRODUCCIÓN DE INSUMOS PARA DESINFECCIÓN INTRADOMICILIARIA</t>
  </si>
  <si>
    <t>FORTALECER EL DIAGNOSTICO Y TRATAMIENTO DE IRA, EDA Y OTRAS ENFERMEDADES PREVALENTES REGIONALES</t>
  </si>
  <si>
    <t>3033311</t>
  </si>
  <si>
    <t>ATENCION IRA</t>
  </si>
  <si>
    <t>ATENDER A NIÑOS CON INFECCIONES RESPIRATORIAS AGUDAS.</t>
  </si>
  <si>
    <t>CASO TRATADO</t>
  </si>
  <si>
    <t>3331101</t>
  </si>
  <si>
    <t>INFECCIÓN RESPIRATORIA AGUDA (IRA) NO COMPLICADA</t>
  </si>
  <si>
    <t>3331102</t>
  </si>
  <si>
    <t xml:space="preserve">FARINGO AMIGDALITIS PURULENTA AGUDA (FAPA) </t>
  </si>
  <si>
    <t>3331103</t>
  </si>
  <si>
    <t>OTITIS MEDIA AGUDA (OMA)</t>
  </si>
  <si>
    <t>3331104</t>
  </si>
  <si>
    <t>SINUSITIS AGUDA</t>
  </si>
  <si>
    <t>3033312</t>
  </si>
  <si>
    <t>ATENCION EDA</t>
  </si>
  <si>
    <t>ATENDER A NIÑOS CON ENFERMEDADES DIARREICAS AGUDAS.</t>
  </si>
  <si>
    <t>3331201</t>
  </si>
  <si>
    <t>EDA NO COMPLICADA</t>
  </si>
  <si>
    <t>3331202</t>
  </si>
  <si>
    <t>EDA SOSPECHOSO DE COLERA</t>
  </si>
  <si>
    <t>3331203</t>
  </si>
  <si>
    <t>EDA DISENTÉRICA</t>
  </si>
  <si>
    <t>3331204</t>
  </si>
  <si>
    <t>EDA PERSISTENTE</t>
  </si>
  <si>
    <t>3033315</t>
  </si>
  <si>
    <t>ATENCION DE OTRAS ENFERMEDADES PREVALENTES</t>
  </si>
  <si>
    <t>BRINDAR ATENCION DE OTRAS ENFERMEDADES PREVALENTES</t>
  </si>
  <si>
    <t>3331501</t>
  </si>
  <si>
    <t>ANEMIA</t>
  </si>
  <si>
    <t>VISITA DOMICILIARIA</t>
  </si>
  <si>
    <t>3341401</t>
  </si>
  <si>
    <t>PARASITOSIS INTESTINAL</t>
  </si>
  <si>
    <t>3033313</t>
  </si>
  <si>
    <t>ATENCION IRA CON COMPLICACIONES</t>
  </si>
  <si>
    <t>ATENDER A NIÑOS CON DIAGNISTICO DE  IRA CON COMPLICACIONES</t>
  </si>
  <si>
    <t>3331301</t>
  </si>
  <si>
    <t>NEUMONÍA</t>
  </si>
  <si>
    <t>3331302</t>
  </si>
  <si>
    <t>NEUMONÍA GRAVE Y ENFERMEDAD MUY GRAVE EN NIÑOS MENORES DE 2 MESES</t>
  </si>
  <si>
    <t>3331303</t>
  </si>
  <si>
    <t>NEUMONÍA GRAVE Y ENFERMEDAD MUY GRAVE EN NIÑOS DE 2 MESES A 4 AÑOS</t>
  </si>
  <si>
    <t>3331304</t>
  </si>
  <si>
    <t>SOB/ASMA</t>
  </si>
  <si>
    <t>3033314</t>
  </si>
  <si>
    <t>ATENCION EDA CON COMPLICACIONES</t>
  </si>
  <si>
    <t>ATENDER A NIÑOS CON DIAGNISTICO DE  EDA CON COMPLICACIONES</t>
  </si>
  <si>
    <t>3331401</t>
  </si>
  <si>
    <t>ATENCION EDA CON DESHIDRATACION</t>
  </si>
  <si>
    <t>3331402</t>
  </si>
  <si>
    <t>ATENCION EDA CON DESHIDRATACION Y SHOCK</t>
  </si>
  <si>
    <t>OBJETIVO GENERAL DEL PLAN OPERATIVO 4.: REDUCIR LA INCIDENCIA DE BAJO PESO AL NACER</t>
  </si>
  <si>
    <t>OE.4.1.</t>
  </si>
  <si>
    <t>MEJORAR LA NUTRICION DE GESTANTE</t>
  </si>
  <si>
    <t>3033317</t>
  </si>
  <si>
    <t>GESTANTE CON SUPLEMENTO DE HIERRO Y ACIDO FOLICO</t>
  </si>
  <si>
    <t>ADMINISTRAR SUPLEMENTO DE HIERRO Y ACIDO FOLICO</t>
  </si>
  <si>
    <t>GESTANTE SUPLEMENTARIA</t>
  </si>
  <si>
    <t>3331701</t>
  </si>
  <si>
    <t>TOTAL</t>
  </si>
  <si>
    <t>FORMULACIÓN DE ACTIVIDADES - TAREAS ASOCIADAS 2015</t>
  </si>
  <si>
    <t>DENOMINACION : HOSPITAL ANTONIO LORENA DEL CUSCO</t>
  </si>
  <si>
    <t>PROGRAMA ESTRATEGICO: SALUD MATERNO NEONATAL</t>
  </si>
  <si>
    <t>OBJETIVO ESPECIFICO</t>
  </si>
  <si>
    <t>ACTIVIDAD OPERATIVA A DESARROLLAR</t>
  </si>
  <si>
    <t>COD.FINALIDAD</t>
  </si>
  <si>
    <t>FINALIDAD/TAREA ASOCIADA</t>
  </si>
  <si>
    <t>META A LOGRAR</t>
  </si>
  <si>
    <t>CRONOGRAMA DE EJECUCIÓN DE ACTIVIDADES</t>
  </si>
  <si>
    <t>PRESUPUESTO REQUERIDO BIENES Y SERVICIOS</t>
  </si>
  <si>
    <t>D y T.</t>
  </si>
  <si>
    <t>BRECHA</t>
  </si>
  <si>
    <t>SIGA</t>
  </si>
  <si>
    <t>PIM-2015</t>
  </si>
  <si>
    <t>PIM</t>
  </si>
  <si>
    <t>Proyeccion</t>
  </si>
  <si>
    <t>Coperantes, Municipalidades etc.)</t>
  </si>
  <si>
    <t>OBJETIVO GENERAL DEL PLAN OPERATIVO 1. : CONDUCCION DE LA GESTION DE LA ESTRATEGIA MATERNO NEONATAL.</t>
  </si>
  <si>
    <t>OE.1.1.</t>
  </si>
  <si>
    <t>MEJORAR LA GESTION DE LA ESTRATEGIA MATERNO NEONATAL.</t>
  </si>
  <si>
    <t>MONITOREO, SUPERVISION, EVALUACION Y
CONTROL DEL PROGRAMA MATERNO NEONATAL.</t>
  </si>
  <si>
    <t>DEPTO GINECO-OBTETRICIA Y NEONATOLOGIA</t>
  </si>
  <si>
    <t>4427702</t>
  </si>
  <si>
    <t>MONITOREO DEL PROGRAMA MATERNO NEONATAL</t>
  </si>
  <si>
    <t>4427704</t>
  </si>
  <si>
    <t>SUPERVISIÒN  DEL PROGRAMA MATERNO NEONATAL</t>
  </si>
  <si>
    <t>4427703</t>
  </si>
  <si>
    <t>EVALUACIÒN Y CONTROL DEL PROGRAMA MATERNO NEONATAL</t>
  </si>
  <si>
    <t>OE.1.2.</t>
  </si>
  <si>
    <t>REGULAR  EL CONTROL SANITARIO</t>
  </si>
  <si>
    <t>DESARROLLO DE NORMAS Y GUIAS TECNICAS EN MATERNO NEONATAL.</t>
  </si>
  <si>
    <t xml:space="preserve">NORMA </t>
  </si>
  <si>
    <t>3328701</t>
  </si>
  <si>
    <t>DESARROLLO NORMAS</t>
  </si>
  <si>
    <t>3328702</t>
  </si>
  <si>
    <t>IMPLEMENTACION DE DOCUMENTOS TECNICOS</t>
  </si>
  <si>
    <t>OBJETIVO GENERAL DEL PLAN OPERATIVO 2.: POBLACION CON CONOCIMIENTOS EN SALUD SEXUAL REPRODUCTIVA Y QUE ACCEDEN A METOS DE PLANIFICACION FAMILIAR.</t>
  </si>
  <si>
    <t>BRINDAR INFORMACION A LA POBLACION  SOBRE   SALUD SEXUAL REPRODUCTIVA Y METODOS DE PLANIFICACION FAMILIAR.</t>
  </si>
  <si>
    <t>POBLACION  INFORMADA SOBRE SALUD SEXUAL, SALUD REPRODUCTIVA Y METODOS DE PLANIFICACION FAMILIAR</t>
  </si>
  <si>
    <t>BRINDAR INFORMACION SOBRE SALUD SEXUAL, SALUD REPRODUCTIVA Y METOS DE PLANIFICACION FAMILIAR</t>
  </si>
  <si>
    <t>PERSONA INFORMADA</t>
  </si>
  <si>
    <t>5000201</t>
  </si>
  <si>
    <t>POBLACIÓN INFORMADA EN SALUD SEXUAL Y REPRODUCTIVA POR MEDIOS DE DIFUSIÓN MASIVA .</t>
  </si>
  <si>
    <t>5000202</t>
  </si>
  <si>
    <t>COMUNICADORES Y PERIODISTAS INFORMADOS EN TEMAS DE SALUD SEXUAL Y SALUD REPRODUCTIVA</t>
  </si>
  <si>
    <t>5000203</t>
  </si>
  <si>
    <t>POBLACIÓN INFORMADA EN SALUD REPRODUCTIVA  POR MEDIOS ALTERNATIVOS DE COMUNICACIÓN.</t>
  </si>
  <si>
    <t>ADOLESCENTES ACCEDEN A SERVICIOS DE SALUD PARA PREVENCION DEL EMBARAZO</t>
  </si>
  <si>
    <t>BRINDAR INFORMACION SOBRE SALUD SEXUAL, SALUD REPRODUCTIVA Y METODOS DE PLANIFICACION FAMILIAR</t>
  </si>
  <si>
    <t>ATENCION</t>
  </si>
  <si>
    <t>OE.2.2.</t>
  </si>
  <si>
    <t>CONTROLAR LOS RIESGOS Y DAÑLOS PARA LA SALUD EN MUNICIPIOS, COMUNIDADES, INSTITUCIONES EDUCATIVAS  Y FAMILIAS.</t>
  </si>
  <si>
    <t>MUNICIPIOS SALUDABLES QUE PROMUEVEN SALUD SEXUAL Y REPRODUCTIVA</t>
  </si>
  <si>
    <t>PROMUEVER LA SALUD SEXUAL Y REPRODUCTIVA CON ENFASIS EN MATERNIDAD SALUDABLE EN MUNICIPIOS LA  SALUD
SEXUAL Y REPRODUCTIVA Y REPRODUCTIVA CON ENFASIS EN MATERNIDAD SALUDABLE</t>
  </si>
  <si>
    <t>MUNICIPIOS CON POLITICAS PARA IMPLEMENTAR CASAS DE ESPERA, ADECUACION CULTURAL Y/O SISTEMA DE VIGILANCIA COMUNITARIA PARA UNA MATERNIDAD SALUDABLE.</t>
  </si>
  <si>
    <t>3328802</t>
  </si>
  <si>
    <t>CONSEJO MUNICIPAL CAPACITADO EN GESTIÓN LOCAL  PARA ELABORAR  PIP Y POLÍT. PÚB.  A FAVOR DE LA SALUD  MATERNA Y NEONATAL</t>
  </si>
  <si>
    <t>3328803</t>
  </si>
  <si>
    <t>COMITÉ MULTISECTORIAL CAPACITADO EN GESTIÓN LOCAL PARA PROMOVER  PRÁCTICAS EN  SALUD MATERNA Y NEONATAL</t>
  </si>
  <si>
    <t>COMUNIDADES SALUDABLES QUE PROMUEVEN SALUD SEXUAL Y REPRODUCTIVA</t>
  </si>
  <si>
    <t>COMUNIDAD  PROMUEVE ACCIONES ADECUADAS EN SALUD SEXUAL Y REPRODUCTIVA CON ENFASIS EN MATERNIDAD SALUDABLE Y SALUD DEL NEONATO.</t>
  </si>
  <si>
    <t>3328901</t>
  </si>
  <si>
    <t>JUNTA VECINALCAPACITADA PARA  VIGILANCIA COMUNITARIA EN SALUD  DE MADRES Y NEONATOS</t>
  </si>
  <si>
    <t>3328902</t>
  </si>
  <si>
    <t>ACS CAPACITADO PARA VIGILANCIA COMUNITARIA Y ORIENTACIÓN EN PRÁCTICAS SALUDABLES PARA LAS MADRES Y NEONATOS</t>
  </si>
  <si>
    <t>PROMOVER DESDE LAS INSTITUCIONES EDUCATIVAS SALUDABLES, SALUD SEXUAL Y REPRODUCTIVA CON ENFASIS EN MATERNIDAD SALUDABLE Y SALUD DEL NEONATO.</t>
  </si>
  <si>
    <t xml:space="preserve">INSTITUCIONES EDUCATIVAS SALUDABLES, PROMUEVEN SALUD SEXUAL Y REPRODUCTIVA </t>
  </si>
  <si>
    <t>3329004</t>
  </si>
  <si>
    <t>CONSEJO EDUCATIVO INSTITUCIONAL (CONEI) COMPROMETIDOS QUE PROMUEVE PRACTICAS EN MATERNIDAD SALUDABLES Y SALUD DEL NEONATO</t>
  </si>
  <si>
    <t>3329005</t>
  </si>
  <si>
    <t>DOCENTES DE INSTIT, EDUCATIVAS CAPACITADOS EN    EN MATERNIDAD SALUDABLE Y SALUD DEL NEONATO</t>
  </si>
  <si>
    <t>3329006</t>
  </si>
  <si>
    <t>ASOCIACION DE PADRES DE FAMILIA (APAFAS) DESARROLLAN ACCIONES PARA LA PROMOCION DE LA SALUD SEXUAL INTEGRAL</t>
  </si>
  <si>
    <t>FAMILIAS SALUDABLES INFORMADAS RESPECTO DE SU SALUD SEXUAL Y REPRODUCTIVA</t>
  </si>
  <si>
    <t>INFORMAR A FAMILIAS SALUDABLES RESPECTO DE SU SALUD SEXUAL Y REPRODUCTIVA CON ENFASIS EN LA MATERNIDAD SALUDABLE.</t>
  </si>
  <si>
    <t>FAMILIAS RECIBEN SESIONES EDUCATIVAS EN SALUD SEXUAL REPRODUCTIVA, CON ENFASIS EN LA MATERNIDAD SALUDABLE.</t>
  </si>
  <si>
    <t>GESTANTES Y PUÉRPERAS  RECIBEN CONSEJERÍA PARA EL DESARROLLO DE PRÁCTICAS EN  EN SALUD DE LA MADRE Y DEL NEONATO</t>
  </si>
  <si>
    <t>FAMILIAS GESTANTES Y PUÉRPERASCON CONSEJERÍA EN PRÁCTICAS  SALUDABLES PARA LA MADRE  Y EL NEONATO</t>
  </si>
  <si>
    <t>OE.2.3.</t>
  </si>
  <si>
    <t>PROMOVER QUE EL ADOLECENTES  ACCEDA A SERVICIOS DE SALUD PARA PREVENCION DEL EMBARAZO</t>
  </si>
  <si>
    <t>BRINDAR SERVICIOS DE SALUD PARA PREVENCION DEL EMBARAZO A ADOLECENTES.</t>
  </si>
  <si>
    <t xml:space="preserve">DEPTO GINECO-OBTETRICIA </t>
  </si>
  <si>
    <t>5000501</t>
  </si>
  <si>
    <t xml:space="preserve">ADOLESCENTES RECIBEN ORIENTACION Y COSEJERIA EN SALUD SEXUAL Y REPRODUCTIVA PARA PREVENCION DEL EMBARAZO </t>
  </si>
  <si>
    <t>5000502</t>
  </si>
  <si>
    <t xml:space="preserve">ATENCION INTEGRAL PARA LA PREVENCIÓN DEL EMBARAZO ADOLESCENTE  </t>
  </si>
  <si>
    <t>OE.2.4.</t>
  </si>
  <si>
    <t>BRINDAR A LA POBLACION  ACCESO  A METODOS DE PLANIFICACION FAMILIAR.</t>
  </si>
  <si>
    <t>POBLACION ACCEDE A METODOS DE PLANIFICACION FAMILIAR</t>
  </si>
  <si>
    <t>MEJORAMIENTO DEL ACCESO DE LA POBLACION A METODOS DE PLANIFICACION FAMILIAR.</t>
  </si>
  <si>
    <t>PAREJA PROTEGIDA</t>
  </si>
  <si>
    <t>SERVICIO DE OBTETRICIA</t>
  </si>
  <si>
    <t>3329101</t>
  </si>
  <si>
    <t>AQV MASCULINO</t>
  </si>
  <si>
    <t>3329102</t>
  </si>
  <si>
    <t xml:space="preserve">COMPLICACIONES POR AQV MASCULINO  </t>
  </si>
  <si>
    <t>3329103</t>
  </si>
  <si>
    <t>AQV FEMENINO</t>
  </si>
  <si>
    <t>3329104</t>
  </si>
  <si>
    <t>COMPLICACION POR AQV FEMENINO</t>
  </si>
  <si>
    <t>3329105</t>
  </si>
  <si>
    <t>DISPOSITIVO INTRAUTERINO (METODO DIU)</t>
  </si>
  <si>
    <t>3329106</t>
  </si>
  <si>
    <t>ANTICONCEPTIVO HORMONAL INYECTABLE</t>
  </si>
  <si>
    <t>3329107</t>
  </si>
  <si>
    <t>METODO DE BARRERA</t>
  </si>
  <si>
    <t>3329108</t>
  </si>
  <si>
    <t>ANTICONCEPTIVO HORMONAL ORAL</t>
  </si>
  <si>
    <t>3329109</t>
  </si>
  <si>
    <t>ANTICONCEPTIVO ORAL DE EMERGENCIA (AOE)</t>
  </si>
  <si>
    <t>3329110</t>
  </si>
  <si>
    <t>METODO DE ABSTINENCIA PERIODICA</t>
  </si>
  <si>
    <t>3329111</t>
  </si>
  <si>
    <t>METODO DE LACTANCIA MATERNA EXCLUSIVA (MELA)</t>
  </si>
  <si>
    <t>3329112</t>
  </si>
  <si>
    <t>COMPLICACIONES POR USO DE DIU</t>
  </si>
  <si>
    <t>3329113</t>
  </si>
  <si>
    <t>ANTICONCEPTIVO HORMONAL MENSUAL INYECTABLE</t>
  </si>
  <si>
    <t>3329114</t>
  </si>
  <si>
    <t>CONDON FEMENINO</t>
  </si>
  <si>
    <t>3329115</t>
  </si>
  <si>
    <t>IMPLANTE</t>
  </si>
  <si>
    <t>OE.2.5.</t>
  </si>
  <si>
    <t>BRINDAR A LA POBLACION  ACCEDE A SERVICIOS DE CONCEJERIA EN SALUD SEXUAL Y REPRODUCTIVA.</t>
  </si>
  <si>
    <t>POBLACION ACCEDE A SERVICIOS DE CONSEJERIA EN SALUD SEXUAL Y REPRODUCTIVA</t>
  </si>
  <si>
    <t>MEJORAMIENTO DEL ACCESO DE LA POBLACION A SERVICIOS DE CONSEJERIA EN SALUD SEXUAL Y REPRODUCTIVA.</t>
  </si>
  <si>
    <t>3329201</t>
  </si>
  <si>
    <t>ORIENTACION COSEJERIA EN SALUD SEXUAL Y REPRODUCTIVA</t>
  </si>
  <si>
    <t>3329202</t>
  </si>
  <si>
    <t>CAPACITACION DE MUJERES CON DEMANDA INSATISFECHA DE PLANIFICACION FAMILIAR</t>
  </si>
  <si>
    <t>3329203</t>
  </si>
  <si>
    <t>ATENCION PRE CONCEPCIONAL</t>
  </si>
  <si>
    <t xml:space="preserve">OBJETIVO GENERAL DEL PLAN OPERATIVO 3.: REDUCIR LA MORBILIDAD Y MORTALIDAD MATERNA </t>
  </si>
  <si>
    <t>OE.3.1.</t>
  </si>
  <si>
    <t>FORTALECER EL ACCESO DE GESTANTES A SERVICIOS DE ATENCION PRENATAL DE CALIDAD Y DE LAS COMPLICACIONES.</t>
  </si>
  <si>
    <t>ATENCION PRENATAL REENFOCADA</t>
  </si>
  <si>
    <t>BRINDAR ATENCION PRENATAL REENFOCADA</t>
  </si>
  <si>
    <t>GESTANTE CONTROLADA</t>
  </si>
  <si>
    <t>3317201</t>
  </si>
  <si>
    <t>ATENCION DE GESTANTE</t>
  </si>
  <si>
    <t>3317202</t>
  </si>
  <si>
    <t>VACUNA ANTITETANICA A LA GESTANTE</t>
  </si>
  <si>
    <t>3317203</t>
  </si>
  <si>
    <t>3317204</t>
  </si>
  <si>
    <t>EXAMEN DE LABORATORIO COMPLETO</t>
  </si>
  <si>
    <t>3317205</t>
  </si>
  <si>
    <t>ECOGRAFIA OBSTETRICA</t>
  </si>
  <si>
    <t>3317206</t>
  </si>
  <si>
    <t>ATENCION ODONTOLOGICA DE LA GESTANTE</t>
  </si>
  <si>
    <t>CAPACITACION EN ATENCION PRENATAL</t>
  </si>
  <si>
    <t>3317209</t>
  </si>
  <si>
    <t>EVALUACION DE BIENESTAR FETAL</t>
  </si>
  <si>
    <t>OE.3.2.</t>
  </si>
  <si>
    <t>ATENCION DE LA GESTANTE CON COMPLICACIONES</t>
  </si>
  <si>
    <t>BRINDAR ATENCION DE GESTANTES CON  COMPLICACIONES.</t>
  </si>
  <si>
    <t>GESTANTE ATENDIDA</t>
  </si>
  <si>
    <t>3329404</t>
  </si>
  <si>
    <t>AMENAZA DE PARTO PREMATURO</t>
  </si>
  <si>
    <t>3329406</t>
  </si>
  <si>
    <t>HEMORRAGIA DE LA 1RA MITAD DE EMBARAZO SIN LAPARATOMIA</t>
  </si>
  <si>
    <t>463.779.70</t>
  </si>
  <si>
    <t>3329407</t>
  </si>
  <si>
    <t>HEMORRAGIA DE LA 2 MITAD DEL EMBARAZO</t>
  </si>
  <si>
    <t>3329408</t>
  </si>
  <si>
    <t>HIPEREMESIS GRAVIDICA</t>
  </si>
  <si>
    <t>3329409</t>
  </si>
  <si>
    <t>INFECCION DEL TRACTO URINARIO</t>
  </si>
  <si>
    <t>3329413</t>
  </si>
  <si>
    <t>RUPTURA PREMATURA DE MEMBRANA Y OTRAS RELACIONADAS</t>
  </si>
  <si>
    <t>3329414</t>
  </si>
  <si>
    <t>HEMORRAGIA DE LA 1RA MITAD DE EMBARAZO CON LAPARATOMIA</t>
  </si>
  <si>
    <t>3329415</t>
  </si>
  <si>
    <t>TRANSTORNOS HIPERTENSIVOS EN EL EMBARAZO</t>
  </si>
  <si>
    <t>3329416</t>
  </si>
  <si>
    <t>TRANSTORNOS METABOLICOS EN EL EMBARAZO</t>
  </si>
  <si>
    <t>3329417</t>
  </si>
  <si>
    <t>OTRAS ENFERMEDADES DEL EMBARAZO</t>
  </si>
  <si>
    <t>FORTALECER EL ACCESO DE GESTANTES A SERVICIOS DE ATENCION DEL PARTO CALIFICADO Y PUERPERIO,NORMAL Y COMPLICADO SEGÚN CAPACIDAD RESOLUTIVA.</t>
  </si>
  <si>
    <t>ATENCION DEL PARTO NORMAL</t>
  </si>
  <si>
    <t>BRINDAR ATENCION DEL PARTO NORMAL.</t>
  </si>
  <si>
    <t>PARTO NORMAL</t>
  </si>
  <si>
    <t>3329501</t>
  </si>
  <si>
    <t>ATENCION DEL PARTO COMPLICADO NO QUIRURGICO</t>
  </si>
  <si>
    <t>BRINDAR ATENCION DEL PARTO  COMPLICADO  NO QUIRURGICO.</t>
  </si>
  <si>
    <t>PARTO COMPLICADO</t>
  </si>
  <si>
    <t>3329601</t>
  </si>
  <si>
    <t>PARTO DISTOCICO</t>
  </si>
  <si>
    <t>3329602</t>
  </si>
  <si>
    <t>HEMORRAGIAS INTRAPARTO Y POSTPARTO</t>
  </si>
  <si>
    <t>ATENCION DEL PARTO COMPLICADO QUIRURGICO</t>
  </si>
  <si>
    <t>BRINDAR ATENCION DEL PARTO  COMPLICADO QUIRURGICO.</t>
  </si>
  <si>
    <t>CESAREA</t>
  </si>
  <si>
    <t>3329701</t>
  </si>
  <si>
    <t>CESAREAS</t>
  </si>
  <si>
    <t>ATENCION DEL PUERPERIO</t>
  </si>
  <si>
    <t>ATENDER EL PUERPERIO</t>
  </si>
  <si>
    <t>ATENCION PUERPERIAL</t>
  </si>
  <si>
    <t>3329801</t>
  </si>
  <si>
    <t>ATENCION DEL PUERPERIO CON COMPLICACIONES</t>
  </si>
  <si>
    <t>ATENDER  EL PUERPERIO CON COMPLICACIONES.</t>
  </si>
  <si>
    <t>EGRESO</t>
  </si>
  <si>
    <t>3329901</t>
  </si>
  <si>
    <t>ENDOMETRITIS PUERPERAL</t>
  </si>
  <si>
    <t>3329902</t>
  </si>
  <si>
    <t>MASTITITS</t>
  </si>
  <si>
    <t>3329903</t>
  </si>
  <si>
    <t>OTRAS COMPLICACIONES DEL PUERPERIO</t>
  </si>
  <si>
    <t>ATENCION OBSTETRICA EN UNIDAD DE CUIDADOS INTENSIVOS</t>
  </si>
  <si>
    <t>ATENDER COMPLICACIONES OBTETRICAS EN UNIDAD DE CUIDADOS INTENSIVOS.</t>
  </si>
  <si>
    <t>3330001</t>
  </si>
  <si>
    <t>SHOCK HIPOVOLEMICO OBSTETRICO</t>
  </si>
  <si>
    <t>3330002</t>
  </si>
  <si>
    <t>SHOCK SEPTICO OBSTETRICO</t>
  </si>
  <si>
    <t>3330003</t>
  </si>
  <si>
    <t>SINDROME DE HELLP</t>
  </si>
  <si>
    <t>3330004</t>
  </si>
  <si>
    <t>ATENCION DE GESTANTE COMPLICADAS EN UCI (CARDIOPATA SEVERA, DIABETICA SEVERA, RENAL SEVERA,ETC)</t>
  </si>
  <si>
    <t>3330005</t>
  </si>
  <si>
    <t>ECLAMPSIA SEVERA</t>
  </si>
  <si>
    <t>MEJORAR EL ACCESO DE GESTANTES A REFERENCIA Y CONTRA REFERENCIA MATERNA Y/O NEONATAL SEGÚN CAPACIDAD RESOLUTIVA.</t>
  </si>
  <si>
    <t>ACCESO AL SISTEMA DE REFERENCIA INSTITUCIONAL</t>
  </si>
  <si>
    <t>MEJORAR EL ACCESO AL SISTEMA DE REFERENCIA INSTITUCIONAL.</t>
  </si>
  <si>
    <t>GESTANTE O NEONATO REFERIDO</t>
  </si>
  <si>
    <t>3330401</t>
  </si>
  <si>
    <t>REFERENCIA DE FONP-FUNCIONES OBSTETRICAS NEONATALES PRIMARIAS</t>
  </si>
  <si>
    <t>3330402</t>
  </si>
  <si>
    <t>REFERENCIA DE FONB-FUNCIONES OBSTETRICAS NEONATALES BASICAS</t>
  </si>
  <si>
    <t>3330403</t>
  </si>
  <si>
    <t>REFERENCIA DE FONE-FUNCIONES OBSTETRICAS NEONATALES ESENCIALES</t>
  </si>
  <si>
    <t>OBJETIVO OPERATIVO PLAN OPERATIVO 4. REDUCCION DE LA MORBILIDAD Y MORTALIDAD NEONATAL</t>
  </si>
  <si>
    <t>FORTALECER EL ACCESO DE NEONATOS A SERVICIOS DE ATENCION NEONATAL.</t>
  </si>
  <si>
    <t>ATENCION DEL RECIEN NACIDO NORMAL</t>
  </si>
  <si>
    <t>ATENDER AL RECIEN NACIDO NORMAL</t>
  </si>
  <si>
    <t>RECIEN NACIDO</t>
  </si>
  <si>
    <t>3330501</t>
  </si>
  <si>
    <t>ATENCION INMEDIATA DEL RECIEN NACIDO</t>
  </si>
  <si>
    <t>3330502</t>
  </si>
  <si>
    <t>CONTROL DEL RECIEN NACIDO (7° Y 15° DIA)</t>
  </si>
  <si>
    <t>3330503</t>
  </si>
  <si>
    <t>VISTA DOMICILIARIA</t>
  </si>
  <si>
    <t>3330504</t>
  </si>
  <si>
    <t>TAMIZAJE NEONATAL- PROCESIAMIENTO DE MUESTRA</t>
  </si>
  <si>
    <t>OE.4.2.</t>
  </si>
  <si>
    <t>FORTALECER EL ACCESO DE NEONATOS A SERVICIOS CON CAPACIDAD RESOLUTIVA PARA ATENDER COMPLICACIONES</t>
  </si>
  <si>
    <t>ATENCION DEL RECIEN NACIDO CON COMPLICACIONES</t>
  </si>
  <si>
    <t>ATENDER AL RECIEN NACIDO  CON COMPLICACIONES</t>
  </si>
  <si>
    <t>3330601</t>
  </si>
  <si>
    <t>ATENCION DEL RN CON COMPLICACIONES</t>
  </si>
  <si>
    <t>3330602</t>
  </si>
  <si>
    <t>ASFIXIA DEL NACIMIENTO</t>
  </si>
  <si>
    <t>3330603</t>
  </si>
  <si>
    <t>NEONATO AFECTADO POR EL  (Trauma obstétrico)</t>
  </si>
  <si>
    <t>3330604</t>
  </si>
  <si>
    <t>NEONATO AFECTADO POR CONDICIONES MATERNAS(HTA, Infeccion,DM y RPM).</t>
  </si>
  <si>
    <t>3330605</t>
  </si>
  <si>
    <t>BAJO PESO AL NACER Y PREMATURO</t>
  </si>
  <si>
    <t>3330606</t>
  </si>
  <si>
    <t>OFTALMIA DEL RECIEN NACIDO</t>
  </si>
  <si>
    <t>RECIEN NACIDO EXPUESTO AL VIH</t>
  </si>
  <si>
    <t>3330608</t>
  </si>
  <si>
    <t>SIFILIS CONGENITA</t>
  </si>
  <si>
    <t>3330609</t>
  </si>
  <si>
    <t>ONFALITIS</t>
  </si>
  <si>
    <t>3330610</t>
  </si>
  <si>
    <t>SEPSIS NEONATAL</t>
  </si>
  <si>
    <t>3330611</t>
  </si>
  <si>
    <t>TRASTORNOS METABOLICOS DEL RECIEN NACIDO, ICTERICIA NEONATAL NO FISIOLOGICO.</t>
  </si>
  <si>
    <t>3330612</t>
  </si>
  <si>
    <t>DIFICULTAD RESPIRATORIA DEL RECIEN NACIDO.</t>
  </si>
  <si>
    <t>3330613</t>
  </si>
  <si>
    <t>CONVULCIONES NEONATALES</t>
  </si>
  <si>
    <t>3330614</t>
  </si>
  <si>
    <t>HIPOTIROIDISMO CONGENITO</t>
  </si>
  <si>
    <t>3330615</t>
  </si>
  <si>
    <t>INCOMPATIBILIDAD Rh/ABO EN EL RECIEN NACIDO.</t>
  </si>
  <si>
    <t>3330616</t>
  </si>
  <si>
    <t>HIDROCEFALIA CONGENITA</t>
  </si>
  <si>
    <t>3330617</t>
  </si>
  <si>
    <t>PALADAR HENDIDO (Fisura Labido Palatino)</t>
  </si>
  <si>
    <t>3330618</t>
  </si>
  <si>
    <t>DISPLACIA CONGENITO DE CADERA</t>
  </si>
  <si>
    <t>OE.4.3.</t>
  </si>
  <si>
    <t>FORTALECER EL ACCESO DE NEONATOS A SERVICIOS DE CUIDADOS INTENSIVOS NEONATALES.</t>
  </si>
  <si>
    <t>ATENCION DEL RECIEN NACIDO CON COMPLICACIONES QUE REQUIERE UNIDAD DE CUIDADOS INTENSIVOS NEONATALES - UCIN</t>
  </si>
  <si>
    <t>ATENDER AL RECIEN NACIDO CON COMPLICACIONES QUE REQUIERE CUIDADOS INTENSIVOS NEONATALES UCIN</t>
  </si>
  <si>
    <t>3330705</t>
  </si>
  <si>
    <t>3330701</t>
  </si>
  <si>
    <t>ATENCION DEL RN CON COMPLICACIONES QUE REQUIERE UCIN</t>
  </si>
  <si>
    <t>3330702</t>
  </si>
  <si>
    <t>RECIEN NACIDO DE BAJO PESO AL NACIMIENTO (&lt;2,500 GR.)</t>
  </si>
  <si>
    <t>3330703</t>
  </si>
  <si>
    <t>3330704</t>
  </si>
  <si>
    <t>NEONATO AFECTADO POR EL PARTO (TRAUMA OBSTETRICO)</t>
  </si>
  <si>
    <t>3330706</t>
  </si>
  <si>
    <t>TRASTORNOS METABOLICOS DEL RECIEN NACIDO. ICTERICIA NEONATAL NO FISIOLOGICA</t>
  </si>
  <si>
    <t>3330707</t>
  </si>
  <si>
    <t>DIFICULTAD RESPIRATORIA DEL RECIEN NACIDO</t>
  </si>
  <si>
    <t>3330708</t>
  </si>
  <si>
    <t>CONVULSIONES NEONATALES</t>
  </si>
  <si>
    <t>3330709</t>
  </si>
  <si>
    <t>INCOMPATIBILIDAD RH/ABO EN EL RECIEN NACIDO</t>
  </si>
  <si>
    <t>3330710</t>
  </si>
  <si>
    <t>TOTAL:</t>
  </si>
  <si>
    <t>PROGRAMA ESTRATEGICO: ENFERMEDADES TRASMISIBLES (VIH/SIDA - TUBERCULOSIS)</t>
  </si>
  <si>
    <t>OBJETIVO GENERAL DEL PLAN OPERATIVO  01 - CONDUCCIÓN DE LA GESTIÓN DE LA ESTRATEGIA  ENFERMEDADES TRASMISIBLES (VIH/SIDA - TUBERCULOSIS)</t>
  </si>
  <si>
    <t xml:space="preserve">MEJORAR LA GESTION DE LA ESTRATEGIA ENFERMEDADES TRASMISIBLES (VIH/SIDA - TUBERCULOSIS) </t>
  </si>
  <si>
    <t>MONITOREO, SUPERVISION, EVALUACION Y CONTROL DE VIH SIDA - TUBERCULOSIS</t>
  </si>
  <si>
    <t xml:space="preserve"> INFORME</t>
  </si>
  <si>
    <t>TBC Y VIH/CERIT</t>
  </si>
  <si>
    <t>4395002</t>
  </si>
  <si>
    <t>MONITOREO  DEL PROGRAMA ENFERMEDADES TRASMISIBLES ( TBC Y VIH)</t>
  </si>
  <si>
    <t>4395004</t>
  </si>
  <si>
    <t>SUPERVISIÒN DEL PROGRAMA ENFERMEDADES TRASMISIBLES ( TBC Y VIH)</t>
  </si>
  <si>
    <t>4395003</t>
  </si>
  <si>
    <t>EVALUACIÒN Y CONTROL DEL PROGRAMA ENFERMEDADES TRASMISIBLES ( TBC Y VIH)</t>
  </si>
  <si>
    <t xml:space="preserve">REGULAR DE LA FINANCIACION Y PROVISION DE SERVICIOS DE ENFERMEDADES TRASMISIBLES (VIH/SIDA - TUBERCULOSIS) </t>
  </si>
  <si>
    <t>DESARROLLO DE NORMAS Y GUIAS TECNICAS VIH SIDA, TUBERCULOSIS</t>
  </si>
  <si>
    <t>4395101</t>
  </si>
  <si>
    <t>FORTALECER LOS ESTABLECIMIENTOS DE SALUD CON CONTROL INSTITUCIONAL DE TUBERCULOSIS</t>
  </si>
  <si>
    <t>ADECUADA BIOSEGURIDAD EN LOS SERVICIOS DE ATENCION DE TUBERCULOSIS</t>
  </si>
  <si>
    <t>TRABAJADOR PROTEGIDO</t>
  </si>
  <si>
    <t>TBC</t>
  </si>
  <si>
    <t>ESTABLECIMIENTO DE SALUD CON MEDIDAS DE BIOSEGURIDAD PARA PREVENCIÓN Y CONTROL DE TB</t>
  </si>
  <si>
    <t xml:space="preserve">TRABAJADOR DE SALUD QUE PRACTICA MEDIDAS DE BIOSEGURIDAD PARA PREVENCIÓN Y CONTROL DE  TB. </t>
  </si>
  <si>
    <t xml:space="preserve">OBJETIVO GENERAL DEL PLAN OPERATIVO 03 : PREVENCION DE RIESGOS Y DAÑOS PARA LA SALUD VIH SIDA </t>
  </si>
  <si>
    <t xml:space="preserve">INCREMENTAR EL USO CORRECTO DE CONDÓN EN ADULTOS Y JOVENES PARA PREVENCION DE INFECCIONES DE TRANSMISIÓN SEXUAL VIH Y ACCEDEN VOLUNTARIAMENTE A LA PRUEBA
</t>
  </si>
  <si>
    <t>POBLACION INFORMADA SOBRE USO CORRECTO DE CONDON PARA PREVENCION DE INFECCIONES DE TRANSMISION SEXUAL Y VIH/SIDA</t>
  </si>
  <si>
    <t>MEJORAR EN LA POBLACION INFORMADA EL USO CORRECTO DE CONDON PARA PREVENCION DE INFECCIONES DE TRANSMISIÓN SEXUAL y VIH/SIDA</t>
  </si>
  <si>
    <t>PERSONA  INFORMADA</t>
  </si>
  <si>
    <t>VIH/CERIT</t>
  </si>
  <si>
    <t>4395801</t>
  </si>
  <si>
    <t>POBLACIÓN INFORMADA POR MEDIOS DE DIFUSIÓN MASIVA SOBRE  PREVENCIÓN Y USO ADECUADO DEL CONDÓN</t>
  </si>
  <si>
    <t>DIFUSION EN ESPACIOS COMUNITARIOS DE MENSAJES DE PREVENCION</t>
  </si>
  <si>
    <t>POBLACIÓN INFORMADA A TRAVÉS DE DIFUSIÓN EN ESPACIOS COMUNITARIOS DE MENSAJES DE PREVENCIÓN</t>
  </si>
  <si>
    <t>ADULTOS Y JOVENES RECIBEN CONSEJERIA Y TAMIZAJE PARA INFECCIONES DE TRANSMISION SEXUAL Y VIH/SIDA</t>
  </si>
  <si>
    <t>ENTREGAR A ADULTOS Y JOVENES VARONES CONSEJERIA Y TAMIZAJE PARA ITS VIH/SIDA.</t>
  </si>
  <si>
    <t>4395901</t>
  </si>
  <si>
    <t>CONSEJERIA INDIVIDUAL  PARA TAMIZAJE PARA ITS Y VIH/SIDA</t>
  </si>
  <si>
    <t>4395902</t>
  </si>
  <si>
    <t>TAMIZAJE Y ENTREGA DE PRESERVATIVOS  PARA ITS Y VIH/SIDA</t>
  </si>
  <si>
    <t xml:space="preserve">ADOPTAR MEDIDAS DE PREVENCION EN ADOLESCENTES DE INFECCIONES DE TRANSMISIÓN SEXUAL VIH </t>
  </si>
  <si>
    <t>POBLACION ADOLESCENTE INFORMADA SOBRE INFECCIONES DE TRANSMISION SEXUAL y VIH/SIDA</t>
  </si>
  <si>
    <t>ENTREGAR A POBLACION ADOLESCENTE INFORMACION SOBRE INFECCIONES DE TRANSMISIÓN SEXUAL y VIH/SIDA</t>
  </si>
  <si>
    <t>PERSONA CAPACITADA</t>
  </si>
  <si>
    <t>4396001</t>
  </si>
  <si>
    <t>ADOLESCENTE INFORMADO EN ESPACIOS COMUNITARIOS y REDES SOCIALES</t>
  </si>
  <si>
    <t>4396002</t>
  </si>
  <si>
    <t>ADOLESCENTES CAPACITADO EN ACTIVIDADES DE PREVENCIÓN DE ITS, VIH/SIDA</t>
  </si>
  <si>
    <t>OE.3.3.</t>
  </si>
  <si>
    <t xml:space="preserve">MEJORAR A LA POBLACION DE ALTO RIESGO INCREMENTAN LAS MEDIDAS DE PREVENCION DE INFECCIONES DE TRANSMISIÓN SEXUAL VIH </t>
  </si>
  <si>
    <t>POBLACION DE ALTO RIESGO RECIBE INFORMACION Y ATENCION PREVENTIVA</t>
  </si>
  <si>
    <t>BRINDAR INFORMACION Y ATENCION PREVENTIVA A POBLACION DE ALTO RIESGO.</t>
  </si>
  <si>
    <t>PERSONA TRATADA</t>
  </si>
  <si>
    <t>4396101</t>
  </si>
  <si>
    <t>POBLACIÓN HSH, TS Y DE LA DIVERSIDAD SEXUAL RECIBEN ATENCIÓN MÉDICA PERIODICA</t>
  </si>
  <si>
    <t>4396102</t>
  </si>
  <si>
    <t>POBLACIÓN QUE VIVE EN COMUNIDAD INDÍGENA AMAZÓNICA ACCEDE A ATENCIÓN DE SALUD</t>
  </si>
  <si>
    <t>4396103</t>
  </si>
  <si>
    <t>PERSONAS QUE SUFREN VIOLENCIA SEXUAL RECIBE ATENCIÓN INTEGRAL PARA LA PREVENCIÓN DE ITS, VIH/SIDA</t>
  </si>
  <si>
    <t>4396104</t>
  </si>
  <si>
    <t>POBLACIÓN PRIVADA DE LIBERTAD (PPL) RECIBEN ATENCIÓN DE SALUD</t>
  </si>
  <si>
    <t>4396105</t>
  </si>
  <si>
    <t>ATENCION A PERSONAL DE SALUD EXPUESTO A ACCIDENTE LABORAL</t>
  </si>
  <si>
    <t>OBJETIVO GENERAL DEL PLAN PERATIVO 04: DISMINUCION DE INCIDENCIA DE TUBERCULOSIS</t>
  </si>
  <si>
    <t>BRINDAR A LA POBLACION QUE ACCEDE A DIAGNOSTICO Y  CONTROL DE TUBERCULOSIS</t>
  </si>
  <si>
    <t>SINTOMATICOS RESPIRATORIOS CON DESPISTAJE DE TUBERCULOSIS</t>
  </si>
  <si>
    <t>DESPISTAJE DE TUBERCULOSIS EN SINTOMATICOS RESPIRATORIOS</t>
  </si>
  <si>
    <t>PERSONA ATENDIDA</t>
  </si>
  <si>
    <t>4396201</t>
  </si>
  <si>
    <t>IDENTIFICACIÓN Y EXAMEN DE SINTOMÁTICOS RESPIRATORIOS EN PERSONAS &gt; 15 AÑOS Y POBLACION VULNERABLE</t>
  </si>
  <si>
    <t>4396202</t>
  </si>
  <si>
    <t>SEGUIMIENTO DIAGNOSTICO AL SINTOMATICOS RESPIRATORIOS CON 2 RESULTADOS DE BACILOSCOPIA NEGATIVA</t>
  </si>
  <si>
    <t>CONTROL Y TRATAMIENTO PREVENTIVO DE CONTACTO DE CASOS TUBERCULOSIS</t>
  </si>
  <si>
    <t>4396301</t>
  </si>
  <si>
    <t>ATENCION DE CONTACTOS</t>
  </si>
  <si>
    <t>4396302</t>
  </si>
  <si>
    <t>ADMINISTRACIÓN DE TRATAMIENTO PREVENTIVO (QUIMIOPROFILAXIS)</t>
  </si>
  <si>
    <t>DIAGNOSTICO DE TUBERCULOSIS</t>
  </si>
  <si>
    <t>DIAGNOSTICO DE CASOS DE  TUBERCULOSIS</t>
  </si>
  <si>
    <t>PERSONA DIAGNOSTICADA</t>
  </si>
  <si>
    <t>4396401</t>
  </si>
  <si>
    <t>DIAGNÓSTICO DE TUBERCULOSIS PULMONAR</t>
  </si>
  <si>
    <t>4396402</t>
  </si>
  <si>
    <t>DIAGNOSTICO DE TUBERCULOSIS EXTRA PULMONAR</t>
  </si>
  <si>
    <t>4396403</t>
  </si>
  <si>
    <t>DIAGNÓSTICO DIFERENCIADO EN SINTOMÁTICOS RESPIRATORIOS CRÓNICOS EXAMINADOS (PAL)</t>
  </si>
  <si>
    <t>PERSONA QUE ACCEDE AL EESS Y RECIBE TRATAMIENTO OPORTUNO PARA TUBERCULOSIS ESQUEMAS 1,2, NO MULTIDROGORESISTENTE Y MULTIDROGO RESISTENTE</t>
  </si>
  <si>
    <t>BRINDAR TRATAMIENTO OPORTUNO PARA TUBERCULOSIS ESQUEMA 1,2, NO MULTIDROGO RESISTENTE Y MULTIDROGO RESTISTENTE</t>
  </si>
  <si>
    <t xml:space="preserve"> TRATAMIENTO OPORTUNO PARA TUBERCULOSIS ESQUEMA 1,2, NO MULTIDROGO RESISTENTE Y MULTIDROGO RESTISTENTE</t>
  </si>
  <si>
    <t>ATENCION CURATIVA ESQUEMA I</t>
  </si>
  <si>
    <t>ATENCION CURATIVA ESQUEMA TB SENSIBLE (EXTRAPULMONAR CON COMPROMISO SNC/OSTEOARTICULAR)</t>
  </si>
  <si>
    <t>ATENCION CURATIVA CON DROGAS DE SEGUNDA LINEA NO TB-MDR</t>
  </si>
  <si>
    <t>ATENCION CURATIVA CON DROGAS DE SEGUNDA LINEA TB-MDR</t>
  </si>
  <si>
    <t>ATENCION DE RECCIONES ADVERSAS A FARMACOS ANTITUBERCULOSOS</t>
  </si>
  <si>
    <t>ATENCIÓN DE COMPLICACIONES QUE REQUIEREN HOSPITALIZACIÓN DE PACIENTES EN TRATAMIENTO</t>
  </si>
  <si>
    <t>ATENCIÓN CURATIVA ESQUEMA TB SENSIBLE (TB Y COINFECCION VIH-SIDA)</t>
  </si>
  <si>
    <t>ATENCION QUIRURGICA DE PACIENTES CON DIAGNOSTICO DE TB</t>
  </si>
  <si>
    <t>TRATAMIENTO DE CASOS DE PERSONAS PRIVADAS DE SU LIBERTAD</t>
  </si>
  <si>
    <t>BRINDAR TRATAMIENTO A CASOS DE PERSONAS PRIVADAS DE SU LIBERTAD</t>
  </si>
  <si>
    <t xml:space="preserve"> TRATAMIENTO A CASOS DE PERSONAS PRIVADAS DE SU LIBERTAD</t>
  </si>
  <si>
    <t>4396601</t>
  </si>
  <si>
    <t>ATENCIÓN CURATIVA ESQUEMA I PARA PERSONAS PRIVADAS DE SU LIBERTAD</t>
  </si>
  <si>
    <t>ATENCIÓN CURATIVA ESQUEMA I PROLONGADO PARA PERSONAS PRIVADAS DE SU LIBERTAD</t>
  </si>
  <si>
    <t>ATENCIÓN CURATIVA DROGAS DE SEGUNDA LÍNEA NO MDR PARA PERSONAS PRIVADAS DE SU LIBERTAD</t>
  </si>
  <si>
    <t>4396604</t>
  </si>
  <si>
    <t>ATENCIÓN CURATIVA DROGAS DE SEGUNDA LÍNEA TB MDR PARA PERSONAS PRIVADAS DE SU LIBERTAD</t>
  </si>
  <si>
    <t>4396605</t>
  </si>
  <si>
    <t>ATENCIÓN DE REACCIONES ADVERSAS A FÁRMACOS ANTITUBERCULOSOS PARA PERSONAS PRIVADAS DE SU  LIBERTAD</t>
  </si>
  <si>
    <t>4396606</t>
  </si>
  <si>
    <t>ATENCIÓN DE PERSONAS PRIVADAS DE SU LIBERTAD CON TTO TB QUE SE COMPLICAN Y REQUIEREN HOSPITALIZACIÓN</t>
  </si>
  <si>
    <t>TRATAMIENTO DE CASOS PARA POBLACION INDIGENA</t>
  </si>
  <si>
    <t>BRINDAR TRATAMIENTO DE CASOS PARA POBLACION INDIGENA</t>
  </si>
  <si>
    <t>ATENCION CURATIVA ESQUEMA I PARA POBLACION INDIGENA</t>
  </si>
  <si>
    <t>ATENCION CURATIVA ESQUEMA I PROLONGADO PARA POBLACION INDIGENA</t>
  </si>
  <si>
    <t>ATENCION CURATIVA CON DROGAS DE SEGUNDA LINEA NO TB-MDR PARA POBLACION INDIGENA</t>
  </si>
  <si>
    <t>ATENCION CURATIVA CON DROGAS DE SEGUNDA LINEA TB-MDR PARA POBLACION INDIGENA</t>
  </si>
  <si>
    <t>ATENCION DE RECCIONES ADVERSAS A FARMACOS ANTITUBERCULOSOS PARA POBLACION INDIGENA</t>
  </si>
  <si>
    <t>ATENCIÓN DE PERSONAS EN TRATAMIENTO TB QUE PRESENTAN COMPLICACIONES Y REQUIEREN HOSPITALIZACIÓN</t>
  </si>
  <si>
    <t>OBJETIVO GENERAL DEL PLAN OPERATIVO 05 : DISMINUCION Y CONTROL DE TRASMISION VERTICAL DE LAS INFECCIONES DE TRASMISION SEXUAL Y  VIH SIDA</t>
  </si>
  <si>
    <t>OE.5.1.</t>
  </si>
  <si>
    <t>BRINDAR A LA POBLACION CON INFECCIONES DE TRANSMISIÓN SEXUAL Y VIH SIDA ACCEDE A DIAGNOSTICO Y TRATAMIENTO OPORTUNO</t>
  </si>
  <si>
    <t>POBLACION CON INFECCIONES DE TRANSMISION SEXUAL RECIBEN TRATAMIENTO SEGUN GUIA CLINICAS</t>
  </si>
  <si>
    <t>5000078</t>
  </si>
  <si>
    <t>BRINDAR A POBLACION CON INFECCIONES DE TRANSMISIÓN SEXUAL RECIBEN TRATAMIENTO SEGÚN GUIA CLINICAS</t>
  </si>
  <si>
    <t>POBLACION CON INFECCIONES DE TRANSMISIÓN SEXUAL RECIBEN TRATAMIENTO SEGÚN GUIA CLINICAS</t>
  </si>
  <si>
    <t xml:space="preserve"> PERSONA ATENDIDA</t>
  </si>
  <si>
    <t>POBLACIÓN DE 18 A 59 AÑOS CON ITS QUE ACUDE A LOS EE.SS RECIBE TRATAMIENTO SEGÚN GUÍAS CLÍNICAS</t>
  </si>
  <si>
    <t>PERSONAS DIAGNOSTICADAS CON VIH QUE ACUDEN A LOS SERVICIOS Y RECIBEN ATENCION INTEGRAL</t>
  </si>
  <si>
    <t>BRINDAR ATENCIÒN INTEGRAL A PERSONAS CON DIAGNOSTICO DE VIH QUE ACUDEN A LOS SERVICIOS</t>
  </si>
  <si>
    <t>ATENCIÒN INTEGRAL A PERSONAS CON DIAGNOSTICO DE VIH QUE ACUDEN A LOS SERVICIOS</t>
  </si>
  <si>
    <t>VIH/SIDA</t>
  </si>
  <si>
    <t>4396901</t>
  </si>
  <si>
    <t>PACIENTES NIÑOS CON DIAGNÓSTICO CONFIRMADO DE VIH RECIBE ATENCIÓN INTEGRAL EN EL EE.SS</t>
  </si>
  <si>
    <t>4396902</t>
  </si>
  <si>
    <t>PACIENTES ADULTOS Y JÓVENES CON DIAGNÓSTICO CONFIRMADO DE VIH RECIBEN ATENCIÓN INTEGRAL EN EL EE.SS</t>
  </si>
  <si>
    <t>OE.5.2.</t>
  </si>
  <si>
    <t>REDUCIR  RIESGO DE TRASMISION VERTICAL</t>
  </si>
  <si>
    <t>MUJERES GESTANTES REACTIVAS Y NIÑOS EXPUESTOS AL VIH RECIBEN TRATAMIENTO OPORTUNO</t>
  </si>
  <si>
    <t>BRINDAR TRATAMIENTO OPORTUNO A MUJERES GESTANTES REACTIVAS Y NIÑOS EXPUESTOS AL VIH</t>
  </si>
  <si>
    <t xml:space="preserve"> TRATAMIENTO OPORTUNO A MUJERES GESTANTES REACTIVAS Y NIÑOS EXPUESTOS AL VIH</t>
  </si>
  <si>
    <t>4397001</t>
  </si>
  <si>
    <t>MUJERES GESTANTES REACTIVAS DE VIH  RECIBEN TRATAMIENTO</t>
  </si>
  <si>
    <t>4397002</t>
  </si>
  <si>
    <t>NIÑOS EXPUESTOS A VIH RECIBEN TRATAMIENTO INTEGRAL</t>
  </si>
  <si>
    <t>MUJERES GESTANTES REACTIVAS A SIFILIS Y SUS CONTACTOS Y RECIEN NACIDOS EXPUESTOS RECIBEN TRATAMIENTO OPORTUNO</t>
  </si>
  <si>
    <t>BRINDAR TRATAMIENTO OPORTUNO A MUJERES GESTANTES REACTIVAS A SIFILIS Y SUS CONTACTOS Y RECIEN NACIDOS EXPUESTOS</t>
  </si>
  <si>
    <t xml:space="preserve"> TRATAMIENTO OPORTUNO A MUJERES GESTANTES REACTIVAS A SIFILIS Y SUS CONTACTOS Y RECIEN NACIDOS EXPUESTOS</t>
  </si>
  <si>
    <t xml:space="preserve"> GESTANTE  ATENDIDA</t>
  </si>
  <si>
    <t>4397102</t>
  </si>
  <si>
    <t>MUJERES GESTANTES DE MÁS DE 24 SEMANAS REACTIVAS A SÍFILIS Y SUS PAREJAS RECIBEN TRATAMIENTO</t>
  </si>
  <si>
    <t>4397101</t>
  </si>
  <si>
    <t>MUJERES GESTANTES DE MENOS DE 24 SEMANAS REACTIVAS A SÍFILIS Y SUS PAREJAS RECIBEN TRATAMIENTO</t>
  </si>
  <si>
    <t>OBJETIVO GENERAL DEL PLAN OPERATIVO 6 : POBLACION QUE ACCEDE A DIAGNOSTICO Y TRATAMIENTO OPORTUNO</t>
  </si>
  <si>
    <t>OE.6.1.</t>
  </si>
  <si>
    <t xml:space="preserve">BRINDAR A LA POBLACION CON COMORBILIDAD ACCEDE A PREVENCION, CONTROL </t>
  </si>
  <si>
    <t>PERSONA QUE ACCEDE AL EESS Y RECIBE TRATAMIENTO OPORTUNO PARA TUBERCULOSIS EXTREMADAMENTE DROGO RESISTENTE (XDR)</t>
  </si>
  <si>
    <t>BRINDAR TRATAMIENTO OPORTUNO A PERSONAS QUE ACCEDEN AL EESS Y RECIBE TRATAMIENTO PARA TUBERCULOSIS EXTREMADAMENTE DROGO RESISTENTE (XDR)</t>
  </si>
  <si>
    <t>TRATAMIENTO OPORTUNO A PERSONAS QUE ACCEDEN AL EESS Y RECIBE TRATAMIENTO PARA TUBERCULOSIS EXTREMADAMENTE DROGO RESISTENTE (XDR)</t>
  </si>
  <si>
    <t>4397201</t>
  </si>
  <si>
    <t>ATENCION CURATIVA CON DROGAS DE SEGUNDA LINEA TB-XDR</t>
  </si>
  <si>
    <t xml:space="preserve">MANEJO DE REACCIONES ADVERSAS </t>
  </si>
  <si>
    <t>MANEJO DE COMPLICACIONES</t>
  </si>
  <si>
    <t xml:space="preserve"> </t>
  </si>
  <si>
    <t>PERSONA CON COMORBILIDAD RECIBE TRATAMIENTO PARA TUBERCULOSIS</t>
  </si>
  <si>
    <t>BRINDAR TRATAMIENTO PARA TUBERCULOSIS A PERSONAS CON COMORBILIDAD</t>
  </si>
  <si>
    <t xml:space="preserve"> TRATAMIENTO PARA TUBERCULOSIS A PERSONAS CON COMORBILIDAD</t>
  </si>
  <si>
    <t>4397401</t>
  </si>
  <si>
    <t>ATENCION CURATIVA DE TB Y DIABETES MELLITUS</t>
  </si>
  <si>
    <t>4397403</t>
  </si>
  <si>
    <t>ATENCION DE TB E INSUFICIENCIA RENAL</t>
  </si>
  <si>
    <t>4397404</t>
  </si>
  <si>
    <t>ATENCION CURATIVA DE ASMA / EPOC</t>
  </si>
  <si>
    <t>PACIENTES CON COMORBILIDAD CON DESPISTAJE Y DIAGNOSTICO DE TUBERCULOSIS</t>
  </si>
  <si>
    <t>DESPISTAJE Y DIAGNOSTICO DE TUBERCULOSIS PARA PACIENTES CON COMORBILIDAD</t>
  </si>
  <si>
    <t>4397302</t>
  </si>
  <si>
    <t>DESPISTAJE Y DIAGNOSTICO PARA PACIENTES CON TB  Y DIABETES MELLITUS</t>
  </si>
  <si>
    <t>4397301</t>
  </si>
  <si>
    <t>DESPISTAJE Y DIAGNOSTICO DE TB Y VIH/SIDA</t>
  </si>
  <si>
    <t>4397303</t>
  </si>
  <si>
    <t>DESPISTAJE Y DIAGNOSTICO PARA PACIENTES CON TB E INSUFICIENCIA RENAL</t>
  </si>
  <si>
    <t>4397305</t>
  </si>
  <si>
    <t>DESPISTAJE Y DIAGNOSTICO DE TB Y EPOC</t>
  </si>
  <si>
    <t>4397304</t>
  </si>
  <si>
    <t>DESPISTAJE Y DIAGNOSTICO DE TB Y ASMA</t>
  </si>
  <si>
    <t>OE.6.2</t>
  </si>
  <si>
    <t>BRINDAR  A PERSONAS CON DIAGNOSTICO DE HEPATITIS B CRONICA ATENCION INTEGRAL</t>
  </si>
  <si>
    <t>POBLACION CON DIAGNOSTICO DE HAPATITIS B CRONICA QUE ACUDE A LOS SERVICIOS DE SALUD RECIBE  ATENCION INTEGRAL</t>
  </si>
  <si>
    <t>BRINDAR A PERSONAS CON DIAGNOSTICO DE HEPATITIS B CRONICA ATENCION INTEGRAL</t>
  </si>
  <si>
    <t>0067301</t>
  </si>
  <si>
    <t>ADULTOS Y JOVENES CON HEPATITIS B CRONICA RECIBEN ATENCION INTEGRAL EN ESTABLECIEMIENTOS DE SALUD</t>
  </si>
  <si>
    <t>0067302</t>
  </si>
  <si>
    <t>MUJERES GESTANTES CON DIAGNOSTICO DE HEPATITIS B RECIBEN ATENCION Y TRATAMIENTO</t>
  </si>
  <si>
    <t>0067303</t>
  </si>
  <si>
    <t>NIÑOS CON DIAGNOSTICO  CONFIRMADO DE HEPATITIS B CRONICA RECIBEN ATENCION INTEGRAL EN ESTABLECIMIENTOS  DE SALUD</t>
  </si>
  <si>
    <t>0067304</t>
  </si>
  <si>
    <t>RECIEN NACIDOS DE MADRE CON DIAGNOSTICO DE HEPATITIS B RECIBEN TRATAMIENTO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</si>
  <si>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</si>
  <si>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PROGRA ESTRATEGIACA: PROGRAMA ESTRATEGICO METAXENICAS Y ZONOSIS.</t>
  </si>
  <si>
    <t>PIM-2013</t>
  </si>
  <si>
    <t>OBJETIVO GENERAL DEL PLAN OPERATIVO 1 : CONDUCCIÓN DE LA GESTIÓN DE LA ESTRATÉGIA  ENFERMEDADES TRASMISIBLES (METAXENICAS Y ZOONOSIS)</t>
  </si>
  <si>
    <t>MEJORAR LA GESTION DE LA ESTRATEGIA ENFERMEDADES TRASMISIBLES (METAXENICAS Y ZOONOSIS)</t>
  </si>
  <si>
    <t>MONITOREO, SUPERVISION, EVALUACION Y CONTROL METAXENICAS Y ZOONOSIS</t>
  </si>
  <si>
    <t>ACCIONES DE MONITOREO, SUPERVISION, EVALUACION Y CONTROL METAXENICAS Y ZOONOSIS</t>
  </si>
  <si>
    <t>4397502</t>
  </si>
  <si>
    <t>MONITOREO  DEL PROGRAMA METAXENICAS Y ZOONOSIS</t>
  </si>
  <si>
    <t>4397504</t>
  </si>
  <si>
    <t>SUPERVISION  DEL PROGRAMA METAXENICAS Y ZOONOSIS</t>
  </si>
  <si>
    <t>4397503</t>
  </si>
  <si>
    <t>EVALUACION Y CONTROL DEL PROGRAMA METAXENICAS Y ZOONOSIS</t>
  </si>
  <si>
    <t>REGULAR LA FINANCIACION Y PROVISION DE SERVICIOS  DE ENFERMEDADES TRASMISIBLES  (METAXENICAS Y ZOONOSIS)</t>
  </si>
  <si>
    <t>DESARROLLO DE NORMAS Y GUIAS TECNICAS EN METAXENICAS Y ZOONOSIS</t>
  </si>
  <si>
    <t>ELABORACION  DE NORMAS Y GUIAS TECNICAS EN METAXENICAS Y ZOONOSIS</t>
  </si>
  <si>
    <t>4397601</t>
  </si>
  <si>
    <t>OBJETIVO GENERAL DEL PLAN OPERATIVO 2 : PREVENCION DE RIESGOS Y DAÑOS PARA LA SALUD EN METAXENICAS Y ZOONOSIS</t>
  </si>
  <si>
    <t xml:space="preserve">FORTALECER LAS COMUNIDADES ADOPTAN PRACTICAS SALUDABLES PARA LA REDUCCION DEL RIESGO DE ENFERMEDADES METAXENICAS Y ZOONOTICAS) </t>
  </si>
  <si>
    <t>FAMILIA CON PRACTICAS SALUDABLES PARA LA PREVENCION DE ENFERMEDADES METAXENICAS Y ZOONOTICAS</t>
  </si>
  <si>
    <t>PROMOCION DE PRACTICAS SALUDABLES PARA LA PREVENCION DE ENFERMEDADES METAXENICAS Y ZOONOTICAS EN FAMILIAS DE ZONAS DE RIESGO</t>
  </si>
  <si>
    <t>4397701</t>
  </si>
  <si>
    <t>FAMILIAS QUE DESARROLLAN PRÁCTICAS SALUDABLES PARA LA PREVENCIÓN Y CONTROL DE ENFE. METAXÉNICAS</t>
  </si>
  <si>
    <t>4397702</t>
  </si>
  <si>
    <t>FAMILIAS DESARROLLAN PRÁCTICAS SALUDABLES PARA PREVENCIÓN Y CONTROL DE ENF. ZOONÓTICAS</t>
  </si>
  <si>
    <t>INSTITUCIONES EDUCATIVAS QUE PROMUEVEN  PRACTICAS SALUDABLES PARA LA PREVENCION DE ENFERMEDADES METAXENICAS Y ZOONOTICAS</t>
  </si>
  <si>
    <t xml:space="preserve">PROMOCION DE PRACTICAS  SALUDABLES PARA LA PREVENCION DE ENFERMEDADES METAXENICAS Y ZOONOTICAS EN INSTITUCIONES EDUCATIVAS </t>
  </si>
  <si>
    <t>4397801</t>
  </si>
  <si>
    <t>INSTIT. EDUCATIVA CON CONEI CON PRÁCTICAS SALUDABLES FRENTE A LAS ENF. METAXÉNICAS Y ZOONÓTICAS</t>
  </si>
  <si>
    <t>4397802</t>
  </si>
  <si>
    <t>DOCENTES DE INST. EDUCATIVAS CAPACITADOS EN   PRÁCTICAS SALUDABLES PARA PREVENIR ENFERMEDADES METAXÉNICAS Y ZOONÓTICAS</t>
  </si>
  <si>
    <t>4397803</t>
  </si>
  <si>
    <t>ASOCIACIÓN DE PADRES DE FAMILIA (APAFAS)  DESARROLLAN ACCIONES PARA LA PROMOCIÓN DE PRÁCTICAS Y ENTORNOS SALUDABLES FRENTE A LAS ENFERMEDADES METAXÉNICAS Y ZOONOSIS</t>
  </si>
  <si>
    <t>MUNICIPIOS PARTICIPANDO EN DISMUNICION DE LA TRANSMISIÒN DE ENFERMEDADES METAXENICAS Y ZOONOTICAS</t>
  </si>
  <si>
    <t>PROMOCION DE PRACTICAS SALUDABLES PARA LA DISMUNICION DE LA TRANSMISION DE ENFERMEDADES METAXENICAS Y ZOONOTICAS</t>
  </si>
  <si>
    <t>4397901</t>
  </si>
  <si>
    <t xml:space="preserve">MUNICIPIOS CON PRÁCTICAS SALUDABLES PARA REDUCIR LA TRANSMISIÓN DE ENF. METAXENICAS Y ZOONOTICAS </t>
  </si>
  <si>
    <t>4397902</t>
  </si>
  <si>
    <t>COMITE MULTISECTORIAL CAPACITADO PARA PROMOVER PRACTICAS SALUDABLES</t>
  </si>
  <si>
    <t>POBLADORES DE AREAS CON RIESGO DE TRASMISION INFORMADA CONOCE LOS MECANISMOS DE TRASMISION DE ENFERMEDADES METAXENICAS Y ZOONOTICAS</t>
  </si>
  <si>
    <t>INFORMACION DE LOS MECANISMOS DE TRASMISION DE ENFERMEDADES METAXENICAS Y  ZOONOTICAS EN POBLADORES DE AREAS CON RIESGO</t>
  </si>
  <si>
    <t xml:space="preserve">PERSONA </t>
  </si>
  <si>
    <t>4398001</t>
  </si>
  <si>
    <t>POBLACIÓN INFORMADA EN PREVENCIÓN Y CONTROL DE ENF. METAXÉNICAS Y ZOONÓTICAS X MEDIOS MASIVOS</t>
  </si>
  <si>
    <t>4398002</t>
  </si>
  <si>
    <t>POBLACIÓN INFORMADA SOBRE PREVENCIÓN Y CONTROL DE ENF. METAXÉNICAS Y ZOONÓTICAS POR MEDIOS ALTERNATIVOS</t>
  </si>
  <si>
    <t>4398003</t>
  </si>
  <si>
    <t>COMUNICADORES Y PERIODISTAS INFORMADOS SOBRE  PREVENCIÓN Y CONTROL DE LAS ENF, METAXÉNICAS Y ZOONÓTICAS</t>
  </si>
  <si>
    <t>VIVIENDAS PROTEGIDAS DE LOS PRINCIPALES CONDICIONANTES DEL RIESGO EN LAS AREAS DE ALTO Y MUY ALTO RIESGO DE ENFERMEDADES METAXENICAS Y ZOONOSIS</t>
  </si>
  <si>
    <t>5000091</t>
  </si>
  <si>
    <t>INTERVENCIONES EN VIVIENDAS PROTEGIDAS DE LOS PRINCIPALES CONDICIONANTES DEL RIESGO EN LAS AREAS DE ALTO Y MUY ALTO RIESGO DE ENFERMEDADES METAXENICAS Y ZOONOSIS</t>
  </si>
  <si>
    <t>VIVIENDA</t>
  </si>
  <si>
    <t>4398101</t>
  </si>
  <si>
    <t>VIVIENDAS DE AREAS DE RIESGO DE TRANSMISION DE MALARIA CON MEDIDAS DE PROTECCION PERSONAL Y FAMILIAR</t>
  </si>
  <si>
    <t>4398102</t>
  </si>
  <si>
    <t>VIVIENDAS DE AREAS DE TRANSMISION  DE MALARIA CON VIGILANCIA ENTOMOLOGICA</t>
  </si>
  <si>
    <t>4398103</t>
  </si>
  <si>
    <t>VIVIENDAS DE AREAS DE ALTO Y MUY ALTO RIESGO DE TRANSMISION  DE MALARIA PROTEGIDAS CON PLAGUICIDAS</t>
  </si>
  <si>
    <t>4398114</t>
  </si>
  <si>
    <t>VIVIENDAS EN AREAS DE TRANSMISION DE DENGUE CON VIGILANCIA ENTOMOLOGICA DOMICILIARIA EN ESCENARIO I</t>
  </si>
  <si>
    <t>4398115</t>
  </si>
  <si>
    <t>VIVIENDAS EN AREAS DE TRANSMISION DE DENGUE CON VIGILANCIA ENTOMOLOGICA DOMICILIARIA EN ESCENARIOS II Y III</t>
  </si>
  <si>
    <t>4398105</t>
  </si>
  <si>
    <t xml:space="preserve">VIVIENDAS  EN AREAS DE RIESGO PARA DENGUE CON VIGILANCIA ENTOMOLOGICA CON OVITRAMPAS Y LARVITRAMPAS </t>
  </si>
  <si>
    <t>4398106</t>
  </si>
  <si>
    <t>VIVIENDAS DE  ESCENARIO II Y III DE TRANSMISION DE DENGUE PROTEGIDAS CON TTO FOCAL Y CONTROL FISICO.</t>
  </si>
  <si>
    <t>4398107</t>
  </si>
  <si>
    <t>VIVIENDAS DE ESCENARIO II Y III DE TRANSMISION DE DENGUE PROTEGIDAS CON TTO NEBULIZACION ESPACIAL.</t>
  </si>
  <si>
    <t>4398108</t>
  </si>
  <si>
    <t>VIVIENDAS EN AREAS DE TRANSMISION DE  BARTONELOSIS Y/O LEISHMANIOSIS CON VIGILANCIA ENTOMOLOGICA.</t>
  </si>
  <si>
    <t>4398109</t>
  </si>
  <si>
    <t>VIVIENDAS EN AREAS DE TRANSMISION DE  BARTONELOSIS Y/O LEISHMANIOSIS PROTEGIDAS  CON TTO RESIDUAL.</t>
  </si>
  <si>
    <t>4398110</t>
  </si>
  <si>
    <t>VIVIENDAS EN AREAS DE TRANSMISION DE CHAGAS  CON VIGILANCIA ENTOMOLOGICA.</t>
  </si>
  <si>
    <t>4398111</t>
  </si>
  <si>
    <t>VIVIENDAS EN AREAS DE TRANSMISION DE CHAGAS PROTEGIDAS  CON TRATAMIENTO RESIDUAL</t>
  </si>
  <si>
    <t>4398112</t>
  </si>
  <si>
    <t>VIVIENDAS PROTEGIDAS EN ÁREAS DE RIESGO DE  TRANSMISIÓN DE RABIA SILVESTRE</t>
  </si>
  <si>
    <t>4398113</t>
  </si>
  <si>
    <t>VIVENDAS PROTEGIDAS DE LAS PRINCIPALES CONDICIONANTES EN LAS AREAS DE RIESGO DE TRANSMISION PESTE</t>
  </si>
  <si>
    <t>VACUNACION DE ANIMALES DOMESTICOS</t>
  </si>
  <si>
    <t>5000092</t>
  </si>
  <si>
    <t>VACUNAR A ANIMALES DOMESTICOS</t>
  </si>
  <si>
    <t>ANIMAL VACUNADO</t>
  </si>
  <si>
    <t>4398201</t>
  </si>
  <si>
    <t xml:space="preserve">CANES VACUNADO CONTRA LA RABIA  </t>
  </si>
  <si>
    <t>COMUNIDAD CON FACTORES DE RIESGO CONTRALADOS</t>
  </si>
  <si>
    <t>5000095</t>
  </si>
  <si>
    <t>ACCIONES DE CONTROL EN COMUNIDADES CON FACTORES DE RIESGO DE ENFERMEDADES METAXENICAS Y ZOONOTICAS</t>
  </si>
  <si>
    <t>4411903</t>
  </si>
  <si>
    <t xml:space="preserve">AGENTES COMUNITARIOS DE SALUD CAPACITADOS QUE PROMUEVEN ACCIONES DE PROMOCION DE LA SALUD PARA LA PREVENCION Y CONTROL DE LAS ENFERMEDADES METAXÉMICAS Y ZOONOSIS. </t>
  </si>
  <si>
    <t>4411904</t>
  </si>
  <si>
    <t>JUNTA VECINAL COMUNAL CAPACITADA QUE PROMUEVE ACCIONES DE PROMOCIÓN DE LA SALUD PARA LA PREVENCIÓN Y CONTROL DE LAS ENFERMEDADES METAXÉNICAS Y ZOONOSIS</t>
  </si>
  <si>
    <t>OBJETIVO GENERAL DEL PLAN OPERATIVO 3 : REDUCCION DE LA MORBILIDAD Y MORTALIDAD  DE ENFERMEDADES METAXENICAS Y ZOONOSIS</t>
  </si>
  <si>
    <t>BRINDAR ATENCION  A LA POBLACION  CON ENFERMEDADES METAXENICAS Y ZOONOSIS ACCEDE A TRATAMIENTO OPORTUNO</t>
  </si>
  <si>
    <t>DIAGNOSTICO Y TRATAMIENTO DE ENFERMEDADES METAXENICAS</t>
  </si>
  <si>
    <t>EVALUACION, DIAGNOSTICO Y TRATAMIENTO DE ENFERMEDADES METAXENICAS</t>
  </si>
  <si>
    <t>4398301</t>
  </si>
  <si>
    <t>LOCALIZACION Y DIAGNOSTICO DE CASOS DE MALARIA</t>
  </si>
  <si>
    <t>4398302</t>
  </si>
  <si>
    <t>TRATAMIENTO Y SEGUIMIENTO DE LOS CASOS DIAGNOSTICADOS CON MALARIA VIVAX</t>
  </si>
  <si>
    <t>4398303</t>
  </si>
  <si>
    <t>TRATAMIENTO Y SEGUIMIENTO DE LOS CASOS DIAGNOSTICADOS CON MALARIA FALCIPARUM</t>
  </si>
  <si>
    <t>4398304</t>
  </si>
  <si>
    <t>DIAGNOSTICO DE CASOS PROBABLES DE DENGUE</t>
  </si>
  <si>
    <t>4398305</t>
  </si>
  <si>
    <t>ATENCION Y TRATAMIENTO CASOS DE DENGUE SIN SIGNOS DE ALARMA</t>
  </si>
  <si>
    <t>4398306</t>
  </si>
  <si>
    <t>ATENCION Y TRATAMIENTO DE CASOS DE DENGUE CON  SIGNOS DE ALARMA</t>
  </si>
  <si>
    <t>4398307</t>
  </si>
  <si>
    <t>ATENCION Y TRATAMIENTO DE CASOS DE DENGUE GRAVE</t>
  </si>
  <si>
    <t>4398308</t>
  </si>
  <si>
    <t>DETECCION Y DIAGNOSTICO DE CASOS DE  BARTONELOSIS</t>
  </si>
  <si>
    <t>4398309</t>
  </si>
  <si>
    <t>TRATAMIENTO DE CASOS DE  BARTONELOSIS AGUDA</t>
  </si>
  <si>
    <t>4398310</t>
  </si>
  <si>
    <t>TRATAMIENTO DE CASOS DE  BARTONELOSIS AGUDA GRAVE</t>
  </si>
  <si>
    <t>4398311</t>
  </si>
  <si>
    <t>TRATAMIENTO DE CASOS DE  BARTONELOSIS VERRUCOSA</t>
  </si>
  <si>
    <t>4398312</t>
  </si>
  <si>
    <t>PERSONA PROTEGIDA CON VACUNA ANTIAMARILICA</t>
  </si>
  <si>
    <t>4398313</t>
  </si>
  <si>
    <t xml:space="preserve">DIAGNOSTICO Y TRATAMIENTO DE LOS CASOS DE FIEBRE AMARILLA </t>
  </si>
  <si>
    <t>4398314</t>
  </si>
  <si>
    <t>LOCALIZACION  Y DIAGNOSTICO DE CASOS DE LEISHMANIOSIS CUTANEA Y MUCOCUTANEA</t>
  </si>
  <si>
    <t>4398315</t>
  </si>
  <si>
    <t>TRATAMIENTO DE CASOS DE  LEISHMANIOSIS CUTANEA Y MUCOCUTANEO CON DROGAS DE 1ERA LINEA</t>
  </si>
  <si>
    <t>4398316</t>
  </si>
  <si>
    <t>TRATAMIENTO DE CASOS DE  LEISHMANIOSIS CON FALTA DE RESPUESTA A SALES ANTIMONIALES PENTAVALENTES</t>
  </si>
  <si>
    <t>4398317</t>
  </si>
  <si>
    <t>TRATAMIENTO DE CASOS DE  LEISHMANIOSIS GRAVE  (LMCG)</t>
  </si>
  <si>
    <t>4398318</t>
  </si>
  <si>
    <t>LOCALIZACION Y DIAGNOSTICO DE CASOS DE CHAGAS EN MENORES DE 15 AÑOS</t>
  </si>
  <si>
    <t>4398319</t>
  </si>
  <si>
    <t>VIGILANCIA SEROLOGICA EN GESTANTES DE AREA ENDEMICA - CHAGAS</t>
  </si>
  <si>
    <t>4398320</t>
  </si>
  <si>
    <t>TRATAMIENTO DE LOS CASOS DIAGNOSTICADOS CON CHAGAS</t>
  </si>
  <si>
    <t>BRINDAR ATENCION  A LA POBLACION CON ENFERMEDADES METAXENICAS Y ZOONOSIS ACCEDE A TRATAMIENTO OPORTUNO</t>
  </si>
  <si>
    <t>DIAGNOSTICO Y TRATAMIENTO DE CASOS DE ENFERMEDADES ZOONOTICAS</t>
  </si>
  <si>
    <t>EVALUACION, DIAGNOSTICO Y TRATAMIENTO DE CASOS DE ENFERMEDADES ZOONOTICAS</t>
  </si>
  <si>
    <t>4398401</t>
  </si>
  <si>
    <t>PERSONA EXPUESTA A RABIA RECIBE ATENCIÓN INTEGRAL</t>
  </si>
  <si>
    <t>4398402</t>
  </si>
  <si>
    <t>PERSONA EXPUESTA A RABIA CON DIAGNOSTICO CONFIRMATORIO</t>
  </si>
  <si>
    <t>4398403</t>
  </si>
  <si>
    <t>MANEJO PRIMARIO DE ACCIDENTES POR TODO TIPO DE ANIMALES PONZOÑOSOS</t>
  </si>
  <si>
    <t>4398404</t>
  </si>
  <si>
    <t>TRATAMIENTO DE PERSONAS CON DIAGNOSTICO DE ACCIDENTE POR ARACNIDOS</t>
  </si>
  <si>
    <t>4398405</t>
  </si>
  <si>
    <t>TRATAMIENTO DE LAS COMPLICACIONES POR ACCIDENTES DE ARACNIDOS</t>
  </si>
  <si>
    <t>4398406</t>
  </si>
  <si>
    <t>TRATAMIENTO DE PERSONAS CON DIAGNOSTICO DE ACCIDENTE POR OFIDISMO</t>
  </si>
  <si>
    <t>4398407</t>
  </si>
  <si>
    <t>TRATAMIENTO DE LAS COMPLICACIONES POR ACCIDENTES DE OFIDICOS</t>
  </si>
  <si>
    <t>4398408</t>
  </si>
  <si>
    <t>TRATAMIENTO DE PERSONAS CON DIAGNOSTICO DE ACCIDENTE POR OTRAS ESPECIES DE ANIMALES PONZOÑOSOS</t>
  </si>
  <si>
    <t>4398409</t>
  </si>
  <si>
    <t>DIAGNOSTICO DE PERSONAS CON SOSPECHA DE BRUCELLA</t>
  </si>
  <si>
    <t>4398410</t>
  </si>
  <si>
    <t>DIAGNÓSTICO ESPECIALIZADO DE BRUCELOSIS</t>
  </si>
  <si>
    <t>4398411</t>
  </si>
  <si>
    <t>PERSONAS TRATADAS CON DIAGNÓSTICO DE BRUCELOSIS</t>
  </si>
  <si>
    <t>4398412</t>
  </si>
  <si>
    <t>DIAGNOSTICO DE PERSONAS CON SOSPECHA DE CARBUNCO</t>
  </si>
  <si>
    <t>4398413</t>
  </si>
  <si>
    <t>DIAGNÓSTICO CONFIRMATORIO DE CARBUNCO</t>
  </si>
  <si>
    <t>4398414</t>
  </si>
  <si>
    <t>PERSONAS TRATADAS CON DIAGNÓSTICO DE CARBUNCO</t>
  </si>
  <si>
    <t>4398415</t>
  </si>
  <si>
    <t>PERSONA TRATADA CON DIAGNÓSTICO DE CARBUNCO COMPLICADO</t>
  </si>
  <si>
    <t>4398416</t>
  </si>
  <si>
    <t>DIAGNOSTICO Y TRATAMIENTO DE PERSONAS CON SOSPECHA DE PESTE</t>
  </si>
  <si>
    <t>4398417</t>
  </si>
  <si>
    <t>DIAGNÓSTICO CONFIRMATORIO DE PESTE</t>
  </si>
  <si>
    <t>4398418</t>
  </si>
  <si>
    <t>DIAGNOSTICO Y TRATAMIENTO DE PERSONAS CON SOSPECHA DE LEPTOSPIROSIS</t>
  </si>
  <si>
    <t>4398419</t>
  </si>
  <si>
    <t>DIAGNÓSTICO CONFIRMATORIO DE LEPTOSPIROSIS</t>
  </si>
  <si>
    <t>4398420</t>
  </si>
  <si>
    <t>PERSONA TRATADA CON DIAGNÓSTICO DE LEPTOSPIROSIS COMPLICADO</t>
  </si>
  <si>
    <t>4398421</t>
  </si>
  <si>
    <t>TAMIZAJE EN ÁREAS DE RIESGO DE FASCIOLOSIS</t>
  </si>
  <si>
    <t>4398422</t>
  </si>
  <si>
    <t>DIAGNÓSTICO ESPECIALIZADO DE FASCIOLOLSIS EN LABORATORIOS DE REFERENCIA</t>
  </si>
  <si>
    <t>4398423</t>
  </si>
  <si>
    <t>PERSONA TRATADA CON DIAGNÓSTICO DE FASCIOLOSIS</t>
  </si>
  <si>
    <t>4398424</t>
  </si>
  <si>
    <t>TAMIZAJE DE PERSONAS CON SOSPECHA DE TENIASIS EN ZONAS DE RIESGO TENIASIS CISTICERCOSIS</t>
  </si>
  <si>
    <t>4398425</t>
  </si>
  <si>
    <t>TRATAMIENTO DE PERSONAS CON TENIASIS</t>
  </si>
  <si>
    <t>4398426</t>
  </si>
  <si>
    <t>DIAGNOSTICO Y TRATAMIENTO DE CISTICERCOSIS</t>
  </si>
  <si>
    <t>4398427</t>
  </si>
  <si>
    <t>DIAGNÓSTICO CONFIRMATORIO DE CISTICERCOSIS</t>
  </si>
  <si>
    <t>4398428</t>
  </si>
  <si>
    <t>TAMIZAJE DE POBLACIÓN EN ÁREAS DE RIESGO DE EQUINOCOCOSIS</t>
  </si>
  <si>
    <t>4398429</t>
  </si>
  <si>
    <t xml:space="preserve">DIAGNOSTICO CONFIRMATORIO DE EQUINOCOCOSIS EN LABORATORIO REFERENCIAL </t>
  </si>
  <si>
    <t>4398430</t>
  </si>
  <si>
    <t>PERSONA TRATADA CON DIAGNÓSTICO DE EQUINOCOCOSIS</t>
  </si>
  <si>
    <t>PROGRA ESTRATEGIACA: PROGRAMA ESTRATEGICO NO TRASMISIBLES.</t>
  </si>
  <si>
    <t>OBJETIVO GENERAL DEL PLAN OPERATIVO 1 : CONDUCCIÓN DE LA GESTIÓN DE LA ESTRATEGIA DE ENFERMEDADES NO TRASMISIBLES</t>
  </si>
  <si>
    <t>MEJORAR LA GESTIÓN DE LA ESTRATEGIA ENFERMEDADES NO TRANSMISIBLES</t>
  </si>
  <si>
    <t>MONITOREO, SUPERVISION, EVALUACION Y CONTROL DE ENFERMEDADES NO TRASMISIBLES</t>
  </si>
  <si>
    <t>ACCIONES DE MONITOREO, SUPERVISION, EVALUACION Y CONTROL DE ENFERMEDADES NO TRASMISIBLES</t>
  </si>
  <si>
    <t>CONSULTORIO HIPER-DIABETES,ODONTO,OFTALMO</t>
  </si>
  <si>
    <t>4398502</t>
  </si>
  <si>
    <t>MONITOREO  DE ENFERMEDADES NO TRASMISIBLES</t>
  </si>
  <si>
    <t>4398504</t>
  </si>
  <si>
    <t>SUPERVISION DE ENFERMEDADES NO TRASMISIBLES</t>
  </si>
  <si>
    <t>4398503</t>
  </si>
  <si>
    <t>EVALUACION Y CONTROL DE ENFERMEDADES NO TRASMISIBLES</t>
  </si>
  <si>
    <t xml:space="preserve">REGULAR LA FINANCIACION Y PROVISION DE SERVICIOS </t>
  </si>
  <si>
    <t>DESARROLLO DE NORMAS Y GUIAS TECNICAS EN ENFERMEDADES NO TRASMISIBLES</t>
  </si>
  <si>
    <t>ELABORACION DE NORMAS Y GUIAS TECNICAS EN  ENFERMEDADES NO TRASMISIBLES</t>
  </si>
  <si>
    <t xml:space="preserve"> NORMA </t>
  </si>
  <si>
    <t>0043986</t>
  </si>
  <si>
    <t>DESARROLLO DE NORMAS Y GUIAS TECNICAS EN  ENFERMEDADES NO TRASMISIBLES</t>
  </si>
  <si>
    <t>OBJETIVO GENERAL DEL PLAN OPERATIVO 2 : PREVENCION DE RIESGOS Y DAÑOS PARA LA SALUD</t>
  </si>
  <si>
    <t>FORTALECER LA COMUNIDAD QUE PROMUEVEN PRACTICAS SALUDABLES PARA PREVENCION DE ENFERMEDADES NO TRASMISIBLES ( MENTAL, BUCAL, OCULAR, METALES PESADOS, HIPERTENSIÓN ARTERIAL Y DIABETES MELLITUS)</t>
  </si>
  <si>
    <t>POBLACION INFORMADA Y SENSIBILIZADA EN EL CUIDADO DE LA SALUD DE LAS ENFERMEDADES NO TRASMISIBLES (MENTAL, BUCAL, OCULAR, METALES PESADOS, HIPERTENSION ARTERIAL Y DIABETES MELLITUS)</t>
  </si>
  <si>
    <t>INFORMACION Y SENSIBILIZACION DE LA POBLACIÓNEN  PARA EL CUIDADO DE LA SALUD DE LAS ENFERMEDADES NO TRASMISIBLES (MENTAL, BUCAL, OCULAR, METALES PESADOS, HIPERTENSION ARTERIAL Y DIABETES MELLITUS)</t>
  </si>
  <si>
    <t>4398701</t>
  </si>
  <si>
    <t>POBLACIÓN INFORMADA EN PREVENCIÓN Y CONTROL DE ENF. NO TRANSMISIBLES POR MEDIOS MASIVOS DE COMUNICACIÓN</t>
  </si>
  <si>
    <t>4398702</t>
  </si>
  <si>
    <t>POBLACIÓN INFORMADA EN PREVENCIÓN Y CONTROL DE ENF. NO TRANSMISIBLES  POR  MEDIOS   ALTERNATIVOS</t>
  </si>
  <si>
    <t>4398703</t>
  </si>
  <si>
    <t xml:space="preserve">COMUNICADORES Y PERIODISTAS  INFORMADOS EN PREVENCIÓN Y CONTROL DE LAS ENF. NO TRASMISIBLES </t>
  </si>
  <si>
    <t>FAMILIA EN ZONAS DE RIESGO INFORMADA QUE REALIZAN PRACTICAS HIGIENICAS SANITARIAS PARA PREVENIR LAS ENFERMEDADES NO TRASMISIBLES (MENTAL, BUCAL, OCULAR, METALES PESADOS, HIPERTENSION ARTERIAL Y DIABETES MELLITUS)</t>
  </si>
  <si>
    <t xml:space="preserve">PROMOCION DE PRACTICAS HIGIENICAS SANITARIAS EN FAMILIAS EN ZONAS DE RIESGO PARA PREVENIR LAS ENFERMEDADES NO TRASMISIBLES (MENTAL, BUCAL, OCULAR, METALES PESADOS, HIPERTENSION Y DIABETES) </t>
  </si>
  <si>
    <t>4398802</t>
  </si>
  <si>
    <t>FAMILIAS DESARROLLAN PRÁCTICAS SALUDABLES PARA EL CUIDADO DE LA SALUD BUCAL</t>
  </si>
  <si>
    <t>4398803</t>
  </si>
  <si>
    <t>FAMILIAS CON PRÁCTICAS SALUDABLES PARA EVITAR EXPOSICIÓN A METALES PESADOS Y SUSTANCIAS QUÍMICAS.</t>
  </si>
  <si>
    <t>FAMILIAS CON PRACTICAS SALUDABLES PARA EL CUIDADO DE LA SALUD Y PREVENCION DE LA HTA Y DM</t>
  </si>
  <si>
    <t>4398804</t>
  </si>
  <si>
    <t>FAMILIAS CON PRACTICAS SALUDABLES PARA EL CUIDADO DE LA SALUD INTEGRAL Y PREVENCION DE LA HIPERTENSION ARTERIAL Y DIABETES MELLITUS</t>
  </si>
  <si>
    <t>4398806</t>
  </si>
  <si>
    <t>FAMILIAS DESARROLLAN PRACTICAS SALUDABLES PARA EL CUIDADO INTEGRAL DE LA SALUD OCULAR.</t>
  </si>
  <si>
    <t>INSTITUCIONES EDUCATIVAS QUE PROMUEVEN PRACTICAS HIGIENICAS SANITARIAS PARA PREVENIR LAS ENFERMEDADES NO TRASMISIBLES (MENTAL, BUCAL, OCULAR, METALES PESADOS, HIPERTENSION ARTERIAL Y DIABETES MELLITUS)</t>
  </si>
  <si>
    <t>PROMOCION DE PRACTICAS SALUDABLES EN INSTITUCIONES EDUCATIVAS PARA LA  PREVENCION DE LAS ENFERMEDADES NO TRANSMISIBLES  (SALUD MENTAL, BUCAL, OCULAR, METALES PESADOS, HTA Y DIABETES MELLITUS)</t>
  </si>
  <si>
    <t>4398901</t>
  </si>
  <si>
    <t>INSTIT- EDUCATIVA CON CONEI QUE PROMUEVE  PREVENCIONE Y CONTROL DE ENF. NO TRASMISIBLES</t>
  </si>
  <si>
    <t>4398902</t>
  </si>
  <si>
    <t>DOCENTES DE INSTIT. EDUCATIVAS CAPACITADOS EN  PROMOCION DE PRÁCTICAS SALUDABLES PARA PREVENCIÓN Y CONTROL DE ENF. NO TRASMISIBLES</t>
  </si>
  <si>
    <t>4398903</t>
  </si>
  <si>
    <t>ASOCIACIÓN DE PADRES DE FAMILIA (APAFAS)  PROMUEVEN PRACTICAS Y ENTORNOS SALUDABLES PARA LA PREVENCIÓN DE ENFERMEDADES NO TRANSMISIBLES</t>
  </si>
  <si>
    <t>ACCIONES DIRIGIDAS A FUNCIONARIOS DE MUNICIPIOS PARA PREVENIR  LAS ENFERMEDADES NO TRASMISIBLES ( MENTAL, BUCAL, OCULAR, METALES PESADOS, HIPERTENSION ARTERIAL)</t>
  </si>
  <si>
    <t>MUNICIPIO QUE DESARROLLAN ACCIONES DIRIGIDAS A PREVENIR LAS ENFERMEDADES NO TRASMISIBLES ( MENTAL, BUCAL, OCULAR, METALES PESADOS, HIPERTENSION ARTERIAL Y DIABETES MELLITUS)</t>
  </si>
  <si>
    <t>4399001</t>
  </si>
  <si>
    <t>COMUNIDADES CON PRÁCTICAS SALUDABLES PARA EL CUIDADO Y PREVENCIÓN DE ENFERMEDADES NO TRANSMISIBLES.</t>
  </si>
  <si>
    <t>4399002</t>
  </si>
  <si>
    <t xml:space="preserve">MUNICIPIO CON PRÁCTICAS SALUDABLES PARA EL CUIDADO Y PREVENCIÓN DE ENFERMEDADES NO TRENSMISIBLES </t>
  </si>
  <si>
    <t>OBJETIVO GENERAL DEL PLAN OPERATIVO 3 : REDUCCION DE LA MORBILIDAD POR ENFERMEDADES NO TRASMISIBLES (MENTAL, BUCAL, OCULAR, METALES PESADOS, HIPERTENSIÓN ARTERIAL Y DIABETES MELLITUS)</t>
  </si>
  <si>
    <t xml:space="preserve">BRINDAR A LA POBLACION DE 0 A 11 AÑOS,  GESTANTES Y ADULTO MAYOR RECIBEN PAQUETE INTEGRAL DE TRATAMIENTO DE ENFERMEDADES DE LA CAVIDAD BUCAL </t>
  </si>
  <si>
    <t>3000680</t>
  </si>
  <si>
    <t>ATENCION ESTOMATOLOGICA PREVENTIVA</t>
  </si>
  <si>
    <t>ATENCION ESTOMATOLOGICA PREVENTIVA BASICA EN NIÑOS, GESTANTES Y ADULTOS MAYORES</t>
  </si>
  <si>
    <t>5000601</t>
  </si>
  <si>
    <t>APLICACIÓN DE SELLANTES</t>
  </si>
  <si>
    <t>5000602</t>
  </si>
  <si>
    <t>APLICACIÓN DE BARNIZ FLUORADO</t>
  </si>
  <si>
    <t>5000603</t>
  </si>
  <si>
    <t>APLICACIÓN DEFLUOR GEL</t>
  </si>
  <si>
    <t>0068001</t>
  </si>
  <si>
    <t>ASESORIA NUTRICIONAL PARA EL CONTROL DE ENFEREMDADES DENTALES</t>
  </si>
  <si>
    <t>0068002</t>
  </si>
  <si>
    <t>EXAMEN ESTOMATOLOGICO</t>
  </si>
  <si>
    <t>0068003</t>
  </si>
  <si>
    <t>INSTRUCCIÓN DE HIGIENE ORAL</t>
  </si>
  <si>
    <t>5000606</t>
  </si>
  <si>
    <t>PROFILAXIS DENTAL</t>
  </si>
  <si>
    <t>ATENCION ESTOMATOLOGICA RECUPERATIVA BASICA</t>
  </si>
  <si>
    <t>ATENCION ESTOMATOLOGICA RECUPERATIVA BASICA EN NIÑOS, GESTANTES Y ADULTOS MAYORES</t>
  </si>
  <si>
    <t>CONSULTORIOODONTOLOGIA</t>
  </si>
  <si>
    <t>0068101</t>
  </si>
  <si>
    <t>RASPAJE DENTAL</t>
  </si>
  <si>
    <t>0068102</t>
  </si>
  <si>
    <t>TECNICA DE RESTAURACION ATRAUMATICA</t>
  </si>
  <si>
    <t>5000701</t>
  </si>
  <si>
    <t>DEBRITACION DE LOS PROCESOS INFECCIOSOS BUCODENTALES</t>
  </si>
  <si>
    <t>5000702</t>
  </si>
  <si>
    <t>CONSULTA ESTOMSATOLOGICA</t>
  </si>
  <si>
    <t>5000703</t>
  </si>
  <si>
    <t>EXODONCIA DENTAL SIMPLE</t>
  </si>
  <si>
    <t>5000704</t>
  </si>
  <si>
    <t>RESTAURACIONES DENTALES CON IONOMERO DE VIDRIO</t>
  </si>
  <si>
    <t>5000705</t>
  </si>
  <si>
    <t>RESTAURACIONES DENTALES CON RESINA</t>
  </si>
  <si>
    <t>ATENCION ESTOMATOLOGICA ESPECILIZADA BASICA</t>
  </si>
  <si>
    <t>ATENCION ESTOMATOLOGICA ESPECIALIZADA BASICA</t>
  </si>
  <si>
    <t>0068201</t>
  </si>
  <si>
    <t>TERAPIA ENDODONTICA EN PIEZAS DENTARIAS ANTERIORES Y BICUSPIDES</t>
  </si>
  <si>
    <t>0068202</t>
  </si>
  <si>
    <t>TERAPIA ENDODONTICA EN PIEZAS DENTARIAS POSTERIORES</t>
  </si>
  <si>
    <t>0068203</t>
  </si>
  <si>
    <t>TRATAMIENTO CON APARATOLOGIA FIJA Y ORTODONCIA Y ORTOPEDIA MAXILAR</t>
  </si>
  <si>
    <t>0068204</t>
  </si>
  <si>
    <t>TRATAMIENTO CON APARATOLOGIA REMOVIBLE Y ORTODONCIA Y ORTOPEDIA MAXILAR</t>
  </si>
  <si>
    <t>5000801</t>
  </si>
  <si>
    <t>PULPOTOMIA</t>
  </si>
  <si>
    <t>5000802</t>
  </si>
  <si>
    <t>PULPECTOMIA</t>
  </si>
  <si>
    <t>5000803</t>
  </si>
  <si>
    <t>ENDODONCIA UNIRADICULAR</t>
  </si>
  <si>
    <t>5000804</t>
  </si>
  <si>
    <t>REHABILITACION PROTESICA</t>
  </si>
  <si>
    <t>5000805</t>
  </si>
  <si>
    <t>CURETAJE SUBGINGIVAL</t>
  </si>
  <si>
    <t>5000806</t>
  </si>
  <si>
    <t>FIJACION Y O FERULIZACION DE PIEZAS DENTALES CON RESINA FOTOCURABLE</t>
  </si>
  <si>
    <t>5000807</t>
  </si>
  <si>
    <t>ENDODONCIA MULTIRADICULAR</t>
  </si>
  <si>
    <t>5000808</t>
  </si>
  <si>
    <t>EXODONCIA COMPLEJA</t>
  </si>
  <si>
    <t>5000809</t>
  </si>
  <si>
    <t>APEXOGENESIS</t>
  </si>
  <si>
    <t>5000810</t>
  </si>
  <si>
    <t>APICETOMIA</t>
  </si>
  <si>
    <t>5000811</t>
  </si>
  <si>
    <t>FRENECTOMIA</t>
  </si>
  <si>
    <t>5000812</t>
  </si>
  <si>
    <t>APEXIFICACION</t>
  </si>
  <si>
    <t>5000813</t>
  </si>
  <si>
    <t>CIRUJIA PERIODENTAL</t>
  </si>
  <si>
    <t>INSTALACION DE APARATOLOGIA FIJA</t>
  </si>
  <si>
    <t>INSTALACION DE APARATOLOGIA REMOVIBLE</t>
  </si>
  <si>
    <t>BRINDAR ATENCION DE DIAGNOSTICO Y TRATAMIENTO OPORTUNO A LA POBLACION PRIORIZADA CON PROBLEMAS DE CATARATAS ERRORES REFRANCTIVOS.</t>
  </si>
  <si>
    <t>TAMIZAJE Y DIAGNOSTICO DE PACIENTE CON RETINOPATIA OFTAMOLOGICA DEL PREMATURO</t>
  </si>
  <si>
    <t>EXAMENES DE TAMIZAJE Y DIAGNOSTICO EN PACIENTES CON RETINOPATIA OFTAMOLOGICA DEL PREMATURO</t>
  </si>
  <si>
    <t>PERSONA TAMIZADA</t>
  </si>
  <si>
    <t>CONSULTORIO OFTALMOLOGIA</t>
  </si>
  <si>
    <t>5000901</t>
  </si>
  <si>
    <t>TAMISAJE  Y DIAGNOSTICO DE RECIEN NACIDO CON R.O.P.EN SEGUNDO Y TERCER NIVEL DE ATENCION</t>
  </si>
  <si>
    <t>CONTROL Y TRATAMIENTO DE PACIENTE CON RETINOPATIA OFTAMOLOGICA DEL PREMATURO</t>
  </si>
  <si>
    <t>BRINDAR TRATAMIENTO A NIÑOS PREMATUROS CON DIAGNOSTICO DE RETINOPATIA OFTAMOLOGICA</t>
  </si>
  <si>
    <t>5001001</t>
  </si>
  <si>
    <t>CONTROL POS OPERATORIA DE CIRUJIA EN RECIEN NACIDOS CON R.O.P.</t>
  </si>
  <si>
    <t>5001002</t>
  </si>
  <si>
    <t>TRATAMIENTO DEL RECIEN NACIDO CON R.O.P.</t>
  </si>
  <si>
    <t>5001003</t>
  </si>
  <si>
    <t>TRATAMIENTO QUIRURGICO ESPECIALIZADO MEDIANTE OFERTA MOVIL.</t>
  </si>
  <si>
    <t>TAMIZAJE Y DIAGNOSTICO  DE PACIENTES CON  CATARATAS</t>
  </si>
  <si>
    <t>EVALUACION DE TAMIZAJE Y DIAGNOSTICO  DE PACIENTES CON  CATARATAS</t>
  </si>
  <si>
    <t>5001101</t>
  </si>
  <si>
    <t xml:space="preserve">Tamizaje y detección de catarata mediante examen de agudeza visual enmprimer y segundo nivel de atención </t>
  </si>
  <si>
    <t>5001102</t>
  </si>
  <si>
    <t>Evaluacion y despistaje de catarata</t>
  </si>
  <si>
    <t>5001103</t>
  </si>
  <si>
    <t xml:space="preserve">Referencia para Diagnostico y tratamiento de ceguera por catarata en elprimer nivel de atención </t>
  </si>
  <si>
    <t>5001104</t>
  </si>
  <si>
    <t xml:space="preserve">Diagnostico de ceguera por catarata </t>
  </si>
  <si>
    <t>5001105</t>
  </si>
  <si>
    <t xml:space="preserve">Consejeria para control y detección oportuna de catarata </t>
  </si>
  <si>
    <t>TRATAMIENTO Y CONTROL DE PACIENTES CON  CATARATAS</t>
  </si>
  <si>
    <t>BRINDAR TRATAMIENTO A PACIENTES CON  DIAGNOSTICO DE CATARATAS</t>
  </si>
  <si>
    <t>5001201</t>
  </si>
  <si>
    <t xml:space="preserve">Control y tratamiento especializado de complicaciones post quirúrgicas en vítreo </t>
  </si>
  <si>
    <t>5001202</t>
  </si>
  <si>
    <t xml:space="preserve">Control y tratamiento especializado de complicaciones post quirúrgicas con Glaucoma </t>
  </si>
  <si>
    <t>5001203</t>
  </si>
  <si>
    <t xml:space="preserve">Control y tratamiento especializado de complicaciones post quirúrgicas en Retina </t>
  </si>
  <si>
    <t>5001204</t>
  </si>
  <si>
    <t>Control post operatorio de cirugía de cataratas en el primer nivel de atención</t>
  </si>
  <si>
    <t>5001205</t>
  </si>
  <si>
    <t>Control post operatorio de cirugía de cataratas por personal especializado</t>
  </si>
  <si>
    <t>5001206</t>
  </si>
  <si>
    <t xml:space="preserve">Control y tratamiento especializado de complicaciones post quirúrgicas Uveitis </t>
  </si>
  <si>
    <t>5001207</t>
  </si>
  <si>
    <t>Control y tratamiento especializado de complicaciones post quirúrgicas por opacidad de capsula posterior.</t>
  </si>
  <si>
    <t>5001208</t>
  </si>
  <si>
    <t>Tratamiento especializado: cirugía de cataratas con Faco Emulsificacion</t>
  </si>
  <si>
    <t>5001209</t>
  </si>
  <si>
    <t>Tratamiento especializado: Cirugia extracapsular de cataratas</t>
  </si>
  <si>
    <t>5001210</t>
  </si>
  <si>
    <t xml:space="preserve">Tratamiento y control especializado mediante oferta móvil </t>
  </si>
  <si>
    <t>TAMIZAJE Y DIAGNOSTICO DE PACIENTES CON ERRORES REFRACTIVOS</t>
  </si>
  <si>
    <t>EXAMENES DE TAMIZAJE Y DIAGNOSTICO DE PERSONAS CON ERRORES REFRACTIVOS</t>
  </si>
  <si>
    <t>5001301</t>
  </si>
  <si>
    <t>DIAGNOSTICO DE ERRORES REFRACTIVOS</t>
  </si>
  <si>
    <t>5001302</t>
  </si>
  <si>
    <t>Evaluacion y despistaje de vicios de refracción en niños de 3 a 5 años.</t>
  </si>
  <si>
    <t>5001303</t>
  </si>
  <si>
    <t>Evaluacion y despistaje de vicios de refracción en niños de 6 a 11 años.</t>
  </si>
  <si>
    <t>5001304</t>
  </si>
  <si>
    <t>Referencia de pacientes con vicios de refracion.</t>
  </si>
  <si>
    <t>5001305</t>
  </si>
  <si>
    <t>Tamizaje de vicios de refracción en instituciones educativas</t>
  </si>
  <si>
    <t>5001306</t>
  </si>
  <si>
    <t xml:space="preserve">Tamisaje y detección de vicios de refracción en niños de 3 a 5 años en el primer mes y segundo nivel de atención </t>
  </si>
  <si>
    <t>5001307</t>
  </si>
  <si>
    <t xml:space="preserve">Tamizaje y detección de vicios de refracción en niños de 6 a 11 años en el primer nivel de atención </t>
  </si>
  <si>
    <t>TRATAMIENTO Y CONTROL  DE PACIENTES CON ERRORES REFRACTIVOS</t>
  </si>
  <si>
    <t>BRINDAR TRATAMIENTO A PACIENTES CON DIAGNOSTICO DE ERRORES REFRACTIVOS</t>
  </si>
  <si>
    <t>5001401</t>
  </si>
  <si>
    <t>Control de pacientes con vicios de refracción</t>
  </si>
  <si>
    <t>5001402</t>
  </si>
  <si>
    <t xml:space="preserve">Tratamiento de vicios de refracción </t>
  </si>
  <si>
    <t>5001403</t>
  </si>
  <si>
    <t xml:space="preserve">Diagnostico, tratamiento y control de mediante oferta móvil </t>
  </si>
  <si>
    <t>OPTIMIZAR LA VALORACION CLINICA Y TAMIZAJE LABORATORIAL DE ENFERMEDADES CRONICAS TRASMISIBLES.</t>
  </si>
  <si>
    <t>VALORACION CLINICA Y TAMIZAJE LABORATORIAL DE ENFERMEDADES CRONICAS NO TRASMISIBLES</t>
  </si>
  <si>
    <t>EVALUACION CLINICA Y TAMIZAJE LABORATORIAL DE PERSONAS CON RIESGO DE PADECER ENFERMEDADES CRONICAS NO TRASMISIBLES</t>
  </si>
  <si>
    <t>5001501</t>
  </si>
  <si>
    <t>Personas de 12 y 17 años con valoración clínica de factores de riesgo y tamizaje laboratorial</t>
  </si>
  <si>
    <t>5001502</t>
  </si>
  <si>
    <t xml:space="preserve">Personas de 18 a 29 años con valoración clínica de factores de riesgo y tamizaje laboratorial </t>
  </si>
  <si>
    <t>5001503</t>
  </si>
  <si>
    <t xml:space="preserve">Personas de 30 a 59 años con valoración clínica de factores de riesgo y tamizaje laboratorial </t>
  </si>
  <si>
    <t>5001504</t>
  </si>
  <si>
    <t xml:space="preserve">Personas de 5 a 11 años con valoración clínica de factores de riesgo y tamizaje laboratorial </t>
  </si>
  <si>
    <t>5001505</t>
  </si>
  <si>
    <t xml:space="preserve">Personas mayores de 60 años con valoración clínica de factores de riesgo y tamizaje laboratorial </t>
  </si>
  <si>
    <t>5001506</t>
  </si>
  <si>
    <t>POBLACION QUE ACCEDE A LABORATORIOS CLINICOS QUE CUENTAN CON PROGRAMA DE EVALUACION DE CALIDAD PARA EL DIAGNOSTICO Y CONTROL DE ENFERMEDADES CRONICAS NO TRANSMISIBLES</t>
  </si>
  <si>
    <t>OE.3.4.</t>
  </si>
  <si>
    <t xml:space="preserve">MEJORAR LA ATENCION A LA POBLACION QUE ACUDE AL EESS PARA QUE  RECIBA TRATAMIENTO OPORTUNO DE HIPERTENSION ARTERIAL. </t>
  </si>
  <si>
    <t>TRATAMIENTO Y CONTROL DE PERSONAS CON HIPERTENSION ARTERIAL</t>
  </si>
  <si>
    <t>BRINDAR TRATAMIENTO A PERSONAS CON DIANGNOSTICO DE HIPERTENSION ARTERIAL</t>
  </si>
  <si>
    <t>HIPERTENSION Y DIABETES</t>
  </si>
  <si>
    <t>5001601</t>
  </si>
  <si>
    <t xml:space="preserve">Manejo de emergencia o urgencia hipertensiva </t>
  </si>
  <si>
    <t>5001602</t>
  </si>
  <si>
    <t xml:space="preserve">Manejo integral de personas con sobrepeso, dislipidemias, obesidad y otros factores de riesgo relacionados con los estilos de vida </t>
  </si>
  <si>
    <t>5001603</t>
  </si>
  <si>
    <t xml:space="preserve">Paciente hipertenso de no alto riesgo no controlado, que recibe tratamiento </t>
  </si>
  <si>
    <t>5001604</t>
  </si>
  <si>
    <t xml:space="preserve">Paciente hipertenso de no alto riesgo y controlado que recibe tratamiento </t>
  </si>
  <si>
    <t>5001605</t>
  </si>
  <si>
    <t xml:space="preserve">Pacientes con enfermedad cardiometabolica organizados que reciben educación para el control de la enfermedad </t>
  </si>
  <si>
    <t>5001606</t>
  </si>
  <si>
    <t xml:space="preserve">Pacientes hipertensos de alto riesgo (incluye diabéticos) con valoración especializada de riesgo cardiovascular </t>
  </si>
  <si>
    <t>5001607</t>
  </si>
  <si>
    <t xml:space="preserve">Tratamiento especializado de evento vascular cerebral </t>
  </si>
  <si>
    <t>5001608</t>
  </si>
  <si>
    <t xml:space="preserve">Pacientes hipertensos con estratificación de riesgo cardiovascular </t>
  </si>
  <si>
    <t>OE.3.5.</t>
  </si>
  <si>
    <t>OPTIMIZAR LA ATENCION A LA POBLACION QUE ACUDE AL EESS PARA EL TRATAMIENTO OPORTUNO DE DIABETES MELLITUS</t>
  </si>
  <si>
    <t>BRINDAR TRATAMIENTO A PERSONAS CON DIAGNOSTICO DE DIABETES MELLITUS</t>
  </si>
  <si>
    <t>5001701</t>
  </si>
  <si>
    <t xml:space="preserve">Manejo básico de crisis hipoglicemica o hiperglicemica en pacientes diabéticos </t>
  </si>
  <si>
    <t>5001702</t>
  </si>
  <si>
    <t xml:space="preserve">Paciente diabético no complicado con tratamiento </t>
  </si>
  <si>
    <t>TRATAMIENTO Y CONTROL DE PERSONAS CON DIABETES</t>
  </si>
  <si>
    <t>5001703</t>
  </si>
  <si>
    <t xml:space="preserve">Paciente prediabetico con tratamiento </t>
  </si>
  <si>
    <t>5001704</t>
  </si>
  <si>
    <t xml:space="preserve">Pacientes diabéticos con tratamiento especializado </t>
  </si>
  <si>
    <t>5001705</t>
  </si>
  <si>
    <t xml:space="preserve">Pacientes con diagnostico de diabetes y valoración de complicaciones </t>
  </si>
  <si>
    <t>OE.3.7.</t>
  </si>
  <si>
    <t>OPTIMIZAR LA ATENCIO A LA POBLACION QUE ACUDE AL EESS QUE  RECIBE TRATAMIENTO OPORTUNO DE ENFERMEDADES DE METALES PESADOS</t>
  </si>
  <si>
    <t>TAMIZAJE Y TRATAMIENTO DE PACIENTES AFECTADOS POR METALES PESADOS</t>
  </si>
  <si>
    <t>EXAMENES DE TAMIZAJE Y TRATAMIENTO DE PERSONAS AFECTADAS POR INTOXICACION DE METALES PESADOS</t>
  </si>
  <si>
    <t>4399701</t>
  </si>
  <si>
    <t>EVALUACION INTEGRAL EN EL PRIMER DE NIVEL ATENCIÓN A PERSONAS EXPUESTAS A METALES PESADOS</t>
  </si>
  <si>
    <t>4399702</t>
  </si>
  <si>
    <t xml:space="preserve">TOMA DE MUESTRAS PARA DOSAJE DE  METALES PESADOS EN PERSONAS EXPUESTAS A FUENTES CONTAMINANTES </t>
  </si>
  <si>
    <t>4399703</t>
  </si>
  <si>
    <t xml:space="preserve">PERSONAS EXPUESTA A CONTAMINACION  DE METALES PESADOS CON PRUEBAS DE LABORATORIO CONFIRMADO POR EL INS </t>
  </si>
  <si>
    <t>4399704</t>
  </si>
  <si>
    <t>TRATAMIENTO A PERSONAS INTOXICADAS POR PLOMO CON CATEGORÍA DE EXPOSICIÓN I (1 a 9.9 ug/dL)</t>
  </si>
  <si>
    <t>4399705</t>
  </si>
  <si>
    <t>TRATAMIENTO A PERSONAS INTOXICADAS POR PLOMO CON CATEGORÍA DE EXPOSICIÓN II (10 a 19.9 ug/dL)</t>
  </si>
  <si>
    <t>4399706</t>
  </si>
  <si>
    <t>TRATAMIENTO A PERSONAS INTOXICADAS POR PLOMO CON CATEGORÍA DE EXPOSICIÓN  III (20 a 44.9 ug/dL)</t>
  </si>
  <si>
    <t>4399707</t>
  </si>
  <si>
    <t>TRATAMIENTO A PERSONAS INTOXICADAS POR PLOMO  CON CATEGORÍA DE EXPOSICIÓN IV (45 a 69.9 ug/dL)</t>
  </si>
  <si>
    <t>4399708</t>
  </si>
  <si>
    <t>TRATAMIENTO A PERSONAS INTOXICADAS POR PLOMO CON CATEGORÍA DE EXPOSICIÓN V (mayor de 70 ug/dL)</t>
  </si>
  <si>
    <t>4399709</t>
  </si>
  <si>
    <t xml:space="preserve">COMPLICACIONES DE LA ADMINISTRACIÓN DEL TRATAMIENTO QUELANTE </t>
  </si>
  <si>
    <t>4399710</t>
  </si>
  <si>
    <t>COMPLICACIONES DE LA INTOXICACIÓN POR METALES PESADOS</t>
  </si>
  <si>
    <t>4399711</t>
  </si>
  <si>
    <t>DOSAJE DE SEGUIMIENTO DE PERSONAS AFECTADAS POR METALES PESADOS EN CATEGORIA DE EXPOSICION II</t>
  </si>
  <si>
    <t>4399712</t>
  </si>
  <si>
    <t>DOSAJE DE SEGUIMIENTO DE PERSONAS AFECTADAS POR METALES PESADOS CATEGORIA DE EXPOSICION III</t>
  </si>
  <si>
    <t>4399713</t>
  </si>
  <si>
    <t>DOSAJE DE SEGUIMIENTO DE PERSONAS AFECTADAS POR METALES PESADOS CATEGORIA DE EXPOSICION IV Y V</t>
  </si>
  <si>
    <t>4399714</t>
  </si>
  <si>
    <t>TRATAMIENTO DE PERSONAS CON INTOXICACIÓN AGUDA NO COMPLICADA POR ARSÉNICO</t>
  </si>
  <si>
    <t>4399715</t>
  </si>
  <si>
    <t>TRATAMIENTO DE PERSONAS CON INTOXICACIÓN AGUDA COMPLICADA POR ARSÉNICO</t>
  </si>
  <si>
    <t>4399716</t>
  </si>
  <si>
    <t>TRATAMIENTO DE PERSONAS CON INTOXICACIÓN CRÓNICA POR ARSÉNICO</t>
  </si>
  <si>
    <t>4399717</t>
  </si>
  <si>
    <t>TRATAMIENTO QUELANTE EN LA INTOXICACIÓN POR ARSÉNICO</t>
  </si>
  <si>
    <t>4399718</t>
  </si>
  <si>
    <t>TRATAMIENTO DE PERSONAS CON INTOXICACIÓN AGUDA NO COMPLICADA POR MERCURIO</t>
  </si>
  <si>
    <t>4399719</t>
  </si>
  <si>
    <t>TRATAMIENTO DE PERSONAS CON INTOXICACIÓN AGUDA COMPLICADA POR MERCURIO</t>
  </si>
  <si>
    <t>4399720</t>
  </si>
  <si>
    <t>TRATAMIENTO DE PERSONAS CON INTOXICACIÓN CRÓNICA POR MERCURIO</t>
  </si>
  <si>
    <t>4399721</t>
  </si>
  <si>
    <t>TRATAMIENTO QUELANTE EN LA INTOXICACIÓN POR MERCURIO</t>
  </si>
  <si>
    <t>4399722</t>
  </si>
  <si>
    <t>TRATAMIENTO DE PERSONAS CON INTOXICACION AGUDA NO COMPLICADA POR CADMIO CIE 10: T56.3</t>
  </si>
  <si>
    <t>4399723</t>
  </si>
  <si>
    <t>TRATAMIENTO DE PERSONAS CON INTOXICACION AGUDA COMPLICADA POR CADMIO T56.3</t>
  </si>
  <si>
    <t>4399724</t>
  </si>
  <si>
    <t>TRATAMIENTO DE PERSONAS CON INTOXICACION CRONICA POR CADMIO T56.3</t>
  </si>
  <si>
    <t>4399725</t>
  </si>
  <si>
    <t>TRATAMIENTO QUELANTE EN LA INTOXICACION POR CADMIO CIE 10: T 56.3</t>
  </si>
  <si>
    <t>PROGRA ESTRATEGIACA: PROGRAMA ESTRATEGICO CANCER</t>
  </si>
  <si>
    <t>OBJETIVO GENERAL DEL PLAN OPERATIVO 1 : CONDUCCIÓN DE LA GESTIÓN DE LA ESTRATEGIA DE  LA ENFERMEDAD DE CANCER.</t>
  </si>
  <si>
    <t>MEJORAR LA GESTIÓN DE LA ESTRATEGIA DE LA ENFERMEDAD DE CANCER.</t>
  </si>
  <si>
    <t>TAMIZAJE EN MUJERES PARA DETECCION DE CANCER DE CUELLO UTERINO</t>
  </si>
  <si>
    <t>MEDICINA ONCOLOGICA</t>
  </si>
  <si>
    <t>4419202</t>
  </si>
  <si>
    <t>MONITOREO DE PREVENCION Y CONTROL DEL CANCER</t>
  </si>
  <si>
    <t>4419204</t>
  </si>
  <si>
    <t>SUPERVISION DEL PROGRAMA DE PREVENCION Y CONTROL DEL CANCER</t>
  </si>
  <si>
    <t>4419203</t>
  </si>
  <si>
    <t>EVALUACION Y CONTROL DE PREVENCION Y CONTROL DEL CANCER</t>
  </si>
  <si>
    <t>LOGRAR LA REGULACION Y CONTROL SANITARIO DEL CANCER.</t>
  </si>
  <si>
    <t>DESARROLLO DE NORMAS Y GUIAS TECNICAS EN PREVENCION Y CONTROL DEL CANCER</t>
  </si>
  <si>
    <t>ELABORACION DE NORMAS Y GUIAS TECNICAS EN  PREVENCION Y CONTROL DEL CANCER.</t>
  </si>
  <si>
    <t>4419301</t>
  </si>
  <si>
    <t>4419302</t>
  </si>
  <si>
    <t>IMPLEMENTACION DE DOCUMENTOS TECNICOS CON ADECUACION CULTURAL</t>
  </si>
  <si>
    <t>COMUNIDADES SALUDABLES PROMUEVEN ESTILOS DE VIDA SALUDABLE PARA LA PREVENCION DE LOS PRINCIPALES TIPOS DE CANCER</t>
  </si>
  <si>
    <t>PROMOCION DE ESTILOS DE VIDA SALUDABLE PARA LA PREVENCION DE LOS PRINCIPALES TIPOS DE CANCER</t>
  </si>
  <si>
    <t>5000301</t>
  </si>
  <si>
    <t>JUNTA VECINAL COMUNAL CAPACITADA PARA IMPLEMENTAR ESTRATEGIAS ORIENTADAS A LA PROMOCION DE LAS SALUD Y ADQUISICION DE HABITOS DE VIDA SALUDABLES ORIENTADA A LA PREVENCION DE LOS PRINCIPALES TIPOS DE C</t>
  </si>
  <si>
    <t>5000302</t>
  </si>
  <si>
    <t>AGENTE COMUNITARIO DE SALUD CAPACITADO EN EL DESARROLLO DE ACTIVIDADES PREVENTIVAS PROMOCIONALES Y ORIENTACION DE PRACTICAS DE DETECCION TEMPRANA PARA LA PROMOCION DE PRACTICAS SALUDABLES Y MEDIDAS PR</t>
  </si>
  <si>
    <t xml:space="preserve">PROMOVER LA PREVENCION Y CONTROL DEL CANCER </t>
  </si>
  <si>
    <t>POBLACION INFORMADA Y SENSIBILIZADA EN EL CUIDADO DE LA SALUD DEL CANCER DECERVIX, CANCER DE MAMA, CANCER GASTRICO, CANCER DE PROSTATA Y CANCER DE PULMON</t>
  </si>
  <si>
    <t>INFORMACION Y SENSIBILIZACION DE LA POBLACION EN EL CUIDADO DE LA SALUD DEL CANCER DE CERVIX, MAMA, GASTRICO, PROSTATA Y  DE PULMON</t>
  </si>
  <si>
    <t>POBLACION INFORMADA Y SENSIBILIZADA SOBRE LAS MEDIDAS DE PREVENCION Y CONTROL DE CANCER (mama,cuello uterino,gastrico,prostata,pulmon) POR MEDIOS DE COMUNICACIÓN MASIVOS.</t>
  </si>
  <si>
    <t>POBLACION INFORMADA Y SENSIBILIZADA SOBRE LAS MEDIDAS DE PREVENCION Y CONTROL DE CANCER (mama,cuello uterino,gastrico,prostata,pulmon) POR MEDIOS DE COMUNICACIÓN ALTERNATIVOSD.</t>
  </si>
  <si>
    <t>COMUNICADORES, LIDERES DE OPINION, PERIODISTAS Y VOCEROS INFORMADOS Y CAPACITADOS SOBRE LAS MEDIDAS DE PREVENCION Y CONTROL DE CANCER (mama,cuello uterino,gastrico, prostata, pulmon).</t>
  </si>
  <si>
    <t>MUJER TAMIZADA EN CANCER DE CUELLO UTERINO</t>
  </si>
  <si>
    <t>5000404</t>
  </si>
  <si>
    <t>MUJER EXAMINADA CON EXAMEN DE PAPANICOLAU</t>
  </si>
  <si>
    <t>5000403</t>
  </si>
  <si>
    <t>PERSONA ATENDIDA CON CONSULTA MEDICA GINECOLOGICA</t>
  </si>
  <si>
    <t>5000401</t>
  </si>
  <si>
    <t>MUJER DE 30 A 49 AÑOS AÑOS EXAMINADA CON INSPECCION VISUAL CON ACIDO ACETICO (IVA)</t>
  </si>
  <si>
    <t>5000402</t>
  </si>
  <si>
    <t>MUJER DE 30 A 49 AÑOS AÑOS EXAMINADA CON DETECCION MOLECULAR DE PAPILOMAVIRUS HUMANO (PVH))</t>
  </si>
  <si>
    <t>OPTIMIZAR LA PREVENCION Y ATENCION  DEL CANCER.</t>
  </si>
  <si>
    <t xml:space="preserve">INSTITUCIONES EDUCATIVAS SALUDABLES QUE PROMUEVEN LA PREVENCION DEL CANCER DEL CUELLO UTERINO, MAMA, ESTOMAGO, PROSTATA, PULMON, COLON, RECTO,HIGADO, LEUCEMIA, LINFOMA, PIEL </t>
  </si>
  <si>
    <t>CAPACITACION A LAS INSTITUCIONES EDUCATIVAS PARA LA PROMOCION DE PRACTICAS Y ENTORNOS SALUDABLES PARA LA PREVENCION DEL CANCER</t>
  </si>
  <si>
    <t>0036001</t>
  </si>
  <si>
    <t>CONSEJO EDUCATIVO INSTITUCIONAL /CONEI- COMPROMETIDO PARA PROMOVER PRACTICAS Y ENTORNOS SALUDABLES PARA PREVENCION DEL CANCER</t>
  </si>
  <si>
    <t>0036002</t>
  </si>
  <si>
    <t>DOCENTES CAPACITADOS PARA PROMOVER PRACTICAS SALUDABLES EN PREVENCION DEL CANCER</t>
  </si>
  <si>
    <t>0036003</t>
  </si>
  <si>
    <t>ASOCIACIÓN DE PADRES DE FAMILIA (APAFAS)  DESARROLLAN ACCIONES PARA LA PROMOCIÓN DE PRÁCTICAS Y ENTORNOS  SALUDABLES PARA FOMENTAR EL CUIDADO Y AUTOCUIDADO DE LA SALUD FRENTE AL CÁNCER</t>
  </si>
  <si>
    <t xml:space="preserve">FAMILIAS SALUDABLES CON CONOCIMIENTO DE LA PREVENCION DEL CANCER DE CUELLO UTERINO  MAMA, ESTOMAGO, PROSTATA, PULMON, COLON, RECTO,HIGADO, LEUCEMIA, LINFOMA, PIEL </t>
  </si>
  <si>
    <t>CONSEJERIA A FAMILIAS  PARA LA ADOPCION Y PRACTICA DE ESTILOS DE VIDA SALUDABLE PARA LA PREVENCION DEL CANCER</t>
  </si>
  <si>
    <t>0036101</t>
  </si>
  <si>
    <t>CONSEJERIA A TRAVES DE VISITA DOMICILIARIA A LA FAMILIA (DE PREFERENCIA DE ENCONTRAR ALGUNOS DE SUS MIEMBROS EN EL GRUPO DE RIESGO) PARA PROMOVER PRACTICAS SALUDABLES EN PREVENCION DEL CANCER</t>
  </si>
  <si>
    <t xml:space="preserve">MUNICIPIOS SALUDABLES CON CONOCIMIENTO DE LA PREVENCION DEL CANCER DE CUELLO UTERINO  MAMA, ESTOMAGO, PROSTATA, PULMON, COLON, RECTO,HIGADO, LEUCEMIA, LINFOMA, PIEL </t>
  </si>
  <si>
    <t>CAPACITACION A MUNICIPIOS PARA LA PROMOCION DE PRACTICAS Y ENTORNOS SALUDABLES PARA LA PREVENCION DEL CANCER</t>
  </si>
  <si>
    <t>0036202</t>
  </si>
  <si>
    <t>CONSEJO MUNICIPAL CAPACITADO PARA PROMOVER PRACTICAS EN SALUD EN LA PREVENCION DEL CANCER</t>
  </si>
  <si>
    <t>0036203</t>
  </si>
  <si>
    <t xml:space="preserve"> COMITÉ MULTISECTORIAL CAPACITADO PARA PROMOVER PRACTICAS EN SALUD EN LA PREVENCION DEL CANCER</t>
  </si>
  <si>
    <t>PERSONAS CON CONSEJERIA EN LA PREVENCION DEL CANCER: COLON Y RECTO, HIGADO, LEUCEMIA, LINFOMA, PIEL Y OTROS</t>
  </si>
  <si>
    <t>CONSEJERIA EN LA PREVENCION DEL CANCER DE COLON Y RECTO,HIGADO, LEUCEMIA, LINFOMA, PIEL Y OTROS</t>
  </si>
  <si>
    <t>PERSONA</t>
  </si>
  <si>
    <t>0036301</t>
  </si>
  <si>
    <t>EVALUACION MEDICA PREVENTIVA DE CANCER DE COLON Y RECTO, HIGADO, LEUCEMIA, LINFOMA, PIEL</t>
  </si>
  <si>
    <t>PERSONAS CON EVALUACION MEDICA PREVENTIVA EN CANCER: COLON Y RECTO, HIGADO, LEUCEMIA, LINFOMA, PIEL Y OTROS</t>
  </si>
  <si>
    <t>EVALUACION MEDICA PREVENTIVA DEL CANCER DE COLON Y RECTO,HIGADO, LEUCEMIA, LINFOMA, PIEL Y OTROS</t>
  </si>
  <si>
    <t>0036401</t>
  </si>
  <si>
    <t>CONSEJERIA EN LA PREVENCION DEL CANCER DE COLON Y RECTO, HIGADO, LEUCEMIA, LINFOMA, PIEL Y OTROS</t>
  </si>
  <si>
    <t>ATENCION DEL CANCER DEL CUELLO UTERINO PARA EL ESTADIAJE</t>
  </si>
  <si>
    <t>DETERMINACION DEL ESTADIO CLINICO Y TRATAMIENTO DEL CANCER DE CUELLO UTERINO</t>
  </si>
  <si>
    <t>0036501</t>
  </si>
  <si>
    <t>DIAGNOSTICO Y ESTADIAJE DE CANCER DE CUELLO UTERINO</t>
  </si>
  <si>
    <t>0036502</t>
  </si>
  <si>
    <t>TRATAMIENTO DE CANCER DE CUELLO UTERINO CON ESTADIO CLINICO I</t>
  </si>
  <si>
    <t>0036503</t>
  </si>
  <si>
    <t>TRATAMIENTO DE CANCER DE CUELLO UTERINO CON ESTADIO CLINICO II</t>
  </si>
  <si>
    <t>0036504</t>
  </si>
  <si>
    <t>TRATAMIENTO DE CANCER DE CUELLO UTERINO CON ESTADIO CLINICO III</t>
  </si>
  <si>
    <t>0036505</t>
  </si>
  <si>
    <t>TRATAMIENTO DEL CANCER DE CUELLO UTERINO CON ESTADIO CLINICO IV</t>
  </si>
  <si>
    <t>ATENCION DEL CANCER DE MAMA PARA EL ESTADIAJE Y TRATAMIENTO</t>
  </si>
  <si>
    <t>DETERMINACION DEL ESTADIO CLINICO Y TRATAMIENTO DEL CANCER DE MAMA</t>
  </si>
  <si>
    <t>0036601</t>
  </si>
  <si>
    <t>DIAGNOSTICO Y ESTADIAJE CLINICO DE CANCER DE MAMA</t>
  </si>
  <si>
    <t>0036602</t>
  </si>
  <si>
    <t>TRATAMIENTO DEL CANCER DE MAMA CON ESTADIO CLINICO I</t>
  </si>
  <si>
    <t>0036603</t>
  </si>
  <si>
    <t>TRATAMIENTO DEL CANCER DE MAMA CON ESTADIO CLINICO II</t>
  </si>
  <si>
    <t>0036604</t>
  </si>
  <si>
    <t>TRATAMIENTO DEL CANCER DE MAMA CON ESTADIO CLINICO III</t>
  </si>
  <si>
    <t>0036605</t>
  </si>
  <si>
    <t>TRATAMIENTO DEL CANCER DE MAMA CON ESTADIO CLINICO IV</t>
  </si>
  <si>
    <t>ATENCION DEL CANCER DE ESTOMAGO PARA EL ESTADIAJE</t>
  </si>
  <si>
    <t>DETERMINACION DEL ESTADIO CLINICO Y TRATAMIENTO DEL CANCER DE ESTOMAGO</t>
  </si>
  <si>
    <t>0036701</t>
  </si>
  <si>
    <t>DIAGNOSTICO Y ESTADIAJE CLINICO DE CANCER DE ESTOMAGO</t>
  </si>
  <si>
    <t>0036702</t>
  </si>
  <si>
    <t>TRATAMIENTO DEL CANCER DE ESTOMAGO CON ESTADIO CLINICO I</t>
  </si>
  <si>
    <t>0036703</t>
  </si>
  <si>
    <t>TRATAMIENTO DEL CANCER DE ESTOMAGO CON ESTADIO CLINICO II</t>
  </si>
  <si>
    <t>0036704</t>
  </si>
  <si>
    <t>TRATAMIENTO DEL CANCER DE ESTOMAGO ESTADIO CLINICO III</t>
  </si>
  <si>
    <t>0036705</t>
  </si>
  <si>
    <t>TRATAMIENTO DEL CANCER DE ESTOMAGO ESTADIO CLINICO IV</t>
  </si>
  <si>
    <t>ATENCION DEL CANCER DE PROSTATA PARA EL DIAGNOSTICO  Y ESTADIAJE</t>
  </si>
  <si>
    <t>DETERMINACION DEL DIAGNOSTICO,ESTADIO CLINICO Y TRATAMIENTO DEL CANCER DE PROSTATA</t>
  </si>
  <si>
    <t>0036801</t>
  </si>
  <si>
    <t>DIAGNOSTICO Y ESTADIAJE CLINICO DEL CANCER DE PROSTATA</t>
  </si>
  <si>
    <t>0036802</t>
  </si>
  <si>
    <t>TRATAMIENTO DE CANCER DE PROSTATA CON ESTADIO CLINICO I</t>
  </si>
  <si>
    <t>0036803</t>
  </si>
  <si>
    <t>TRATAMIENTO DE CANCER DE PROSTATA CON ESTADIO CLINICO II</t>
  </si>
  <si>
    <t>0036804</t>
  </si>
  <si>
    <t>TRATAMIENTO DE CANCER DE PROSTATA CON ESTADIO CLINICO III</t>
  </si>
  <si>
    <t>0036805</t>
  </si>
  <si>
    <t>TRATAMIENTO DE CANCER DE PROSTATA CON ESTADIO CLINICO IV</t>
  </si>
  <si>
    <t>ATENCION DEL CANCER DE PULMON QUE INCLUYE: DIAGNOSATICO TRATAMIENTO Y  ESTADIAJE</t>
  </si>
  <si>
    <t>EVALUACION MEDICA PREVENTIVA, DETERMINACION DE DIAGNOSTICO, ESTIAJE Y TRATAMIENTO DE CANCER DE PULMON</t>
  </si>
  <si>
    <t>0036901</t>
  </si>
  <si>
    <t>DIAGNOSTICO Y ESDIAJE CLINICO DE CANCER DE PULMON</t>
  </si>
  <si>
    <t>0036902</t>
  </si>
  <si>
    <t>TRATAMIENTO DE CANCER DE PULMON CON ESTADIO CLINICO I</t>
  </si>
  <si>
    <t>0036903</t>
  </si>
  <si>
    <t>TRATAMIENTO DE CANCER DE PULMON CON ESTADIO CLINICO II</t>
  </si>
  <si>
    <t>0036904</t>
  </si>
  <si>
    <t>TRATAMIENTO DE CANCER DE PULMON CON ESTADIO CLINICO III</t>
  </si>
  <si>
    <t>0036905</t>
  </si>
  <si>
    <t>TRATAMIENTO DE CANCER DE PULMON CON ESTADIO CLINICO IV</t>
  </si>
  <si>
    <t>ATENCION DEL CANCER DE COLON Y RECTO QUE INCLUYE: DIAGNOSTICO, ESTADIAJE</t>
  </si>
  <si>
    <t>DIAGNOSTICO ESTADIAJE Y TRATMIENTO DE CANCER DE COLON Y RECTO</t>
  </si>
  <si>
    <t>0037001</t>
  </si>
  <si>
    <t>DIAGNOSTICO Y ESTADIAJE CLINICO DEL CANCER DE COLON</t>
  </si>
  <si>
    <t>0037002</t>
  </si>
  <si>
    <t>TRATAMIENTO DE CANCER DE COLON CON ESTADIO CLINICO I</t>
  </si>
  <si>
    <t>0037003</t>
  </si>
  <si>
    <t>TRATAMIENTO DE CANCER DE COLON CON ESTADIO CLINICO II</t>
  </si>
  <si>
    <t>0037004</t>
  </si>
  <si>
    <t>TRATAMIENTO DE CANCER DE COLON CON ESTADIO CLINICO III</t>
  </si>
  <si>
    <t>0037005</t>
  </si>
  <si>
    <t>TRATAMIENTO DE CANCER DE COLON CON ESTADIO CLINICO IV</t>
  </si>
  <si>
    <t>0037006</t>
  </si>
  <si>
    <t>DIAGNOSTICO Y ESTADIO CLINICO DEL CANCER DE RECTO</t>
  </si>
  <si>
    <t>0037007</t>
  </si>
  <si>
    <t>TRATAMIENTO DE CANCER DE RECTO ESTADIO CLINICO I</t>
  </si>
  <si>
    <t>0037008</t>
  </si>
  <si>
    <t>TRATAMIENTO DE CANCER DE RECTO CON ESTADIO CLINICO II</t>
  </si>
  <si>
    <t>0037009</t>
  </si>
  <si>
    <t>TRATAMIENTO DE CANCER DE RECTO CON ESTADIO CLINICO III</t>
  </si>
  <si>
    <t>0037010</t>
  </si>
  <si>
    <t>TRATAMIENTO DE CANCER DE RECTO CON ESTADIO CLINICO IV</t>
  </si>
  <si>
    <t>ATENCION DEL CANCER DE HIGADO QUE INCLUYE: DIAGNOSTICO, ESTADIAJE Y TRATAMIENTO</t>
  </si>
  <si>
    <t>DETERMINACION DEL DIAGNOSTICO, ESTADIO CLINICO Y TRATAMIENTO DEL CANCER DE HIGADO</t>
  </si>
  <si>
    <t>0037101</t>
  </si>
  <si>
    <t>DIAGNOSTICO Y ESTADIAJE CLINICO DEL CANCER DE HIGADO</t>
  </si>
  <si>
    <t>0037102</t>
  </si>
  <si>
    <t>TRATAMIENTO DE CANCER DE HIGADO CON ESTADIO CLINICO I</t>
  </si>
  <si>
    <t>0037103</t>
  </si>
  <si>
    <t>TRATAMIENTO DE CANCER DE HIGADO CON ESTADIO CLINICO II</t>
  </si>
  <si>
    <t>0037104</t>
  </si>
  <si>
    <t>TRATAMIENTO DE CANCER DE HIGADO CON ESTADIO CLINICO III</t>
  </si>
  <si>
    <t>0037105</t>
  </si>
  <si>
    <t>TRATAMIENTO DE CANCER DE HIGADO CON ESTADIO CLINICO IV</t>
  </si>
  <si>
    <t>ATENCION DE LA LEUCEMIA QUE INCLUYE: DIAGNOSTICO Y TRATAMIENTO</t>
  </si>
  <si>
    <t>DIAGNOSTICO Y TRATAMIENTO MEDICO DE LEUCEMIA</t>
  </si>
  <si>
    <t>0037201</t>
  </si>
  <si>
    <t>0037202</t>
  </si>
  <si>
    <t>TRATAMIENTO CON MANEJO PALIATIVO Y/O SINTOMATICO DE LEUCEMIA</t>
  </si>
  <si>
    <t>ATENCION DE LA LINFOMA QUE INCLUYE: DIAGNOSTICO Y TRATAMIENTO</t>
  </si>
  <si>
    <t>DIAGNOSTICO Y TRATAMIENTO MEDICO DE LINFOMA</t>
  </si>
  <si>
    <t>0037301</t>
  </si>
  <si>
    <t>0037302</t>
  </si>
  <si>
    <t>TRATAMIENTO PALIATIVO DE LINFOMA</t>
  </si>
  <si>
    <t>ATENCION DEL CANCER DE PIEL NO MELANOMAS QUE INCLUYE: DIAGNOSTICO, ESTADIAJE Y TRATAMIENTO</t>
  </si>
  <si>
    <t>DIAGNOSTICO, ESTADIAJE CLINICO Y TRATMIENTO DEL CANCER DE PIEL NO MELANOMAS</t>
  </si>
  <si>
    <t>0037401</t>
  </si>
  <si>
    <t>DIAGNOSTICO Y ESTADIAJE CLINICO DEL CANCER DE PIEL NO MELANOMA</t>
  </si>
  <si>
    <t>0037402</t>
  </si>
  <si>
    <t>TRATAMIENTO DEL CANCER DE PIEL NO MELANOMA CON ESTADIO CLINICO I</t>
  </si>
  <si>
    <t>0037403</t>
  </si>
  <si>
    <t>TRATAMIENTO DEL CANCER DE PIEL NO MELANOMA CON ESTADIO CLINICO II</t>
  </si>
  <si>
    <t>0037404</t>
  </si>
  <si>
    <t>TRATAMIENTO DEL CANCER DE PIEL NO MELANOMA CON ESTADIO CLINICO III</t>
  </si>
  <si>
    <t>0037405</t>
  </si>
  <si>
    <t>TRATAMIENTO DEL CANCER DE PIEL NO MELANOMA CON ESTADIO CLINICO IV</t>
  </si>
  <si>
    <t xml:space="preserve">MUJERES CON CITOLOGIA ANORMAL CON </t>
  </si>
  <si>
    <t>EXAMEN DE COLPOSCOPIA EN MUJERES CON CITOLOGIA ANORMAL</t>
  </si>
  <si>
    <t>0042401</t>
  </si>
  <si>
    <t>0042402</t>
  </si>
  <si>
    <t>PERSONA EXAMINADA CON COLPOSCOPIA</t>
  </si>
  <si>
    <t>0042403</t>
  </si>
  <si>
    <t>PERSONA EXAMINADA CON ESTUDIO PATOLOGICO DE BIOPSIA QUIRURGICA</t>
  </si>
  <si>
    <t>MUJERES CON CITOLOGIA ANORMAL PARA TRATMIENTO DE CRIIOTERAPIA O CONO LEEP</t>
  </si>
  <si>
    <t>CRIOTERAPIA O CONO LEEP EN MUJERES CON CITOLOGIA ANORMAL</t>
  </si>
  <si>
    <t>4419401</t>
  </si>
  <si>
    <t>POBLACION INFORMADA Y SENSIBILIZADA SOBRE LAS MEDIDAS DE PREVENCION Y CONTROL DE CANCER (MAMA, CUELLO UTERINO, GASTRICO, PROSTATA, PULMON) POR MEDIOS DE COMUNICACION MASIVOS</t>
  </si>
  <si>
    <t>4419402</t>
  </si>
  <si>
    <t>POBLACION INFORMADA Y SENSIBILIZADA SOBRE LAS MEDIDAS DE PREVENCION Y CONTROL DE CANCER (MAMA, CUELLO UTERINO, GASTRICO, PROSTATA, PULMON) A TRAVES DE MEDIOS DE COMUNICACION ALTERNATIVOS</t>
  </si>
  <si>
    <t>4419403</t>
  </si>
  <si>
    <t>COMUNICADORES, LIDERES DE OPINION, PERIODISTAS Y VOCEROS INFORMADOS Y CAPACITADOS SOBRE LAS MEDIDAS DE PREVENCION Y CONTROL DE CANCER (MAMA, CUELLO UTERINO, GASTRICO, PROSTATA, PULMON)</t>
  </si>
  <si>
    <t>0042501</t>
  </si>
  <si>
    <t>0042502</t>
  </si>
  <si>
    <t>PERSONA EXAMINADA CON CRIOTERAPIA</t>
  </si>
  <si>
    <t>0042503</t>
  </si>
  <si>
    <t>PERSONA EXAMINADA Y ATENDIDA PARA CONO LEEP</t>
  </si>
  <si>
    <t>MUJERES MAYORES DE 18 AÑOS CON CONSEJERIA EN CANCER DE CERVIX</t>
  </si>
  <si>
    <t>CONSEJERIA  A MUJERES MAYORES DE 18 AÑOS PARA LA PREVENCION DE CANCER DE CERVIX</t>
  </si>
  <si>
    <t>PERSONA INFORMADA CON CONSEJERIA EN CANCER DE CERVIX</t>
  </si>
  <si>
    <t>MUJERES MAYORES DE 18 AÑOS CON CONSEJERIA EN CANCER DE MAMA</t>
  </si>
  <si>
    <t>CONSEJERIA EN MUJERES MAYORES DE 18 AÑOS PARA LA PREVENCION DE CANCER DE MAMA</t>
  </si>
  <si>
    <t>MUJERES DE 40 A 65 AÑOS CON MAMOGRAFIA BILATERAL</t>
  </si>
  <si>
    <t>MAMOGRAFIA BILATERAL EN MUJERES DE 40 A 65 AÑOS</t>
  </si>
  <si>
    <t>4419801</t>
  </si>
  <si>
    <t>PERSONA ATENDIDA CON CONSULTA MEDICA DE MAMA</t>
  </si>
  <si>
    <t>4419802</t>
  </si>
  <si>
    <t>PERSONA EXAMINADA CON MAMOGRAFIA BILATERAL</t>
  </si>
  <si>
    <t>4419803</t>
  </si>
  <si>
    <t>PERSONA ATENDIDA CON PROCEDIMIENTO DE BIOPSIA POR ASPIRACION CON AGUJA FINA (BAAF)</t>
  </si>
  <si>
    <t>PERSONAS CON CONSEJERIA EN LA PREVENCION DEL CANCER GASTRICO</t>
  </si>
  <si>
    <t>CONSEJERIA PARA LA PREVENCION DEL CANCER GASTRICO</t>
  </si>
  <si>
    <t>4419901</t>
  </si>
  <si>
    <t>PERSONA INFORMADA CON CONSEJERIA EN CANCER GASTRICO</t>
  </si>
  <si>
    <t>VARONES MAYORES DE 18 AÑOS CON CONSEJERIA EN LA PREVENCION DEL CANCER DE PROSTATA</t>
  </si>
  <si>
    <t>CONSEJERIA A VARONES MAYORES DE 18 AÑOS PARA LA PREVENCION DE CANCER DE PROSTATA</t>
  </si>
  <si>
    <t>4420001</t>
  </si>
  <si>
    <t>PERSONA INFORMADA CON CONSEJERIA DE CANCER DE PROSTATA</t>
  </si>
  <si>
    <t>VARONES DE 50 A 70 AÑOS CON EXAMEN DE TACTO PROSTATICO POR VIA RECTAL</t>
  </si>
  <si>
    <t>EXAMEN DE TACTO PROSTATICO POR VIA RECTAL EN VARONES DE 50 A 70 AÑOS</t>
  </si>
  <si>
    <t>4420101</t>
  </si>
  <si>
    <t>PERSONA ATENDIDA CON CONSULTA MEDICA UROLOGICA QUE INCLUYE EXAMEN DE TACTO RECTAL</t>
  </si>
  <si>
    <t>VARONES DE 50 A 70 AÑOS CON DOSAJE DE PSA</t>
  </si>
  <si>
    <t>DOSAJE DE PSA EN VARONES DE 50 A 70 AÑOS PARA DIAGNOSTICO DE CANCER DE PROSTATA</t>
  </si>
  <si>
    <t>4420201</t>
  </si>
  <si>
    <t>PERSONA ATENDIDA CON COSULTA MEDICA DE UROLOGIA</t>
  </si>
  <si>
    <t>4420202</t>
  </si>
  <si>
    <t>PERSONA EXAMINADA CON DOSAJE DE PSA TOTAL</t>
  </si>
  <si>
    <t>POBLACION ESCOLAR CON CONSEJERIA EN PREVENCION DEL CANCER DE PULMON</t>
  </si>
  <si>
    <t xml:space="preserve">CONSEJERIA EN PREVENCION DEL CANCER DE PULMON EN POBLACION ESCOLAR </t>
  </si>
  <si>
    <t>4420301</t>
  </si>
  <si>
    <t>PERSONA INFORMADA CON CONSEJERIA EN CANCER DE PULMON</t>
  </si>
  <si>
    <t>POBLACION EN EDAD LABORAL CON CONSEJERIA EN PREVENCION DEL CANCER DE PULMON</t>
  </si>
  <si>
    <t>CONSEJERIA EN PREVENCION DEL CANCER DE PULMON EN POBLACION EN EDAD LABORAL</t>
  </si>
  <si>
    <t>4420401</t>
  </si>
  <si>
    <t>OBJETIVO GENERAL DEL PLAN OPERATIVO 3 : REDUCCION DE LA MORBILIDAD POR ENFERMEDA DE CANCER.</t>
  </si>
  <si>
    <t>BRINDAR ATENCION A PERSONAS DE 45 A 65 AÑOS CON ENDOSCOPIA DIGESTIVA ALTA.</t>
  </si>
  <si>
    <t>PERSONAS DE 45 A 65 AÑOS CON ENDOSCOPIA DIGESTIVA ALTA</t>
  </si>
  <si>
    <t>ENDOSCOPIA DIGESTIVA ALTA EN PERSONAS DE 45 A 65 AÑOS</t>
  </si>
  <si>
    <t>4511201</t>
  </si>
  <si>
    <t>PERSONA ATENDIDA CON CONSULTA MEDICA DE GASTROENTEROLOGIA</t>
  </si>
  <si>
    <t>4511202</t>
  </si>
  <si>
    <t>PERSONA EXAMINADA CON ENDOSCOPIA DIGESTIVA ALTA</t>
  </si>
  <si>
    <t>4511203</t>
  </si>
  <si>
    <t>PERSONA EXAMINADA CON ESTUDIO PATOLOGICO DE BIOPSIA QX.</t>
  </si>
  <si>
    <t>PROGRA ESTRATEGIACA: PROGRAMA ESTRATEGICO DE PREVENCION Y MANEJO DE CONDICIONES SECUNDARIAS DE SALUD EN PERSONAS CON DISCAPACIDAD.</t>
  </si>
  <si>
    <t>OBJETIVO GENERAL DEL PLAN OPERATIVO 1 : PREVENIR Y MANEJAR LAS CONDICIONES SECUNDARIAS DE LA SALUD EN PERSONAS CON DISCAPCIDAD</t>
  </si>
  <si>
    <t>OE.01</t>
  </si>
  <si>
    <t>OPTIMIZAR LA ATENCIO A LA POBLACION CON DISCAPACIDAD</t>
  </si>
  <si>
    <t>3000001</t>
  </si>
  <si>
    <t>5005145</t>
  </si>
  <si>
    <t>MONITOREO, SUPERVISION, EVALUACION Y CONTROL DEL PROGRAMA PRESUPUESTAL</t>
  </si>
  <si>
    <t>060. INFORME</t>
  </si>
  <si>
    <t>SERVICIO SOCIAL</t>
  </si>
  <si>
    <t>3000687</t>
  </si>
  <si>
    <t>PERSONAS CON DISCAPACIDAD RECIBEN SERVICIOS DE PROMOCION DE LA SALUD</t>
  </si>
  <si>
    <t>5005146</t>
  </si>
  <si>
    <t>CAPACITACION EN ACTIVIDADES DE PROMOCION DE LA SALUD ORIENTADAS A LAS PERSONAS CON DISCAPACIDAD</t>
  </si>
  <si>
    <t>088. PERSONA CAPACITADA</t>
  </si>
  <si>
    <t>5005147</t>
  </si>
  <si>
    <t>CAPACITACION A ESTABLECIMIENTOS DE SALUD PARA LA PROMOCION DE LA SALUD DE LAS PERSONAS CON DISCAPACIDAD</t>
  </si>
  <si>
    <t>044. ESTABLECIMIENTO</t>
  </si>
  <si>
    <t>5005148</t>
  </si>
  <si>
    <t>CAPACITACION A LOS MUNICIPIOS PARA LA PROMOCION DE LA SALUD DE LAS PERSONAS CON DISCAPACIDAD</t>
  </si>
  <si>
    <t>215. MUNICIPIO</t>
  </si>
  <si>
    <t>5005149</t>
  </si>
  <si>
    <t>CAPACITACION A LAS INSTITUCIONES EDUCATIVAS PARA LA PROMOCION DE LA SALUD DE LAS PERSONAS CON DISCAPACIDAD</t>
  </si>
  <si>
    <t>236. INSTITUCION EDUCATIVA</t>
  </si>
  <si>
    <t>OE.02</t>
  </si>
  <si>
    <t>3000688</t>
  </si>
  <si>
    <t>PERSONAS CON DISCAPACIDAD RECIBEN ATENCION EN REHABILITACION BASADA EN ESTABLECIMIENTOS DE SALUD</t>
  </si>
  <si>
    <t>5004449</t>
  </si>
  <si>
    <t>CAPACITACION EN MEDICINA DE REHABILITACION</t>
  </si>
  <si>
    <t>0515001</t>
  </si>
  <si>
    <t>LESIONES MEDULARES</t>
  </si>
  <si>
    <t>006. ATENCION</t>
  </si>
  <si>
    <t>0515002</t>
  </si>
  <si>
    <t>AMPUTADOS DE MIEMBRO INFERIOR</t>
  </si>
  <si>
    <t>0515003</t>
  </si>
  <si>
    <t>AMPUTADOS DE MIEMBRO SUPERIOR</t>
  </si>
  <si>
    <t>0515004</t>
  </si>
  <si>
    <t>ENFERMEDAD MUSCULAR Y UNION MIONEURAL</t>
  </si>
  <si>
    <t>0515005</t>
  </si>
  <si>
    <t>LESIONES DEL NERVIO PERIFERICO</t>
  </si>
  <si>
    <t>0515006</t>
  </si>
  <si>
    <t>TRANSTORNOS DEL DESARROLLO DE LA FUNCION  MOTRIZ</t>
  </si>
  <si>
    <t>0515007</t>
  </si>
  <si>
    <t>ENFERMEDAD ARTICULAR DEGENERATIVA</t>
  </si>
  <si>
    <t>0515008</t>
  </si>
  <si>
    <t>ENFERMEDAD CEREBRO VASCULAR</t>
  </si>
  <si>
    <t>0515009</t>
  </si>
  <si>
    <t>ENCEFALOPATIA INFANTIL</t>
  </si>
  <si>
    <t>0515010</t>
  </si>
  <si>
    <t>ENFERMEDAD DE PARKINSON</t>
  </si>
  <si>
    <t>0515011</t>
  </si>
  <si>
    <t>SINDROME DE DOWN</t>
  </si>
  <si>
    <t>0515012</t>
  </si>
  <si>
    <t>TRANSTORNOS POSTULARES</t>
  </si>
  <si>
    <t>0515101</t>
  </si>
  <si>
    <t>HIPOACUSIA Y/O SORDERA</t>
  </si>
  <si>
    <t>0515102</t>
  </si>
  <si>
    <t>BAJA VISION Y/O CEGUERA</t>
  </si>
  <si>
    <t>0515103</t>
  </si>
  <si>
    <t>SORDOMUDEZ</t>
  </si>
  <si>
    <t>0515104</t>
  </si>
  <si>
    <t>PARALISIS CEREBRAL INFANTIL</t>
  </si>
  <si>
    <t>0515105</t>
  </si>
  <si>
    <t>ENFERMEDAD CEREBRO VASCULARES</t>
  </si>
  <si>
    <t>0515201</t>
  </si>
  <si>
    <t>TRANSTORNOS DE APRENDIZAJE</t>
  </si>
  <si>
    <t>0515202</t>
  </si>
  <si>
    <t>RETRASO MENTAL: LEVE, MODERADO, SEVERO</t>
  </si>
  <si>
    <t>0515203</t>
  </si>
  <si>
    <t>TRANSTORNOS DEL ESPECTRO AUTISTA</t>
  </si>
  <si>
    <t>0515204</t>
  </si>
  <si>
    <t>OTROS TRANSTORNOS DE SALUD MENTAL</t>
  </si>
  <si>
    <t>3000689</t>
  </si>
  <si>
    <t>PERSONA CON DISCAPACIDAD CERTIFICADA EN ESTABLECIMIENTOS DE SALUD</t>
  </si>
  <si>
    <t>5005153</t>
  </si>
  <si>
    <t>CERTIFICACION DE DISCAPACIDAD</t>
  </si>
  <si>
    <t>018. CERTIFICADO</t>
  </si>
  <si>
    <t>5005154</t>
  </si>
  <si>
    <t>CERTIFICACION DE INCAPACIDAD PARA EL TRABAJO</t>
  </si>
  <si>
    <t>3000690</t>
  </si>
  <si>
    <t>PERSONAS CON DISCAPACIDAD RECIBEN SERVICIOS DE REHABILITACION BASADA EN LA COMUNIDAD</t>
  </si>
  <si>
    <t>5005155</t>
  </si>
  <si>
    <t>CAPACITACION A AGENTES COMUNITARIOS EN REHABILITACION BASADA EN LA COMUNIDAD</t>
  </si>
  <si>
    <t>5005156</t>
  </si>
  <si>
    <t>VISITAS A FAMILIAS PARA REHABILITACION BASADA EN LA COMUNIDAD MEDIANTE AGENTES COMUNITARIOS</t>
  </si>
  <si>
    <t>056. fAMILIA</t>
  </si>
  <si>
    <t>PROGRA ESTRATEGIACA: PROGRAMA ESTRATEGICO DE PREVENCION Y SALUD MENTAL</t>
  </si>
  <si>
    <t>OBJETIVO GENERAL DEL PLAN OPERATIVO 1 : BRINDAR ATENCION PREVENTIVA Y TRATAMIENTO EN SALUD MENTAL.</t>
  </si>
  <si>
    <t>MEJORAR LA GESTIÓN DE LA ESTRATEGIA DE REDUCIR LA MORTALIDAD POR EMERGENCIAS Y URGENCIAS.</t>
  </si>
  <si>
    <t xml:space="preserve"> ACCIONES COMUNES</t>
  </si>
  <si>
    <t>MONITOREO, SUPERVISION, EVALUACION Y CONTROL DEL PROGRAMA EN SALUD MENTAL</t>
  </si>
  <si>
    <t>5005183</t>
  </si>
  <si>
    <t xml:space="preserve"> DESARROLLO DE NORMAS Y GUIAS TECNICAS PARA EL ABORDAJE DE TRASTORNOS MENTALES  Y PROBLEMAS DE PSICOSOCIALES</t>
  </si>
  <si>
    <t>5005184</t>
  </si>
  <si>
    <t>DESARROLLO DE NORMAS Y GUIAS TECNICAS PARA EL ABORDAJE DE TRASTORNOS MENTALES  Y PROBLEMAS DE PSICOSOCIALES</t>
  </si>
  <si>
    <t>080. NORMA</t>
  </si>
  <si>
    <t>ACOMPAÑAMIENTO CLINICO  PSICOSOCIAL</t>
  </si>
  <si>
    <t>0518501</t>
  </si>
  <si>
    <t>ACOMPAÑAMIENTO CLINICO  PSICOSOCIAL</t>
  </si>
  <si>
    <t>044.ESTABLECIMIENTO</t>
  </si>
  <si>
    <t>0518502</t>
  </si>
  <si>
    <t>VIGILANCIA EPIDEMIOLOGICA</t>
  </si>
  <si>
    <t>OPTIMIZAR LA ATENCION PREVENTIVA Y TRATAMIENTO EN SALUD MENTAL.</t>
  </si>
  <si>
    <t xml:space="preserve"> PERSONAS CON TRASTORNOS MENTALES Y PROBLEMAS PSICOSOCIALES  DETECTADAS</t>
  </si>
  <si>
    <t xml:space="preserve"> ADOLESCENTE DE 12 A 17 AÑOS IDENTIFICADO CON DEFICIT EN SUS HABILIDADES SOCIALES</t>
  </si>
  <si>
    <t>5005186</t>
  </si>
  <si>
    <t>ADOLESCENTE DE 12 A 17 AÑOS IDENTIFICADO CON DEFICIT EN SUS HABILIDADES SOCIALES</t>
  </si>
  <si>
    <t>438. PERSONA TAMIZADA</t>
  </si>
  <si>
    <t xml:space="preserve"> NIÑA Y/O NIÑO DE 8 A 11 AÑOS IDENTIFICADO CON DEFICIT EN SUS HABILIDADES SOCIALES</t>
  </si>
  <si>
    <t>5005187</t>
  </si>
  <si>
    <t>NIÑA Y/O NIÑO DE 8 A 11 AÑOS IDENTIFICADO CON DEFICIT EN SUS HABILIDADES SOCIALES</t>
  </si>
  <si>
    <t xml:space="preserve"> TAMIZAJE DE PERSONAS CON TRASTORNOS MENTALES  Y PROBLEMAS PSICOSOCIALES</t>
  </si>
  <si>
    <t>5005188</t>
  </si>
  <si>
    <t>TAMIZAJE DE PERSONAS CON TRASTORNOS MENTALES  Y PROBLEMAS PSICOSOCIALES</t>
  </si>
  <si>
    <t xml:space="preserve"> POBLACION CON  PROBLEMAS PSICOSOCIALES  QUE RECIBEN ATENCION OPORTUNA Y DE CALIDAD</t>
  </si>
  <si>
    <t>TRATAMIENTO DE PERSONAS CON PROBLEMAS PSICOSOCIALES</t>
  </si>
  <si>
    <t>5005189</t>
  </si>
  <si>
    <t>394. PERSONA TRATADA</t>
  </si>
  <si>
    <t xml:space="preserve"> PERSONAS CON TRASTORNOS AFECTIVOS Y DE ANSIEDAD TRATADAS OPORTUNAMENTE</t>
  </si>
  <si>
    <t>5005190</t>
  </si>
  <si>
    <t>C. PSICOLOGIA</t>
  </si>
  <si>
    <t>TRATAMIENTO AMBULATORIO DE PERSONAS CON TRASTORNOS AFECTIVOS  (DEPRESION Y CONDUCTA SUICIDA) Y DE ANSIEDAD</t>
  </si>
  <si>
    <t>TRATAMIENTO CON INTERNAMIENTO DE PERSONAS CON TRASTORNOS AFECTIVOS Y DE ANSIEDAD</t>
  </si>
  <si>
    <t xml:space="preserve"> PERSONAS CON TRASTORNOS MENTALES Y DEL COMPORTAMIENTO DEBIDO AL CONSUMO DEL ALCOHOL TRATADAS OPORTUNAMENTE</t>
  </si>
  <si>
    <t>PERSONAS CON TRASTORNOS MENTALES Y DEL COMPORTAMIENTO DEBIDO AL CONSUMO DEL ALCOHOL TRATADAS OPORTUNAMENTE</t>
  </si>
  <si>
    <t>5005192</t>
  </si>
  <si>
    <t>TRATAMIENTO  AMBULATORIO DE PERSONAS CON TRASTORNO DEL COMPORTAMIENTO DEBIDO AL CONSUMO DE ALCOHOL</t>
  </si>
  <si>
    <t>5005193</t>
  </si>
  <si>
    <t>TRATAMIENTO CON INTERNAMIENTO DE PACIENTES CON TRASTORNO DEL COMPORTAMIENTO DEBIDO AL CONSUMO DE ALCOHOL</t>
  </si>
  <si>
    <t>5005194</t>
  </si>
  <si>
    <t>REHABILITACION PSICOSOCIAL  DE PERSONAS CON TRASTORNOS DEL COMPORTAMIENTO DEBIDO AL CONSUMO DE ALCOHOL</t>
  </si>
  <si>
    <t>087. PERSONA ATENDIDA</t>
  </si>
  <si>
    <t xml:space="preserve"> PERSONAS CON TRASTORNOS Y SINDROMES PSICOTICOS TRATADAS OPORTUNAMENTE</t>
  </si>
  <si>
    <t>5005195</t>
  </si>
  <si>
    <t>TRATAMIENTO AMBULATORIO DE PERSONAS CON SINDROME O TRASTORNO PSICOTICO</t>
  </si>
  <si>
    <t>5005196</t>
  </si>
  <si>
    <t>TRATAMIENTO CON INTERNAMIENTO DE PERSONAS CON SINDROME O TRASTORNO PSICOTICO</t>
  </si>
  <si>
    <t>5005197</t>
  </si>
  <si>
    <t>REHABILITACION PSICOSOCIAL DE PERSONAS CON SINDROME O TRASTORNO ESQUIZOFRENICO</t>
  </si>
  <si>
    <t>3000703</t>
  </si>
  <si>
    <t>PERSONAS CON TRASTORNOS  MENTALES JUDICIALIZADAS TRATADAS</t>
  </si>
  <si>
    <t>5005198</t>
  </si>
  <si>
    <t>TRATAMIENTO DE PERSONAS CON TRASTORNOS MENTALES JUDICIALIZADAS</t>
  </si>
  <si>
    <t>COMUNIDADES CON POBLACIONES VICTIMAS DE  VIOLENCIA POLITICA ATENDIDAS</t>
  </si>
  <si>
    <t xml:space="preserve"> INTERVENCIONES COMUNITARIAS PARA LA RECUPERACION EMOCIONAL DE POBLACIONES  VICTIMAS DE VIOLENCIA POLITICA</t>
  </si>
  <si>
    <t>5005199</t>
  </si>
  <si>
    <t>INTERVENCIONES COMUNITARIAS PARA LA RECUPERACION EMOCIONAL DE POBLACIONES  VICTIMAS DE VIOLENCIA POLITICA</t>
  </si>
  <si>
    <t>019. COMUNIDAD</t>
  </si>
  <si>
    <t xml:space="preserve"> POBLACION  EN RIESGO QUE ACCEDEN A PROGRAMAS DE PREVENCION EN SALUD MENTAL</t>
  </si>
  <si>
    <t xml:space="preserve"> PREVENCION FAMILIAR DE CONDUCTAS DE RIESGO EN ADOLESCENTES FAMILIAS FUERTES: AMOR Y LIMITES</t>
  </si>
  <si>
    <t>5005200</t>
  </si>
  <si>
    <t>PREVENCION FAMILIAR DE CONDUCTAS DE RIESGO EN ADOLESCENTES FAMILIAS FUERTES: AMOR Y LIMITES</t>
  </si>
  <si>
    <t xml:space="preserve"> SESIONES DE ENTRENAMIENTO EN HABILIDADES SOCIALES PARA ADOLESCENTES, JOVENES Y ADULTOS</t>
  </si>
  <si>
    <t>5005201</t>
  </si>
  <si>
    <t>SESIONES DE ENTRENAMIENTO EN HABILIDADES SOCIALES PARA ADOLESCENTES, JOVENES Y ADULTOS</t>
  </si>
  <si>
    <t>SESIONES DE ENTRENAMIENTO EN HABILIDADES SOCIALES PARA NIÑAS, NIÑOS</t>
  </si>
  <si>
    <t>5005202</t>
  </si>
  <si>
    <t xml:space="preserve"> FAMILIAS CON CONOCIMIENTOS DE PRACTICAS SALUDABLES PARA PREVENIR LOS TRANSTOTRNOS MENTALES Y PROBLEMAS PSICOSOCIALES</t>
  </si>
  <si>
    <t>SESIONES EDUCATIVAS PARA PROMOVER PRACTICAS Y GENERAR ENTORNOS SALUDABLES PARA CONTRIBUIR A LA MEJORA DE LA SALUD MENTAL</t>
  </si>
  <si>
    <t>5005203</t>
  </si>
  <si>
    <t>FAMILIAS QUE RECIBEN SESIÓN EDUCATIVA PARA PROMOVER PRÁCTICAS Y GENERAR ENTORNOS SALUDABLES PARA CONTRIBUIR A LA MEJORA DE LA SALUD MENTAL</t>
  </si>
  <si>
    <t>056. FAMILIA</t>
  </si>
  <si>
    <t>COMUNIDADES QUE PROMUEVEN PRÁCTICAS Y ENTORNOS SALUDABLES PARA CONTRIBUIR EN LA DISMINUCION DE LOS TRANSTOTRNOS MENTALES Y PROBLEMAS PSICOSOCIALES</t>
  </si>
  <si>
    <t>AGENTES COMUNITARIOS DE SALUD CAPACITADOS PROMUEVEN ACCIONES DE PROMOCION DE LA SALUD MENTAL</t>
  </si>
  <si>
    <t>0520401</t>
  </si>
  <si>
    <t>JUNTA VECINAL COMUNAL CAPACITADA QUE PROMUEVE ACCIONES DE PROMOCIÓN DE LA SALUD MENTAL.</t>
  </si>
  <si>
    <t>557. JUNTA VECINAL</t>
  </si>
  <si>
    <t>0520402</t>
  </si>
  <si>
    <t>581. AGENTE</t>
  </si>
  <si>
    <t>PROGRA ESTRATEGIACA: PROGRAMA ESTRATEGICO DE REDUCCION DE LA MORTALIDAD POR EMERGENCIAS Y URGENCIAS MEDICAS.</t>
  </si>
  <si>
    <t>OBJETIVO GENERAL DEL PLAN OPERATIVO 1 : REDUCIR LA MORTALIDAD POR EMERGENCIAS Y URGENCIAS.</t>
  </si>
  <si>
    <t>OE.01.</t>
  </si>
  <si>
    <t>MONITOREO DE LA ATENCION DELPROGRAMA</t>
  </si>
  <si>
    <t>5005138</t>
  </si>
  <si>
    <t>MONITOREO DE LA ATENCION DEL PROGRAMA</t>
  </si>
  <si>
    <t>S. EMERGENCIA</t>
  </si>
  <si>
    <t>SUPERVISION DE LA ATENCION DEL PROGRAMA</t>
  </si>
  <si>
    <t>0076147</t>
  </si>
  <si>
    <t>EVALUACION Y CONTROL DE LA ATENCION DEL PROGRAMA</t>
  </si>
  <si>
    <t>0076148</t>
  </si>
  <si>
    <t>5005139</t>
  </si>
  <si>
    <t>ASISTENCIA TECNICA Y CAPACITACION</t>
  </si>
  <si>
    <t>DESARROLLO DE NORMAS Y GUIAS TECNICAS ENATENCION PRE HOSPITALARIA Y EMERGENCIAS</t>
  </si>
  <si>
    <t>5002829</t>
  </si>
  <si>
    <t>OPTIMIZAR LA ATENCIO A LA POBLACION POR EMERGENCIAS Y URGENCIAS</t>
  </si>
  <si>
    <t>3000283</t>
  </si>
  <si>
    <t>ATENCIÓN PREHOSPITALARIA MÓVIL DE LA EMERGENCIA CON APOYO VITAL BÁSICO "SVB"</t>
  </si>
  <si>
    <t>5002796</t>
  </si>
  <si>
    <t>SERVICIO DE AMBULANCIA CON APOYO VITAL BÁSICO (SBV) PARA LA ATENCIÓN PRE HOSPITALARIA DE LA EMERGENCIA</t>
  </si>
  <si>
    <t>083. PACIENTE ATENDIDO</t>
  </si>
  <si>
    <t>3000284</t>
  </si>
  <si>
    <t>ATENCIÓN PREHOSPITALARIA MÓVIL DE LA EMERGENCIA CON APOYO VITAL AVANZADO "SVA"</t>
  </si>
  <si>
    <t>5002797</t>
  </si>
  <si>
    <t>SERVICIO DE AMBULANCIA CON APOYO VITAL AVANZADO (SVA) PARA LA ATENCIÓN PRE HOSPITALARIA DE LA EMERGENCIA</t>
  </si>
  <si>
    <t>3000285</t>
  </si>
  <si>
    <t>TRANSPORTE ASISTIDO (NO EMERGENCIA) DE PACIENTES ESTABLES (NO CRÍTICOS)</t>
  </si>
  <si>
    <t>5002798</t>
  </si>
  <si>
    <t>SERVICIO DE TRASLADO DE PACIENTES ESTABLES (NO EMERGENCIAS)</t>
  </si>
  <si>
    <t>3000286</t>
  </si>
  <si>
    <t xml:space="preserve">TRANSPORTE ASISTIDO (NO EMERGENCIA) DE PACIENTES CRITICOS </t>
  </si>
  <si>
    <t>5002800</t>
  </si>
  <si>
    <t xml:space="preserve">SERVICIO DE TRASLADO DE PACIENTES EN SITUACION CRITICA </t>
  </si>
  <si>
    <t>5005141</t>
  </si>
  <si>
    <t>SERVICIO DE AMBULANCIA CON APOYO VITAL AVANZADO I PARA EL TRASLADO DE PACIENTES QUE NO SE ENCUENTRAN EN SITUACION DE EMERGENCIA</t>
  </si>
  <si>
    <t>3000289</t>
  </si>
  <si>
    <t xml:space="preserve">ATENCION AMBULATORIA DE URGENCIAS (PRIORIDAD III O IV) EN MODULOS HOSPITALARIOS DIFERENCIADOS AUTORIZADOS </t>
  </si>
  <si>
    <t>5002824</t>
  </si>
  <si>
    <t xml:space="preserve">ATENCION AMBULATORIA DE URGENCIAS (PRIORIDAD III O IV) EN MODULOS HOSPITLARIOS DIFERENCIADOS AUTORIZADOS </t>
  </si>
  <si>
    <t>3000290</t>
  </si>
  <si>
    <t xml:space="preserve">ATENCION DE URGENCIAS (PRIORIDAD III O IV) EN MODULOS DE ATENCION AMBULATORIA </t>
  </si>
  <si>
    <t>5002825</t>
  </si>
  <si>
    <t>3000684</t>
  </si>
  <si>
    <t>ATENCION MEDICA TELEFONICA  DE LA EMERGENCIA Y URGENCIA EN CENTRO REGULADOR</t>
  </si>
  <si>
    <t>5002792</t>
  </si>
  <si>
    <t>SERVICIO DE ATENCION DE LLAMADAS DE EMERGENCIAS MEDICAS "106"</t>
  </si>
  <si>
    <t>5002793</t>
  </si>
  <si>
    <t>ATENCION MEDICA TELEFONICA DE LA EMERGENCIA</t>
  </si>
  <si>
    <t>3000685</t>
  </si>
  <si>
    <t>DESPACHO  DE LA UNIDAD MOVIL Y COORDINACION DE LA REFERENCIA</t>
  </si>
  <si>
    <t>5002794</t>
  </si>
  <si>
    <t>DESPACHO DE LA UNIDAD MOVIL SAMU</t>
  </si>
  <si>
    <t>5005140</t>
  </si>
  <si>
    <t>COORDINACION Y SEGUIMIENTO DE LA REFERENCIA</t>
  </si>
  <si>
    <t>3000686</t>
  </si>
  <si>
    <t>ATENCION DE LA EMERGENCIA O URGENCIA EN ESTABLECIMIENTO DE SALUD</t>
  </si>
  <si>
    <t>5005142</t>
  </si>
  <si>
    <t>ATENCION DE LA EMERGENCIA O URGENCIA CON PRIORIDAD I EN ESTABLECIMIENTOS DE SALUD</t>
  </si>
  <si>
    <t>5005143</t>
  </si>
  <si>
    <t>ATENCION DE LA EMERGENCIA O URGENCIA CON PRIORIDAD II EN ESTABLECIMIENTOS DE SALUD</t>
  </si>
  <si>
    <t>PROGRA ESTRATEGIACA: PROGRAMA ESTRATEGICO DE REDUCCION DE LA VULNERABILIDAD Y ATENCION DE EMERGENCIAS Y DESASTRES.</t>
  </si>
  <si>
    <t>OBJETIVO GENERAL DEL PLAN OPERATIVO 1 : REDUCION DE LA VULNERABILIDAD Y ATENCION DE EMERGENCIAS POR DESASTRES.</t>
  </si>
  <si>
    <t>O.E.1.1.</t>
  </si>
  <si>
    <t>FORTALECER LAS ACCIONES PARA LA REDUCCION DE LA VULNERABILIDAD Y ATENCION DE EMRGENCIAS Y DESASTRES.</t>
  </si>
  <si>
    <t>ENTIDADES PUBLICAS CON GESTION DE RIEGOS DE DESASTRE EN SUS PROCESOS DE PLANIFICACION Y ADMINISTRACION PARA EL DESARROLLO</t>
  </si>
  <si>
    <t>DESARROLLO DE CAPACIDADES Y ASITENCIA EN GESTION DEL RIESGOS DE DESASTRES</t>
  </si>
  <si>
    <t>MONITOREO SUPERVISION Y EVALUACION DE PRODUCTOS Y ACTIVIDADES EN GESTION DE RIEGOS Y DESASTRES</t>
  </si>
  <si>
    <t>INFORME TECNICO</t>
  </si>
  <si>
    <t>DESARROLLO DE INSTRUMENTOS ESTRATEGICOS PARA LA GESTION DEL RIESGO DE DESASTRES</t>
  </si>
  <si>
    <t>DOCUMENTO</t>
  </si>
  <si>
    <t>SERVICIOS DE SALUD CON CAPACIDADES COMPLEMENTARIAS PARA LA ATENCION FRENTE A EMERGENCIAS Y DESASTRES.</t>
  </si>
  <si>
    <t>ESTABLECIMIENTO DE SALUD</t>
  </si>
  <si>
    <t>CAPACIDAD DE EXPANSION ASISTENCIAL EN ESTABLECIMIENTOS DE SALUD ESTRATEGICOS.</t>
  </si>
  <si>
    <t>OFERTA COMPLEMENTARIA ORGANIZADA  FRENTE A EMERGENCIAS Y DESASTRES.</t>
  </si>
  <si>
    <t>ATENCIÓN DE SALUD Y MOVILIZACIÓN DE BRIGADAS FRENTE A EMERGENCIAS Y DESASTRES.</t>
  </si>
  <si>
    <t>SERVICIOS ESCENCIALES SEGUROS ANTE EMERGENCIAS Y DESASTRES</t>
  </si>
  <si>
    <t>SEGURIDAD FUNCIONAL DE ESTABLECIMIENTOS DE SALUD.</t>
  </si>
  <si>
    <t>ESTUDIOS</t>
  </si>
  <si>
    <t>ANALISIS DE LA VULNERABILIDAD DE STABLECIMIENTOS DE SALUD</t>
  </si>
  <si>
    <t xml:space="preserve">ESTABLECIMIENTOS DE SALUD </t>
  </si>
  <si>
    <t>SEGURIDAD ESTRUCTURAL Y NO ESTRUCTURAL DE ESTABLECIMIENTOS DE SALUD</t>
  </si>
  <si>
    <t>POBLACION CON MONITOREO, VIGILACIA Y CONTROL DE DAÑOS A LA SALUD, FRENTE A EMERGENCIAS Y DESASTRES</t>
  </si>
  <si>
    <t>5003303</t>
  </si>
  <si>
    <t>ORNANIZACION E IMPLEMENTACION DE SIMULACROS FRENTE A EMERGENCIAS Y DESASTRES</t>
  </si>
  <si>
    <t>SIMULAGRO</t>
  </si>
  <si>
    <t>5004277</t>
  </si>
  <si>
    <t>ESTUDIO Y VIGILANCIA DE ENFERMEDADES TRAZADORAS Y AGENTES ETIOLOGICOS PARA LA GESTION DEL RIESGO DE DESASTRES</t>
  </si>
  <si>
    <t>5004473</t>
  </si>
  <si>
    <t>IMPLEMENTACION DE CENTROS DE OPERACIONES DE EMERGENCIAS DE SALUD PARA EL ANALISIS DE INFORMACION Y TOMA DE DECISIONES ANTE SITUACIONES DE EMERGENCIAS Y DESASTRES</t>
  </si>
  <si>
    <t>PROGRA ESTRATEGIACA: ACCIONES CENTRALES Y ACCIONES QUE NO RESULTAN EN PRODUCTOS</t>
  </si>
  <si>
    <t xml:space="preserve">OBJETIVO ESPECIFICO </t>
  </si>
  <si>
    <t>COD.OE</t>
  </si>
  <si>
    <t>ACIVIDAD OPERATIVA A DESARROLLAR</t>
  </si>
  <si>
    <t>CRONOGRAMA DE  EJECUCIÓN DE ACTIVIDADES</t>
  </si>
  <si>
    <t xml:space="preserve">OBJETIVO GENERAL DEL POI  1  :  FORTALECER LA RECTORIA, GESTION ADMINISTRATIVA Y SANITARIA </t>
  </si>
  <si>
    <t>OPTIMIZAR EL PLANEAMIENTO INSTITUCIONAL</t>
  </si>
  <si>
    <t>3999999</t>
  </si>
  <si>
    <t>ACCIONES PLANIFICACION Y PRESUPUESTO</t>
  </si>
  <si>
    <t>5000001</t>
  </si>
  <si>
    <t xml:space="preserve">       PLANEAMIENTO Y PRESUPUESTO                                                                                                   </t>
  </si>
  <si>
    <t>PLANEAMIENTO Y PRESUPUESTO</t>
  </si>
  <si>
    <t>134193.11</t>
  </si>
  <si>
    <t>3,000</t>
  </si>
  <si>
    <t>OF. PLANEAMIENTO Y PTO</t>
  </si>
  <si>
    <t>ASESORAMIENTO Y APOYO A LA GESTION</t>
  </si>
  <si>
    <t>ACCION</t>
  </si>
  <si>
    <t>ACCIONES DE PLANEAMIENTO Y PRESUPUESTO</t>
  </si>
  <si>
    <t>TRANSFERENCIA DE RECURSOS PARA LA EJECUCION DE ACTIVIDADES (TRANS. PARTIDAS GOB  Y NOMBRAMIENTO)</t>
  </si>
  <si>
    <t>ACION Y CONTROL</t>
  </si>
  <si>
    <t>ACCION Y CONTROL</t>
  </si>
  <si>
    <t>5000002</t>
  </si>
  <si>
    <t>ACCION Y CONTROL.</t>
  </si>
  <si>
    <t>1,800</t>
  </si>
  <si>
    <t>6,960</t>
  </si>
  <si>
    <t>DIRECCION EJECUTIVA</t>
  </si>
  <si>
    <t>ACCIONES DE LA ALTA DIRECCION</t>
  </si>
  <si>
    <t>ACCIONES</t>
  </si>
  <si>
    <t>ASESORAMIENTO TECNICO</t>
  </si>
  <si>
    <t>DIRECCION TECNICA, SUPERVISION SUPERIOR</t>
  </si>
  <si>
    <t>ACCIONES ADMINISTRATIVAS</t>
  </si>
  <si>
    <t>5000003</t>
  </si>
  <si>
    <t xml:space="preserve">ACCION </t>
  </si>
  <si>
    <t>314,558</t>
  </si>
  <si>
    <t>DIRECCION DE ADMINISTRACION</t>
  </si>
  <si>
    <t>GESTION ADMINISTRATIVA</t>
  </si>
  <si>
    <t xml:space="preserve">APOYO A LA GESTION (SERV. BÁSICOS) </t>
  </si>
  <si>
    <t>IMAGEN INSTITUCIONAL Y COMUNICACIONES</t>
  </si>
  <si>
    <t>MANTENIMIENTO DE LA INFRAESTRUCTURA</t>
  </si>
  <si>
    <t>MANTENIMIENTO Y REPARACION DE EQUIPOS</t>
  </si>
  <si>
    <t>DESARROLLO DE ACCIONES DEL AREA DE ESTADISTICA</t>
  </si>
  <si>
    <t>5000004</t>
  </si>
  <si>
    <t>ASESORAMIENTO TECNICO Y JURIDICO</t>
  </si>
  <si>
    <t>1,000</t>
  </si>
  <si>
    <t>24,000</t>
  </si>
  <si>
    <t>29,411</t>
  </si>
  <si>
    <t>OF. ASESORIA EXTERNA</t>
  </si>
  <si>
    <t>ACCIONES DE ASESORIA JURIDICA</t>
  </si>
  <si>
    <t>GESTION ESTRATEGICA DE RECURSOS  HUMANOS</t>
  </si>
  <si>
    <t>ADMINISTRACION DE RECURSOS HUMANOS</t>
  </si>
  <si>
    <t>5000844</t>
  </si>
  <si>
    <t>OF. RR.HH</t>
  </si>
  <si>
    <t>FORMULACION POLITICAS Y NORMAS DE DESARROLLO RR.HH.</t>
  </si>
  <si>
    <t>NOMBRAMIENTO DE PERSONAL DE SALUD - LEYES NROS. 28498 Y 28560</t>
  </si>
  <si>
    <t>ACCIONES DE RECURSOS HUMANOS</t>
  </si>
  <si>
    <t>AACION</t>
  </si>
  <si>
    <t>RECURSOS HUMANOS CAPACITACION, SERUMS , INTERNOS Y RESIDENTES ( IDENTIFICAR SEGÚN CLASIFICADOR DE GASTO)</t>
  </si>
  <si>
    <t>5000006</t>
  </si>
  <si>
    <t>ACCIONES DE CONTROL Y AUDITORIA</t>
  </si>
  <si>
    <t>AO.1.6.1</t>
  </si>
  <si>
    <t>54</t>
  </si>
  <si>
    <t>OF. OCI</t>
  </si>
  <si>
    <t>216</t>
  </si>
  <si>
    <t>OBJETIVO GENERAL DEL PLAN OPERATIVO 2 : FORTALECER LA ATENCION MEDICA BASICA</t>
  </si>
  <si>
    <t>MEJORAR  LA OFERTA DE LOS SERVICIOS DE SALUD</t>
  </si>
  <si>
    <t>MANTENIMIENTO Y REPARACION</t>
  </si>
  <si>
    <t>5000453</t>
  </si>
  <si>
    <t>EQUIPO</t>
  </si>
  <si>
    <t>S. MANTENIMIENTO</t>
  </si>
  <si>
    <t>MANTENIMIENTO DE LA INFRAESTRUCTURA (OPERATIVO)</t>
  </si>
  <si>
    <t>ATENCION BASICA DE SALUD</t>
  </si>
  <si>
    <t>5000500</t>
  </si>
  <si>
    <t>63,628</t>
  </si>
  <si>
    <t>S. ADULTO MAYOR</t>
  </si>
  <si>
    <t>ATENCION DE SALUD (NIÑO/ADULTO/ADOLESCENTE/ADULTO/ADULTO MAYOR)</t>
  </si>
  <si>
    <t>PERSONA TENDIDA</t>
  </si>
  <si>
    <t>0</t>
  </si>
  <si>
    <t>CAPACITACION Y PERFECCIONAMIENTO</t>
  </si>
  <si>
    <t>5000538</t>
  </si>
  <si>
    <t>CAPACITACION AL PERSONAL</t>
  </si>
  <si>
    <t>101480</t>
  </si>
  <si>
    <t>U. CAPACITACION</t>
  </si>
  <si>
    <t>VIGILANCIA Y CONTROL DE EPIDEMIAS</t>
  </si>
  <si>
    <t>5001561</t>
  </si>
  <si>
    <t>EPIDEMIOLOGIA</t>
  </si>
  <si>
    <t>EDUCACION, INFORMACION Y COMUNICACIÓN DE SALUD</t>
  </si>
  <si>
    <t>5000730</t>
  </si>
  <si>
    <t>INFORMACION, COMUNICACION, DIFUSION Y EDUCACION EN SALUD</t>
  </si>
  <si>
    <t>44,522</t>
  </si>
  <si>
    <t>RELACIONES  PUBLICAS</t>
  </si>
  <si>
    <t>OBJETIVO GENERAL DEL PLAN OPERATIVO 3 : ASESORAMIENTO Y APOYO</t>
  </si>
  <si>
    <t>DESARROLLAR  ESTUDIOS, DE INVESTIGACION Y ESTADISTICAS</t>
  </si>
  <si>
    <t>ASESORAMIENTO Y APOYO</t>
  </si>
  <si>
    <t>5000913</t>
  </si>
  <si>
    <t>INVESTIGACION Y DESARROLLO</t>
  </si>
  <si>
    <t>DESARROLLO DE INVESTIGACIONES</t>
  </si>
  <si>
    <t>INVESTIGACION</t>
  </si>
  <si>
    <t>1</t>
  </si>
  <si>
    <t>125000</t>
  </si>
  <si>
    <t>101,350</t>
  </si>
  <si>
    <t>INVESTIFACION</t>
  </si>
  <si>
    <t>SEGURO INTEGRAL DE SALUD</t>
  </si>
  <si>
    <t>5001171</t>
  </si>
  <si>
    <t>830559</t>
  </si>
  <si>
    <t>255023</t>
  </si>
  <si>
    <t>OF.SEGUROS</t>
  </si>
  <si>
    <t>OBJETIVO GENERAL DEL PLAN OPERATIVO 4 : BRINDAR UNA ATENCION CONFIABLE Y SOSTENIBLES EN LOS SERVICIOS DE DIAGNOSTICO Y TRATAMIENTO.</t>
  </si>
  <si>
    <t>SERVICIO DE APOYO AL DIAGNOSTICO Y TRATAMIENTO</t>
  </si>
  <si>
    <t>5001189</t>
  </si>
  <si>
    <t>5,000</t>
  </si>
  <si>
    <t>1,319,265</t>
  </si>
  <si>
    <t>LABORATORIO</t>
  </si>
  <si>
    <t>BANCO DE SANGRE Y TEJIDOS</t>
  </si>
  <si>
    <t>EXAMEN</t>
  </si>
  <si>
    <t>75</t>
  </si>
  <si>
    <t>APOYO AL DIAGNOSTICO Y TRATAMIENTO (PROCEDIMIENTOS ESPECIALIZADOS)</t>
  </si>
  <si>
    <t>BRINDAR APOYO AL DIAGNOSTICO EN LABORATORIO</t>
  </si>
  <si>
    <t>BRINDAR APOYO AL DIAGNOSTICO POR IMAGENES</t>
  </si>
  <si>
    <t>SERVICIO DE APOYO AL DIAGNOSTICO Y TRATAMIE</t>
  </si>
  <si>
    <t>HEMODIALIS</t>
  </si>
  <si>
    <t>OBJETIVO GENERAL DEL PLAN OPERATIVO 5: FORTALECER LA ATENCION MEDICA ESPECIALIZADA</t>
  </si>
  <si>
    <t>SERVICIOS GENERALES</t>
  </si>
  <si>
    <t>SERVICIOS BASICOS Y COMPLEMENTARIOS</t>
  </si>
  <si>
    <t>5001195</t>
  </si>
  <si>
    <t>1271038.60</t>
  </si>
  <si>
    <t>686,393</t>
  </si>
  <si>
    <t>192,323</t>
  </si>
  <si>
    <t>445,524</t>
  </si>
  <si>
    <t>ADMINISTRACION</t>
  </si>
  <si>
    <t>ATENCION DE EMERGENCIAS Y URGENCIAS</t>
  </si>
  <si>
    <t>1108734.81</t>
  </si>
  <si>
    <t>25,000</t>
  </si>
  <si>
    <t>771,316</t>
  </si>
  <si>
    <t>EMERGENCIA</t>
  </si>
  <si>
    <t>ATENCION EN CONSULTAS EXTERNAS</t>
  </si>
  <si>
    <t>5001532</t>
  </si>
  <si>
    <t>191484</t>
  </si>
  <si>
    <t>500</t>
  </si>
  <si>
    <t>22,000</t>
  </si>
  <si>
    <t>953,660</t>
  </si>
  <si>
    <t>CONSULTORIOS EXTERNOS</t>
  </si>
  <si>
    <t>ATENCION EN HOSPITALIZACION</t>
  </si>
  <si>
    <t>5001563</t>
  </si>
  <si>
    <t>2832822</t>
  </si>
  <si>
    <t>64,762</t>
  </si>
  <si>
    <t>17,864</t>
  </si>
  <si>
    <t>SERV. HOSPITALIZACION</t>
  </si>
  <si>
    <t>INTERVENCIONES QUIRURGICAS</t>
  </si>
  <si>
    <t>INTERVENCION</t>
  </si>
  <si>
    <t>4879,129</t>
  </si>
  <si>
    <t>7,408</t>
  </si>
  <si>
    <t>90463</t>
  </si>
  <si>
    <t>814606</t>
  </si>
  <si>
    <t>CENTRO QUIRURGICO</t>
  </si>
  <si>
    <t>ATENCION DE CUIDADOS INTENSIVOS</t>
  </si>
  <si>
    <t>5001568</t>
  </si>
  <si>
    <t>DIA-CAMA</t>
  </si>
  <si>
    <t>2194703</t>
  </si>
  <si>
    <t>10,000</t>
  </si>
  <si>
    <t>7,000</t>
  </si>
  <si>
    <t>UCI</t>
  </si>
  <si>
    <t>BRINDAR UNA ADECUANDA DISPENSION DE MEDICAMENTOS Y PRODUCTOS FARMACEUTICO</t>
  </si>
  <si>
    <t>5001569</t>
  </si>
  <si>
    <t>RECETA</t>
  </si>
  <si>
    <t>3730936.37</t>
  </si>
  <si>
    <t>7170</t>
  </si>
  <si>
    <t>SERV, FARMACIA</t>
  </si>
  <si>
    <t>DISPONIBILIDAD DE ALIMENTOS CON CALIDAD NUTRICIONAL PARA LA POBLACION</t>
  </si>
  <si>
    <t>5000723</t>
  </si>
  <si>
    <t>ASEGURAR LA PROVISION DE ALIMENTACION ADECUADA PARA ENFERMOS</t>
  </si>
  <si>
    <t>RACION</t>
  </si>
  <si>
    <t>28,710</t>
  </si>
  <si>
    <t>1205333.81</t>
  </si>
  <si>
    <t>386,986</t>
  </si>
  <si>
    <t>416,510</t>
  </si>
  <si>
    <t>SERV. NUTRICION</t>
  </si>
  <si>
    <t>MANTENIMIENTO Y REPARACION  DE EQUIPOS</t>
  </si>
  <si>
    <t>5005467</t>
  </si>
  <si>
    <t>1127048</t>
  </si>
  <si>
    <t>740,104</t>
  </si>
  <si>
    <t>SERV. MANTENIMIENTO</t>
  </si>
  <si>
    <t>MANTENIMIENTO Y REPARACION DE ESTABLECIMIENTOS DE SALUD.</t>
  </si>
  <si>
    <t>MATRIZ N° 1 - PROGRAMAS PRESUPUESTALES</t>
  </si>
  <si>
    <t>DENOMINACION: DIRECCION REGIONAL DE SALUD - CUSCO</t>
  </si>
  <si>
    <t>ORGANO DESCONCENTRADO:</t>
  </si>
  <si>
    <t>CENTRO DE COSTO/ PUNTO DE ATENCIÓN:</t>
  </si>
  <si>
    <t>PIA 2015 C</t>
  </si>
  <si>
    <t xml:space="preserve">DENOMINACION : </t>
  </si>
  <si>
    <t>PIA 2015</t>
  </si>
  <si>
    <t>PIA</t>
  </si>
  <si>
    <t>PARTO DISFUNCIONAL</t>
  </si>
  <si>
    <t>PIA-2015</t>
  </si>
  <si>
    <t>OBJETIVO GENERAL DEL PLAN OPERATIVO 02 - DISMINUIR EL RIESGO DE INFECCION POR VIH SIDA Y TUBERCULOSIS EN POBLACION</t>
  </si>
  <si>
    <t>BRINDAR TRATAMIENTO OPORTUNO PARA TUBERCULOSIS ESQUEMA 1,2, NO MULTIDROGO RESISTENTE Y MULTIDROGO RESISTENTE</t>
  </si>
  <si>
    <t>4396801</t>
  </si>
  <si>
    <t>DESPISTAJE Y DIAGNÓSTICO PARA PACIENTES CON TB  Y VIH/SIDA</t>
  </si>
  <si>
    <t>DESPISTAJE Y DIAGNOSTICO PARA PACIENTES CON TB Y DIABETES MELLITUS</t>
  </si>
  <si>
    <t>DESPISTAJE Y DIAGNOSTICO PARA PACIENTES CON TB Y ASMA</t>
  </si>
  <si>
    <t>DESPISTAJE Y DIAGNÓSTICO PARA PACIENTES CON TB Y EPOC</t>
  </si>
  <si>
    <t>ATENCIÓN CURATIVA DE TB  Y DIABETES MELLITUS</t>
  </si>
  <si>
    <t>ATENCION CURATIVA DE TB E INSUFICIENCIA RENAL</t>
  </si>
  <si>
    <t>ATENCION CURATIVA DE TAB, ASMA Y EPOC</t>
  </si>
  <si>
    <t>POBLACION CON DIAGNOSTICO DE HEPATITIS B CRONICA QUE ACUDE AL ESTABLECIMIENTO DE SALUD Y RECIBE ATENCION INTEGRAL</t>
  </si>
  <si>
    <t>BRINDAR TRATAMIENTO INTEGRAL A PERSONAS CON DIAGNOSTICO DE HEPATITIS B</t>
  </si>
  <si>
    <t>ADULTOS Y JOVENES CON HEPATITIS B CRONICA RECIBEN ATENCION INTEGRAL EN ESTABLECIMIENTO DE SALUD</t>
  </si>
  <si>
    <t>NIÑOS CON DIAGNOSTICO DE HEPATITIS B CRONICA RECIBEN ATENCION INTEGRAL EN ESTABLECIMIENTO DE SALUD</t>
  </si>
  <si>
    <t xml:space="preserve">DENOMINACION:  DIRECCION REGIONAL DE SALUD CUSCO - </t>
  </si>
  <si>
    <t>TRATAMIENTO DE CASOS DE  LEISHMANIOSIS CUTANEA MUCOSA GRAVE  (LMCG)</t>
  </si>
  <si>
    <t>DEBRIDACION DE LOS PROCESOS INFECCIOSOS BUCODENTALES</t>
  </si>
  <si>
    <t>CONSULTA ESTOMATOLOGICA</t>
  </si>
  <si>
    <t>CIRUGIA PERIODENTAL</t>
  </si>
  <si>
    <t>CONTROL POS OPERATORIA DE CIRUGIA EN RECIEN NACIDOS CON R.O.P.</t>
  </si>
  <si>
    <t>DIAGNOSTICO DE CEGUERA POR CATARATA</t>
  </si>
  <si>
    <t>CONTROL Y TRATAMIENTO ESPECIALIZADO DE COMPLICACIONES POST QUIRURGICAS EN VITREO</t>
  </si>
  <si>
    <t>CONTROL Y TRATAM,IENTO ESPECIALIZADO DE COMPLICACIONES POST QUIRURGICAS CON GLAUCOMA</t>
  </si>
  <si>
    <t>CONTROL Y TRATAM,IENTO ESPECIALIZADO DE COMPLICACIONES POST QUIRURGICAS EN RETINA</t>
  </si>
  <si>
    <t>CONTROL POST OPERATORIO DE CIRUGIA DE CATARATAS POR PERSONAL ESPECIALIZADO</t>
  </si>
  <si>
    <t>CONTROL Y TRATAM,IENTO ESPECIALIZADO DE COMPLICACIONES POST QUIRURGICAS UVEITIS</t>
  </si>
  <si>
    <t>CONTROL Y TRATAM,IENTO ESPECIALIZADO DE COMPLICACIONES POST QUIRURGICASPOR OPACIDAD DE CAPSULA POSTERIOR</t>
  </si>
  <si>
    <t>TRATAMIENTO ESPECIALIZADO CIRUGIA EXTRACAPSULAR DE CATARATAS</t>
  </si>
  <si>
    <t>CONTROL DE PACIENTES CON ERRORES REFRACTIVOS</t>
  </si>
  <si>
    <t>TRATAMIENTO DE ERRORES REFRACTIVOS</t>
  </si>
  <si>
    <t>MANEJO DE EMERGENCIA O URGENCIA HIPERTENSIVA</t>
  </si>
  <si>
    <t>PACIENTES CON ENFERMEDAD CARDIOMETABOLICA ORGANIZADOS QUE RECIBEN EDUCACION PARA EL CONTROL DE LA ENFERMEDAD.</t>
  </si>
  <si>
    <t>PACIENTES HIPERTENSOS DE ALTO RIESGO (INCLUYE DIABETICOS) CON VALORACION ESPECIALIZADA DE RIESGO CARDIOVASCULAR</t>
  </si>
  <si>
    <t>TRATAMIENTO ESPECIALIZADO DE EVENTO CASCULAR CEREBRAL</t>
  </si>
  <si>
    <t>PACIENTES HIPERTENSOS CON ESTRATIFICACION DE RIESGO CARDIOVASCULAR</t>
  </si>
  <si>
    <t>MANEJO BASICO DE CRISIS HIPOGLICEMICA O HIPERGLICEMICA EN PACIENTES DIABETICOS</t>
  </si>
  <si>
    <t>PACIENTE DIABETICO NO COMPLICADO CON TRATAMIENTO</t>
  </si>
  <si>
    <t>PACIENTE PREDIABETICO CON TRATAMIENTO</t>
  </si>
  <si>
    <t>PACIENTES DIABETICOS CON TRATAMIENTO ESPECIALIZADO</t>
  </si>
  <si>
    <t>PACIENTES CON DIAGNOSTICO DE DIABETES Y VALORACION DE COMPLICACIONES</t>
  </si>
  <si>
    <t>OPTIMIZAR LA ATENCION A LA POBLACION QUE ACUDE AL EESS QUE  RECIBE TRATAMIENTO OPORTUNO DE ENFERMEDADES DE METALES PESADOS</t>
  </si>
  <si>
    <t>MONITOREO, SUPERVISION, EVALUACION Y CONTROL DE PREVENCION Y CONTROL DEL CANCER</t>
  </si>
  <si>
    <t>CONSEJERIA EN LA PREVENCION DEL CANCER DE COLON Y RECTO, HIGADO, LEUCEMIA, LINFOMA PIEL Y OTROS</t>
  </si>
  <si>
    <t>EVALUACION MEDICA PREVENTIVA DE CANCER DE COLON Y RECTO, HIGADO, LEUCEMIA, LINFOMA, PIEL Y OTROS.</t>
  </si>
  <si>
    <t>NIÑA PROTEGIDA CON VACUNA VPH</t>
  </si>
  <si>
    <t>5005137</t>
  </si>
  <si>
    <t>PROTEGER A LA NIÑA CON APLICACIÓN DE VACUNA VPH</t>
  </si>
  <si>
    <t>4419501</t>
  </si>
  <si>
    <t>0044197</t>
  </si>
  <si>
    <t>OBJETIVO GENERAL DEL PLAN OPERATIVO 1 : REDUCIR LA VULNERABILIDAD Y ATENCION DE EMERGENCIAS Y DESASTRES.</t>
  </si>
  <si>
    <t>5004278</t>
  </si>
  <si>
    <t>5004279</t>
  </si>
  <si>
    <t>5004280</t>
  </si>
  <si>
    <t>OPTIMIZAR LA PREVENCIO Y  ATENCION A LA POBLACION  POR EMERGENCIAS Y DESASTRES</t>
  </si>
  <si>
    <t>SERVICIOS DE SALUD CON CAPACIDADES COMPLEMENTARIAS PARA LA ATENCION  FRENTE A EMERGENCIAS Y DESASTRES</t>
  </si>
  <si>
    <t>CAPACIDAD DE EXPANSION ASISTENCIAL EN ESTABLECIMIENTOS DE SALUD ESTRATEGICOS</t>
  </si>
  <si>
    <t>5003304</t>
  </si>
  <si>
    <t>SEGURIDAD FUCNIONAL DE LOS ESTABLECIMIENTOS DE SALUD</t>
  </si>
  <si>
    <t>5001576</t>
  </si>
  <si>
    <t>SEGURIDAD FUNCIONAL DE LOS ESTABLECIMIENTOS DE SALUD</t>
  </si>
  <si>
    <t>5003299</t>
  </si>
  <si>
    <t>ESTUDIO</t>
  </si>
  <si>
    <t>5004475</t>
  </si>
  <si>
    <t>POBLACION CON MONITOREO, VIGILANCIA Y CONTROL DE DAÑOS A LA SALUD FRENTE A EMERGENCIAS Y DESASTRES</t>
  </si>
  <si>
    <t>SIMULACRO</t>
  </si>
  <si>
    <t>SERVICIO DE TRASLADO DE PACIENTES EN SITUACION CRITICA  INESTABLE</t>
  </si>
  <si>
    <t>OBJETIVO GENERAL DEL PLAN OPERATIVO 1 : PREVENIR Y MANEJAR LAS CONDICIONES SECUNDARIAS DE LA SALUD EN PERSONAS CON DISCAPACIDAD</t>
  </si>
  <si>
    <t>PERSONA CON DISCAPACIDAD RECIBEN ATENCION EN REHABILITACION</t>
  </si>
  <si>
    <t>ATENDER A LAS PERSONAS CON DISCAPACIDAD FISICA EN LOS SERVICIOS DE REHABILITACION</t>
  </si>
  <si>
    <t>ATENDER A LAS PERSONAS CON DISCAPACIDAD SENSORIAL EN LOS SERVICIOS DE REHABILITACION</t>
  </si>
  <si>
    <t>MEJORAR LA GESTIÓN DEL PROGRAMA DE SALUD MENTAL</t>
  </si>
  <si>
    <t>DISMINUIR LA MORBILIDAD DE LAS ENFERMEDADES NO TRANSMISIBLES</t>
  </si>
  <si>
    <t xml:space="preserve"> TRATAMIENTO AMBULATORIO DEPERSONAS CON TRASTORNOS AFECTIVOS  (DEPRESION Y CONDUCTA SUICIDA) Y DE ANSIEDAD</t>
  </si>
  <si>
    <t>5005191</t>
  </si>
  <si>
    <t>TRATAMIENTO  AMBULATORIO DE PERSONAS CON TRASTORNO DEL COMPORTAMIENTO DEBIDO AL CONSUMO DE ALCOHOL</t>
  </si>
  <si>
    <t>REHABILITACION PSICOSOCIAL  DE PERSONAS CON TRASTORNOS DEL COMPORTAMIENTO DEBIDO AL CONSUMO DE ALCOHOL</t>
  </si>
  <si>
    <t xml:space="preserve"> REHABILITACION PSICOSOCIAL DE PERSONAS CON SINDROME O TRASTORNO ESQUIZOFRENICO</t>
  </si>
  <si>
    <t>MATRIZ N° 1 - ACCIONES CENTRALES - ANOP</t>
  </si>
  <si>
    <t>HOSPITAL REGIONAL DEL CUSCO</t>
  </si>
  <si>
    <t>COD.AO</t>
  </si>
  <si>
    <t>META FISICA OPERATIVA</t>
  </si>
  <si>
    <t>META TOTAL A EJECUTAR</t>
  </si>
  <si>
    <t>META SIAF</t>
  </si>
  <si>
    <t>TAREAS ASOCIADAS</t>
  </si>
  <si>
    <t>UNID. DE MEDIDA</t>
  </si>
  <si>
    <t>Recursos Determinados</t>
  </si>
  <si>
    <t>PLANIFICACION Y PRESUPUESTO</t>
  </si>
  <si>
    <t>AO.1.1.1.</t>
  </si>
  <si>
    <t>11700</t>
  </si>
  <si>
    <t>ACTUALIZACION DE LOS DOCUMENTOS DE GESTION</t>
  </si>
  <si>
    <t>MEJORAR LA CONDUCCION, ORIENTACION SUPERIOR , GESTION ADMINISTRATIVA Y SANITARIA.</t>
  </si>
  <si>
    <t>CONDUCCION Y ORIENTACION SUPERIOR</t>
  </si>
  <si>
    <t>AO.1.21.</t>
  </si>
  <si>
    <t>5400</t>
  </si>
  <si>
    <t>DIRECCION EJECUTIVA, OFICINA DE ADMINISTRACION OFICINA DE INTELIGENCIA SANITARIA</t>
  </si>
  <si>
    <t>35500</t>
  </si>
  <si>
    <t>INTELIGENCIA SANITARIA</t>
  </si>
  <si>
    <t>AO.1.2.2</t>
  </si>
  <si>
    <t>ACCIONES DE EPIDEMIOLOGIA</t>
  </si>
  <si>
    <t>46720</t>
  </si>
  <si>
    <t>VIGILANCIA EPIDEMIOLOGICA Y CONTROL DE INFECCIONES INTRAHOSPITALARIAS</t>
  </si>
  <si>
    <t>VIGILANCIA EPIDEMIOLOGICA DE TUBERCULOSIS</t>
  </si>
  <si>
    <t>VIGILANCIA EPIDEMIOLOGICA DE VIH SIDA</t>
  </si>
  <si>
    <t>VIGILANCIA EPIDEMIOLOGICA DE ENFERMEDADES METAXEMICAS Y ZOONOTICAS</t>
  </si>
  <si>
    <t>VIGILANCIA EPIDEMIOLOGICA DE ENFERMEDADES INMUNOPREVENIBLES</t>
  </si>
  <si>
    <t>VIGILANCIA EPIDEMIOLOGICA DE LA MORTALIDAD MATERNA</t>
  </si>
  <si>
    <t>VIGILANCIA EPIDEMIOLOGICA DE LA MORTALIDAD PERNINATAL</t>
  </si>
  <si>
    <t>VIGILANCIA EPIDEMIOLOGICA CONSOLIDADA: IRAS EDAS</t>
  </si>
  <si>
    <t>VIGILANCIA EPIDEMIOLOGICA DE CANCER</t>
  </si>
  <si>
    <t>VIGILANCIA EPIDEMIOLOGICA DE ACCIDENTES DE TRANSITO</t>
  </si>
  <si>
    <t>VIGILANCIA DE VIOLENCIA FAMILIAR</t>
  </si>
  <si>
    <t>VIGILANCIA EPIDEMIOLOGICA DE DIABETES MELLITUS</t>
  </si>
  <si>
    <t>VIGILANCIA  CENTINELA DE IRAG</t>
  </si>
  <si>
    <t xml:space="preserve">VIGILANCIA CENTINELA DE NEUMONIA POR SP Y HI EN MENORES DE 5 AÑOS </t>
  </si>
  <si>
    <t>VIGILANCIA CENTINELA DE DIARREA POR ROTAVIRUS EN MENORES DE 5 AÑOS</t>
  </si>
  <si>
    <t>VIGILANCIA SINDROMICA</t>
  </si>
  <si>
    <t>CONTROL SANITARIO</t>
  </si>
  <si>
    <t>CONTROL DE LA CALIDAD DE ALIMENTOS</t>
  </si>
  <si>
    <t>CONTROL DE AGUA DE CONSUMO HUMANO</t>
  </si>
  <si>
    <t>MANEJO DE RESIDUOS SOLIDOS</t>
  </si>
  <si>
    <t>CONTROL DE VECTORES Y PLAGAS</t>
  </si>
  <si>
    <t>ACCIONES DE ESTADISTICA E INFORMATICA</t>
  </si>
  <si>
    <t>ACCIONES DE ESTADISTICA</t>
  </si>
  <si>
    <t>ACCIONES DE INFORMATICA</t>
  </si>
  <si>
    <t>OE.1.3</t>
  </si>
  <si>
    <t>73830</t>
  </si>
  <si>
    <t xml:space="preserve">ORGANO DE CONTROL </t>
  </si>
  <si>
    <t>ACCIONES DE CONTROL</t>
  </si>
  <si>
    <t>OE.1.5</t>
  </si>
  <si>
    <t>AO.1.5.1.</t>
  </si>
  <si>
    <t>OFICINA DE ADMINISTRACION, UNIDAD DE GESTION DE LOS RECURSOS HUMANOS</t>
  </si>
  <si>
    <t>APOYO A LA GESTION (SERV. BÁSICOS)</t>
  </si>
  <si>
    <t>102400</t>
  </si>
  <si>
    <t>GESTION DE RECURSOS HUMANOS</t>
  </si>
  <si>
    <t>33500</t>
  </si>
  <si>
    <t>CAPACITACION AL PERSONAL DE SALUD</t>
  </si>
  <si>
    <t>FORMACION PROFESIONAL (INTERNOS)</t>
  </si>
  <si>
    <t>OBJETIVO GENERAL DEL PLAN OPERATIVO 2 : FORTALECER LA INFORMACION, INVESTIGACION Y EFICIENCIA DE MERCADOS.</t>
  </si>
  <si>
    <t>OE.1.6.</t>
  </si>
  <si>
    <t>ACCIONES DE INVESTIGACIO Y DESARROLLO</t>
  </si>
  <si>
    <t>7735</t>
  </si>
  <si>
    <t>3200</t>
  </si>
  <si>
    <t>OBJETIVO GENERAL DEL PLAN OPERATIVO 2 : MEJORAR EL CONTROL EPIDEMIOLOGICO, RIESGOS Y DAÑOS PARA LA SALUD.</t>
  </si>
  <si>
    <t>MEJORAR EL CONTROL, REGULACION  SANITARIA Y FORMULAR LAS NORMAS.</t>
  </si>
  <si>
    <t>AO. 2.1.1.</t>
  </si>
  <si>
    <t>EDUCACION, INFORMACION Y EDUCACION EN SALUD</t>
  </si>
  <si>
    <t>5274</t>
  </si>
  <si>
    <t>15000</t>
  </si>
  <si>
    <t>UNIDAD DE EPIDEMIOLOGIA</t>
  </si>
  <si>
    <t>IDENTIFICACION, EVALUACION Y CONTROL DE RIESGOS Y DAÑOS EN SALUD OCUPACIONAL Y AMBIENTAL</t>
  </si>
  <si>
    <t>ACCION DE PREVENCION EN RIESGOS OCUPACIONALES Y AMBIENTALES</t>
  </si>
  <si>
    <t>PREVENCION DE RIESGOS Y DAÑOS PARA LA SALUD</t>
  </si>
  <si>
    <t>PROMOCION DE LA SALUD</t>
  </si>
  <si>
    <t>OBJETIVO GENERAL DEL PLAN OPERATIVO 2 : MEJORAR LA GESTION DE SEGUROS Y CONVENIOS</t>
  </si>
  <si>
    <t>GESTION DE SEGUROS Y CONVENIOS</t>
  </si>
  <si>
    <t>AO.2.2.1</t>
  </si>
  <si>
    <t>10200</t>
  </si>
  <si>
    <t>OFICINA DE SEGUROS Y CONVENIOS</t>
  </si>
  <si>
    <t>SEGURO OBLIGATORIO PARA ACCIDENTES DE TRANSITO</t>
  </si>
  <si>
    <t>ACCIONES DE REFERENCIA Y CONTRAREFERENCIA A NIVEL NACIOANL</t>
  </si>
  <si>
    <t>CONVENIOS</t>
  </si>
  <si>
    <t>MEJORAR LA ATENCION ESPECIALIZADA DE LA SALUD</t>
  </si>
  <si>
    <t>OE.5.1</t>
  </si>
  <si>
    <t>AO.5.1.1.</t>
  </si>
  <si>
    <t>CONSULTA</t>
  </si>
  <si>
    <t>DEPARTAMENTOS DE MEDICINA, CIRUGIA, PEDIATRIA, GINECOLOGIA, O</t>
  </si>
  <si>
    <t>AO.5.1.2.</t>
  </si>
  <si>
    <t>AO.5.1.3.</t>
  </si>
  <si>
    <t>AO.5.1.5.</t>
  </si>
  <si>
    <t>FORTALECER LA CAPACITACION Y PERFECCIONAMIENTO</t>
  </si>
  <si>
    <t>OE.5.2</t>
  </si>
  <si>
    <t>AO.5.2.1.</t>
  </si>
  <si>
    <t>ESPECIALIZACION Y PERFECCIONAMIENTO (RESIDENTES)</t>
  </si>
  <si>
    <t>MEJORA DE LA OFERTA DE LOS SERVICIOS DE SALUD</t>
  </si>
  <si>
    <t>OE.5.3</t>
  </si>
  <si>
    <t>AO.5.3.1.</t>
  </si>
  <si>
    <t>AO.5.3.2</t>
  </si>
  <si>
    <t>OE.5.4</t>
  </si>
  <si>
    <t>AO.5.4.</t>
  </si>
  <si>
    <t>OBJETIVO GENERAL DEL PLAN OPERATIVO 6 : BRINDAR UNA ATENCION CONFIABLE Y SOSTENIBLES EN LOS SERVICIOS DE DIAGNOSTICO Y TRATAMIENTO.</t>
  </si>
  <si>
    <t>OE.6.6.</t>
  </si>
  <si>
    <t>AO.6.6.1.</t>
  </si>
  <si>
    <t>UNIDAD</t>
  </si>
  <si>
    <t>DEPARTAMENTO DE APOYO AL DIAGNOSTICO, SALA DE OPERACIONES, NUTRICION</t>
  </si>
  <si>
    <t>AO.6.6.3.</t>
  </si>
  <si>
    <t>AO.6.6.4.</t>
  </si>
  <si>
    <t>OE.6.7.</t>
  </si>
  <si>
    <t>AO.6.7.1.</t>
  </si>
  <si>
    <t>BRINDAR APOYO AL DIAGNOSTICO EN ANATOMIA PATOLOGICA</t>
  </si>
  <si>
    <t>BRINDAR UNA ADECUADA DISPENSACION DE MEDICACENTOS Y PRODUCTOS FARMACEUTICOS</t>
  </si>
  <si>
    <t>BRINDAR APOYO ALIMENTARIO PARA PACIENTES HOSPITALIZADOS.</t>
  </si>
  <si>
    <t>OBJETIVO GENERAL DEL PLAN OPERATIVO 7 : PROMOVER LA PROTECCION A LA POBLACION EN ALTO RIESGO.</t>
  </si>
  <si>
    <t>APOYAR  AL CIUDADANO Y A LA FAMILIA</t>
  </si>
  <si>
    <t>OE.7.2.</t>
  </si>
  <si>
    <t>APOYO AL CIUDADANO CON DISCAPACIDAD.</t>
  </si>
  <si>
    <t>AO.7.2.1.</t>
  </si>
  <si>
    <t>APOYO AL CIUDADANO, FAMILIA Y DISCAPACITADO</t>
  </si>
  <si>
    <t>PROMOVER PROMOCION DE LA MUJER</t>
  </si>
  <si>
    <t>OE.7.5.</t>
  </si>
  <si>
    <t>ACCION NACIONAL CONTRA LA VIOLENCIA FAMILIAR Y SEXUAL.</t>
  </si>
  <si>
    <t>AO.7.5.1.</t>
  </si>
  <si>
    <t>ATENCION EN CASOS DE VIOLENCIA FAMILIAR Y SEXUAL</t>
  </si>
  <si>
    <t>OBJETIVO GENERAL DEL PLAN OPERATIVO 7 : MEJORAR LA INFRAESTRUCTURA DE LOS ESTABLECIMIENTOS PUBLICOS</t>
  </si>
  <si>
    <t>MEJORAR LA INFRASTRUCTURA DE LOS ESTABLECIMIENTOS DEL SECTOR PUBLICO</t>
  </si>
  <si>
    <t>MANTENIMIENTO Y REPARACION DE ESTABLECIMIENTOS DEL SECTOR PUBLICO</t>
  </si>
  <si>
    <t>MANTENIMIENTO Y REPARACION DE LOS ESTABLECIMIENTOS DEL SECTOR PUBLICO</t>
  </si>
  <si>
    <t>ESTABLECIMIENTO</t>
  </si>
  <si>
    <t>MANTENIMIENTO</t>
  </si>
  <si>
    <t>3330804</t>
  </si>
  <si>
    <t xml:space="preserve">TALLER DIRIGIDA A PROVEDORES EN LIMPIEZA, DESINFECCIÓN Y CLORACIÓN </t>
  </si>
  <si>
    <t>3033414</t>
  </si>
  <si>
    <t>ATENCION DE NIÑOS Y NIÑAS CON PARASITOSIS INTESTINAL</t>
  </si>
  <si>
    <t>ATENDER A NIÑOS Y NIÑAS CON PARASITOSIS INTESTINAL</t>
  </si>
  <si>
    <t>POBLACION INFORMADA SOBRE EL CUIDADO INFANTIL Y PRACTICAS SALUDABLES PARA LA PREVENCION DE ANEMIA Y DESNUTRICION CRONICA INFANTIL</t>
  </si>
  <si>
    <t xml:space="preserve">0073301 </t>
  </si>
  <si>
    <t>POBLACION INFORMADA POR MEDIOS DE COMUNICACIÓN MASIVA</t>
  </si>
  <si>
    <t>nuevo prod</t>
  </si>
  <si>
    <t xml:space="preserve">0073302 </t>
  </si>
  <si>
    <t>COMUNICADORES, LIDERES DE OPINION, PERIODISTICA Y VOCEROS INFORMADOS</t>
  </si>
  <si>
    <t xml:space="preserve">0073303 </t>
  </si>
  <si>
    <t>POBLACION INFORMADA POR MEDIOS ALTERNATIVOS DE COMUNICACIÓN</t>
  </si>
  <si>
    <t>DENOMINACION :  PROGRAMA PRESUPUESTAL MATERNO NENATAL</t>
  </si>
  <si>
    <t>Trabajo de Parto Disfuncional.</t>
  </si>
  <si>
    <t>DENOMINACION : PROGRAMA PRESUPUESTAL DE ENFERMEDADES TRASMISIBLES VIH/SIDA-TB.</t>
  </si>
  <si>
    <t>INSTITUCIONES EDUCATIVAS QUE PROMUEVEN PRACTICAS SALUDABLES PARA LA PREVENCION DE VIH SIDA Y TUBERCULOSIS</t>
  </si>
  <si>
    <t>PROMOVER DESDE LAS INSTITUCIONES EDUCATIVAS QUE PROMUEVEN  PRACTICAS  SALUDABLES PARA LA PREVENCION DE VIH SIDA Y TUBERCULOSIS</t>
  </si>
  <si>
    <t xml:space="preserve"> INSTITUCION EDUCATIVA</t>
  </si>
  <si>
    <t>4395301</t>
  </si>
  <si>
    <t>INSTIT. EDUCATIVA CON CONEI CON PRÁCTICAS SALUDABLES PARA  LA PREVENCIÓN Y CONTROL DEL VIH SIDA Y TB</t>
  </si>
  <si>
    <t>4395302</t>
  </si>
  <si>
    <t>DOCENTES DE INSTIT. EDUCAT. CAPACITADOS EN  PRÁCTICAS PARA  PREVENCIÓN Y CONTROL DE VIH SIDA Y TB</t>
  </si>
  <si>
    <t>4395303</t>
  </si>
  <si>
    <t>ASOCIACIÓN DE PADRES DE FAMILIA (APAFAS)  DESARROLLAN ACCIONES PARA LA PROMOCIÓN DE LA SALUD RESPIRATORIA Y PRÁCTICAS SALUDABLES FRENTE AL ITS Y VIH/SIDA. (XXXXXXX)</t>
  </si>
  <si>
    <t>INSTIT. EDUCATIVA SUPERIOR CON ALUMNOS CON CONOCIMIENTOS PREVENTIVOS DE TB Y DESPISTAJE ANUAL</t>
  </si>
  <si>
    <t>FORTALECER LAS REDES SOCIALES PARTICIPANDO EN DISMUNICION DE LA TRANSMISIÒN DE VIH SIDA Y TUBERCULOSIS</t>
  </si>
  <si>
    <t>AGENTES COMUNITARIOS QUE PROMUEVEN PRACTICAS SALUDABLES PARA PREVENCION DE VIH SIDA Y TUBERCULOSIS</t>
  </si>
  <si>
    <t>PROMOVER MEDIANTE AGENTES COMUNITARIOS EN SALUD PRACTICAS SALUDABLES PARA PREVENCION DE VIH SIDA Y TUBERCULOSIS.</t>
  </si>
  <si>
    <t>4395401</t>
  </si>
  <si>
    <t>AGENTES COMUNITARIOS DE SALUD RECIBEN CAPACITACIÓN PARA PROMOVER PRÁCTICAS Y ENTORNOS SALUDABLES PARA CONTRIBUIR EN LA DISMINUCIÓN DE  LA TUBERCULOSIS, ITS Y VIH/SIDA</t>
  </si>
  <si>
    <t>4395402</t>
  </si>
  <si>
    <t>JUNTA VECINAL COMUNAL RECIBE CAPACITACIÓN PARA PROMOVER PRÁCTICAS Y ENTORNOS SALUDABLES PARA  CONTRIBUIR EN LA DISMINUCIÓN DE LA  TUBERCULOSIS, ITS Y VIH/SIDA</t>
  </si>
  <si>
    <t>AGENTES COMUNITARIOS CAPACITADOS PROMUEVEN PRÁCTICAS SALUDABLES PARA PREVENCIÓN DE VIH/SIDA Y TB</t>
  </si>
  <si>
    <t>ACS RECIBEN ENTRENAMIENTO Y CERTIFICACIÓN PARA DAR SOPORTE A LAS PERSONAS ENFERMAS DE TUBERCULOSIS</t>
  </si>
  <si>
    <t>MEJORAR HOGARES CON VIVIENDAS Y PRACTICAS SALUDABLES</t>
  </si>
  <si>
    <t>HOGARES EN AREAS DE ELEVADO RIESGO DE TRANSMISION DE TBC QUE ACCEDEN A VIVIENDAS REORDENADAS</t>
  </si>
  <si>
    <t>REORDENAR  VIVIENDAS  EN HOGARES UBICADOS EN AREAS DE ELEVADO RIESGO DE TRASMISION DE TBC.</t>
  </si>
  <si>
    <t>4395501</t>
  </si>
  <si>
    <t>HOGARES EN ZONAS AERT  RECIBEN  PAQUETE IEC PARA PREVENir TB Y ORIENTACIÓN  SOBRE PROGRAMAS DE VIVIENDA POPULAR</t>
  </si>
  <si>
    <t>HOGARES DE PERSONAS AFECTADAS DE TBMDR CON VIVIENDAS MEJORADAS</t>
  </si>
  <si>
    <t>IMPLEMENTAR VIVIENDAS MEJORADAS EN  HOGARES DE PERSONAS AFECTADAS DE TBMDR.</t>
  </si>
  <si>
    <t>4395601</t>
  </si>
  <si>
    <t>HOGARES DE AFECTADOS CON TB MDR RECIBEN INTERVENCION PARA MEJORA DE VIVIENDA</t>
  </si>
  <si>
    <t>DUPLICADO</t>
  </si>
  <si>
    <t>4395802</t>
  </si>
  <si>
    <t>ATENCION CURATIVA ESQUEMA I PROLONGADO</t>
  </si>
  <si>
    <t>ATENCIÓN CURATIVA DE MICOBACTERIA NO TB</t>
  </si>
  <si>
    <t>SERVICIOS DE ATENCION DE TUBERCULOSIS CON MEDIDAS DE CONTROL DE INFECCIONES Y BIOSEGURIDAD EN EL PERSONAL DE SALUD</t>
  </si>
  <si>
    <t>4395701</t>
  </si>
  <si>
    <t>PERSONA PROTEGIDA</t>
  </si>
  <si>
    <t>FAMILIA CON PRACTICAS SALUDABLES PARA LA PREVENCION DE VIH/SIDA Y TUBERCULOSIS</t>
  </si>
  <si>
    <t>3043952 - FAMILIA CON PRACTICAS SALUDABLES PARA LA PREVENCION DE VIH/SIDA Y TUBERCULOSIS</t>
  </si>
  <si>
    <t>FAMILIAS QUE RECIBEN CONSEJERÍA A TRAVÉS DE LA VISITA DOMICILIARIA PARA PROMOVER  PRÁCTICAS Y ENTORNOS SALUDABLES PARA CONTRIBUIR A LA DISMINUCIÓN DE LA TUBERCULOSIS, ITS Y VIH/SIDA (XXXXXXX)</t>
  </si>
  <si>
    <t>POBLACION CON DIAGNOSTICO DE HEPATITIS B CRONICA QUE ACUDE A LOS SERVICIOS DE SALUD RECIBE ATENCION INTEGRAL</t>
  </si>
  <si>
    <t xml:space="preserve">ADULTOS Y JÓVENES CON HEPATITIS B CRÓNICA RECIBEN ATENCIÓN INTEGRAL EN ESTABLECIMIENTOS DE SALUD </t>
  </si>
  <si>
    <t xml:space="preserve">NIÑOS CON DIAGNOSTICO CONFIRMADO DE HEPATITIS B CRÓNICA RECIBEN ATENCIÓN INTEGRAL EN ESTABLECIMIENTOS DE SALUD  </t>
  </si>
  <si>
    <t>NIÑO ATENDIDO</t>
  </si>
  <si>
    <t>RECIÉN NACIDOS DE MADRE CON DIAGNÓSTICO DE HEPATITIS B  RECIBEN TRATAMIENTO</t>
  </si>
  <si>
    <t>RN TRATADO</t>
  </si>
  <si>
    <t>PROGRAMA PRESUPUESTAL: ENFERMEDADES TRASMISIBLES DE METAXENICAS Y ZOONOSIS.</t>
  </si>
  <si>
    <t>persona tratda</t>
  </si>
  <si>
    <t xml:space="preserve">PROGRAMA PRESUPUESTAL: ENFERMEDADES NO TRASMISIBLES </t>
  </si>
  <si>
    <t>Población que accede a laboratorios clínicos que cuentan con programa de evaluación de calidad para el diagnóstico y control de enfermedades crónicas no transmisibles</t>
  </si>
  <si>
    <t>OE.3.6.</t>
  </si>
  <si>
    <t>OPTIMIZAR EL TAMIZAJE Y TRATAMIENTO DE PACIENTES CON PROBLEMAS Y TRASTORNOS DE SALUD MENTAL</t>
  </si>
  <si>
    <t>TAMIZAJE Y TRATAMIENTO DE PACIENTES CON PROBLEMAS Y TRASTORNOS DE SALUD MENTAL</t>
  </si>
  <si>
    <t>EXAMENES DE TAMIZAJE Y TRATAMIENTO DE PACIENTES CON PROBLEMAS Y TRASTORNOS DE SALUD MENTAL</t>
  </si>
  <si>
    <t>TRATAMIENTO INTEGRAL DE PACIENTES CON PROBLEMAS  DE SALUD MENTAL</t>
  </si>
  <si>
    <t>TAMIZAJE DE PACIENTES CON PROBLEMAS Y  TRASTORNO DE SALUD MENTAL</t>
  </si>
  <si>
    <t>TRATAMIENTO  DEL TRASTORNO DEL COMPORTAMIENTO DEBIDO AL CONSUMO DE SUSTANCIAS PSICOACTIVAS</t>
  </si>
  <si>
    <t>TRATAMIENTO DEL TRASTORNO DEL COMPORTAMIENTO DEBIDO AL CONSUMO DE SUSTANCIAS PSICOACTIVAS</t>
  </si>
  <si>
    <t>TRATAMIENTO DE  TRASTORNOS AFECTIVOS (EPISODIO DEPRESIVO, ANSIEDAD Y CONDUCTA SUICIDA)</t>
  </si>
  <si>
    <t>TTO INTEGRAL DE PERSONAS CON  TRASTORNOS AFECTIVOS (EPISODIO DEPRESIVO, ANSIEDAD Y CONDUCTA SUICIDA)</t>
  </si>
  <si>
    <t>TRATAMIENTO AMBULATORIO  DEL SINDROME O TRASTORNO PSICOTICO</t>
  </si>
  <si>
    <t xml:space="preserve">TRATAMIENTO CON INTERNAMIENTO DEL SINDROME O TRANSTORNO PSICOTICO </t>
  </si>
  <si>
    <t xml:space="preserve">ADOLESCENTE DE INSTIT. EDUCATIVA CON RIESGO DE CONSUMO DE ALCOHOL Y VIOLENCIA  RECIBEN SESIONES PSICOEDUCATIVAS  EN HABILIDADES SOCIALES </t>
  </si>
  <si>
    <t>PROGRAMA PRESUPUESTAL: PREVENCION Y CONTROL DE CANCER</t>
  </si>
  <si>
    <t>No corresponde a este producto</t>
  </si>
  <si>
    <t>PROTEGER A LA NIÑA CON APLICACION DE VACUNA VPH</t>
  </si>
  <si>
    <t>PROGRAMA PRESUPUESTAL: REDUCCION DE LA VULNERABILIDAD Y ATENCION DE  EMERGENCIAS POR DESASTRES</t>
  </si>
  <si>
    <t>PROGRAMA ESTRATEGICO: PREVENCION Y TRATAMIENTO DEL CONSUMO DE DROGAS  51</t>
  </si>
  <si>
    <t>OBJETIVO GENERAL DEL PLAN OPERATIVO 1 : PREVENCION T TRATAMIENTO DEL CONSUMO DE DROGAS.</t>
  </si>
  <si>
    <t>OPTIMIZAR LA PREVENCION  Y TRATAMIENTO DEL CONSUMO DE DROGAS</t>
  </si>
  <si>
    <t>POBLACION GENERAL ATENDIDA EN ADICCIONES POR CONSUMO DE DROGAS</t>
  </si>
  <si>
    <t>IMPLEMENTACION DE LOS MODULOS DE ATENCION EN ADICCIONES DE LOS ESTABLECIMIENTOS DE SALUD</t>
  </si>
  <si>
    <t>0070036</t>
  </si>
  <si>
    <t>MODULO</t>
  </si>
  <si>
    <t>INTERVENCION TERAPEUTICA DE REHABILITACION A PERSONAS  CON ADICCION DE DROGAS</t>
  </si>
  <si>
    <t>0076366</t>
  </si>
  <si>
    <t>INTERVENCION TERAPEUTICA DE REHABILITACION A PERSONAS CON ADICCION DE DROGAS</t>
  </si>
  <si>
    <t xml:space="preserve"> PERSONA</t>
  </si>
  <si>
    <t>POBLACION CON PRACTICAS SEGURAS EN SALUD FRENTE A OCURRENCIA DE PELIGROS NATURALES</t>
  </si>
  <si>
    <t>CAPACITACIÓN DE COMUNIDADES EN HABILIDADES PARA REDUCIR EL RIESGO DE DAÑOS DE SALUD</t>
  </si>
  <si>
    <t>5001580</t>
  </si>
  <si>
    <t>CAPACITACION DE COMUNIDADES EN HABILIDADES PARA REDUCIR EL RIESGO DE DAÑOS DE SALUD</t>
  </si>
  <si>
    <t>ENTRENAMIENTO DE LA POBLACION  EN RESPUESTA Y REHABILITACION EN SALUD FRENTE A EMERGENCIAS Y DESASTRE</t>
  </si>
  <si>
    <t>5003301</t>
  </si>
  <si>
    <t>ENTRENAMIENTO DE LA POBLACION EN RESPUESTA Y REHABILITACION EN SALUD FRENTE A EMERGENCIAS Y DESASTRE</t>
  </si>
  <si>
    <t>5003305</t>
  </si>
  <si>
    <t>OFERTA COMPLEMENTARIA ORGANIZADA FRENTE A EMERGENCIAS Y DESASTRES</t>
  </si>
  <si>
    <t>5003306</t>
  </si>
  <si>
    <t>ATENCION DE SALUD Y MOVILIZACION DE BRIGADAS FRENTE A EMERGENCIAS Y DESASTRES</t>
  </si>
  <si>
    <t>PROGRAMA PRESUPUESTAL: REDUCIRLA MORTALIDAD POR EMERGENCIAS Y URGENCIAS</t>
  </si>
  <si>
    <t>PROGRAMA PRESUPUESTAL: PREVENCION Y MANEJO INTEGRAL DE PERSONAL CON DISCAPACIDAD.</t>
  </si>
  <si>
    <t>OBJETIVO GENERAL DEL PLAN OPERATIVO 1 : REDUCIR LA MORTALIDAD POR DISCAPACCIDAD</t>
  </si>
  <si>
    <t>5005144</t>
  </si>
  <si>
    <t>DESARROLLO DE NORMAS Y GUIAS TECNICAS EN DISCAPACIDAD</t>
  </si>
  <si>
    <t>PROGRAMA PRESUPUESTAL:  PREVENCION Y CONTROL DE  SALUD MENTAL</t>
  </si>
  <si>
    <t>ORGANO DESCONCENTRADO: UNIDAD EJECUTRA 401- SALUD CANAS CANCHIS ESPINAR</t>
  </si>
  <si>
    <t>META OPERATIVA</t>
  </si>
  <si>
    <t>meta</t>
  </si>
  <si>
    <t>139</t>
  </si>
  <si>
    <t>188</t>
  </si>
  <si>
    <t>47</t>
  </si>
  <si>
    <t>61,843.47</t>
  </si>
  <si>
    <t>8,789</t>
  </si>
  <si>
    <t>44,952</t>
  </si>
  <si>
    <t>142,424</t>
  </si>
  <si>
    <t>140</t>
  </si>
  <si>
    <t>106</t>
  </si>
  <si>
    <t>26</t>
  </si>
  <si>
    <t>27</t>
  </si>
  <si>
    <t>13,293.13</t>
  </si>
  <si>
    <t>1,200</t>
  </si>
  <si>
    <t>38,296</t>
  </si>
  <si>
    <t>41,261</t>
  </si>
  <si>
    <t>AO.1.3.1.</t>
  </si>
  <si>
    <t>5</t>
  </si>
  <si>
    <t>2</t>
  </si>
  <si>
    <t>372,480</t>
  </si>
  <si>
    <t>OE.1.4.</t>
  </si>
  <si>
    <t>AO.1.4.1.</t>
  </si>
  <si>
    <t>ACCIONES DE COOPERACION TECNICA INTERNACIONAL</t>
  </si>
  <si>
    <t>1241</t>
  </si>
  <si>
    <t>320</t>
  </si>
  <si>
    <t>310</t>
  </si>
  <si>
    <t>301</t>
  </si>
  <si>
    <t>6,400</t>
  </si>
  <si>
    <t>34,013</t>
  </si>
  <si>
    <t>159,126</t>
  </si>
  <si>
    <t>159,127</t>
  </si>
  <si>
    <t>5,903,517.69</t>
  </si>
  <si>
    <t>90,000</t>
  </si>
  <si>
    <t>209,326</t>
  </si>
  <si>
    <t>1,519,692</t>
  </si>
  <si>
    <t>63</t>
  </si>
  <si>
    <t>18</t>
  </si>
  <si>
    <t>15</t>
  </si>
  <si>
    <t>48,930</t>
  </si>
  <si>
    <t>7,679</t>
  </si>
  <si>
    <t>INSPECCION Y CONTROL</t>
  </si>
  <si>
    <t>CONTROL REALIZADO</t>
  </si>
  <si>
    <t>527</t>
  </si>
  <si>
    <t>132</t>
  </si>
  <si>
    <t>131</t>
  </si>
  <si>
    <t>REGULACION Y REGISTRO</t>
  </si>
  <si>
    <t>CONTROL DE CALIDAD DE ALIMENTOS</t>
  </si>
  <si>
    <t>CONTROL DE CALIDAD DE MEDICAMENTOS</t>
  </si>
  <si>
    <t>REGISTRO Y AUTORIZACION</t>
  </si>
  <si>
    <t>FORMULACION DE NORMAS Y REGULACION SANITARIA</t>
  </si>
  <si>
    <t>ELABORACION DE NORMAS (DGSP / DIGESA)</t>
  </si>
  <si>
    <t>GESTION SANITARIA</t>
  </si>
  <si>
    <t>FORTALECER LA VIGILANCIA Y CONTROL EPIDEMIOLOGICO</t>
  </si>
  <si>
    <t>VIGILANCIA Y CONTROL EPIDEMIOLOGICO</t>
  </si>
  <si>
    <t>AO.2.3.1</t>
  </si>
  <si>
    <t>VIGILANCIA SANITARIA</t>
  </si>
  <si>
    <t>VIGILANCIA REALIZADA</t>
  </si>
  <si>
    <t>3113</t>
  </si>
  <si>
    <t>779</t>
  </si>
  <si>
    <t>778</t>
  </si>
  <si>
    <t>4,000</t>
  </si>
  <si>
    <t>25,883</t>
  </si>
  <si>
    <t>OBJETIVO GENERAL DEL PLAN OPERATIVO 3 : MEJORAR EL CONTROL DE RIESGOS Y DAÑOS PARA LA SALUD.</t>
  </si>
  <si>
    <t>ACTIVIDAD COMPLEMENTARIA DE INMUNIZACIONES DE PERSONAS MAYORES DE 5 AÑOS</t>
  </si>
  <si>
    <t>AO.3.1.1.</t>
  </si>
  <si>
    <t>INMUNIZACIONES, SALUD INTERNACIONAL Y MEDICINA DEL VIAJERO</t>
  </si>
  <si>
    <t>24563</t>
  </si>
  <si>
    <t>6141</t>
  </si>
  <si>
    <t>6140</t>
  </si>
  <si>
    <t>ACTIVIDAD REGULAR DE INMUNIZACIONES DE PERSONAS MAYORES DE 5 AÑOS</t>
  </si>
  <si>
    <t>AO.3.1.2.</t>
  </si>
  <si>
    <t>PERSONA QUE RECIBE TODAS LAS DOSIS DE VACUNA SEGUN SU EDAD Y DE ACUERDO AL ESQUEMA DE INMUNIZACION</t>
  </si>
  <si>
    <t>AO.3.1.3.</t>
  </si>
  <si>
    <t>CAPACITACION PROMOTORES DE SALUD</t>
  </si>
  <si>
    <t>296</t>
  </si>
  <si>
    <t>74</t>
  </si>
  <si>
    <t>AO.3.1.4.</t>
  </si>
  <si>
    <t>INFORMACION</t>
  </si>
  <si>
    <t>PREVENCION DE RIESGOS Y DAÑOS PARA LA SALUD.</t>
  </si>
  <si>
    <t>AO.3.1.5.</t>
  </si>
  <si>
    <t>APOYO A PROGRAMAS DE SALUD INTEGRAL (CAMPAÑAS)</t>
  </si>
  <si>
    <t>CAMPAÑAS</t>
  </si>
  <si>
    <t>AO.3.1.6.</t>
  </si>
  <si>
    <t>GESTION DE PLANES E INTERVENCIONES EN SALUD PUBLICA</t>
  </si>
  <si>
    <t>AO.3.1.7.</t>
  </si>
  <si>
    <t>PLAN DE IMPACTO RAPIDO (PIR)</t>
  </si>
  <si>
    <t>FORTALECER  LA PROMOCION DE LA SALUD</t>
  </si>
  <si>
    <t>AO.3.2.1.</t>
  </si>
  <si>
    <t>DESARROLLO DE ACCIONES PREVENTIVAS</t>
  </si>
  <si>
    <t>MEJORAR VIGILANCIA DE LOS RIESGOS PARA LA SALUD</t>
  </si>
  <si>
    <t>IDENTIFICACION  EVALUACION Y CONTROL DE RIESGOS Y DAÑOS EN SALUD OCUPACIONAL Y AMBIENTAL</t>
  </si>
  <si>
    <t>AO.3.3.1.</t>
  </si>
  <si>
    <t>ACCIONES DE PREVENCION DE RIESGOS OCUPACIONALES Y AMBIENTALES</t>
  </si>
  <si>
    <t>44</t>
  </si>
  <si>
    <t>11</t>
  </si>
  <si>
    <t>AO.3.3.2.</t>
  </si>
  <si>
    <t>ATENCION EN SALUD OCUPACIONAL Y AMBIENTAL</t>
  </si>
  <si>
    <t>AO.3.3.3.</t>
  </si>
  <si>
    <t>EVALUACION DE LA SALUD DE POBLACION EXPUESTA A RIESGOS OCUPACIONALES Y AMBIENTALES</t>
  </si>
  <si>
    <t>AO.3.3.4.</t>
  </si>
  <si>
    <t>EVALUACION DE RIESGOS OCUPACIONALES Y AMBIENTALES PARA LA SALUD</t>
  </si>
  <si>
    <t>INVESTIGACION DE LA MEDICINA TRADICIONAL</t>
  </si>
  <si>
    <t>AO.3.4.1.</t>
  </si>
  <si>
    <t>EVALUACION DE TECNOLOGIAS EN MEDICINA ALTERNATIVA Y COMPLEMENTARIA Y DIFUSION DE SU USO SEGURO E INFORMADO</t>
  </si>
  <si>
    <t>VIGILANCIA Y CONTROL DEL MEDIO AMBIENTE</t>
  </si>
  <si>
    <t>AO.3.5.1.</t>
  </si>
  <si>
    <t>VIGILANCIA Y CONTROL DE MEDIO AMBIENTE</t>
  </si>
  <si>
    <t>OBJETIVO GENERAL DEL PLAN OPERATIVO 4 : FORTALECER LA ATENCION MEDICA BASICA</t>
  </si>
  <si>
    <t>AO.4.1.1.</t>
  </si>
  <si>
    <t>FORTALECER LA ATENCION BASICA DE SALUD</t>
  </si>
  <si>
    <t>AO.4.2.1.</t>
  </si>
  <si>
    <t>235160</t>
  </si>
  <si>
    <t>58790</t>
  </si>
  <si>
    <t>33,106</t>
  </si>
  <si>
    <t>17,955</t>
  </si>
  <si>
    <t>744,171</t>
  </si>
  <si>
    <t>282,629</t>
  </si>
  <si>
    <t>153</t>
  </si>
  <si>
    <t>AO.4.2.2.</t>
  </si>
  <si>
    <t>84599</t>
  </si>
  <si>
    <t>21140</t>
  </si>
  <si>
    <t>21139</t>
  </si>
  <si>
    <t>165,812.94</t>
  </si>
  <si>
    <t>11,000</t>
  </si>
  <si>
    <t>28,800</t>
  </si>
  <si>
    <t>1,862,495</t>
  </si>
  <si>
    <t>350,476</t>
  </si>
  <si>
    <t>154</t>
  </si>
  <si>
    <t>AO.4.2.3.</t>
  </si>
  <si>
    <t>1952</t>
  </si>
  <si>
    <t>488</t>
  </si>
  <si>
    <t>14,200.00</t>
  </si>
  <si>
    <t>9,500</t>
  </si>
  <si>
    <t>13,400</t>
  </si>
  <si>
    <t>272,324</t>
  </si>
  <si>
    <t>APOYO A LA COMUNIDAD</t>
  </si>
  <si>
    <t>AO.4.2.4.</t>
  </si>
  <si>
    <t>APOYO A LOS CLAS</t>
  </si>
  <si>
    <t>CONVENIO</t>
  </si>
  <si>
    <t>6</t>
  </si>
  <si>
    <t>562,204</t>
  </si>
  <si>
    <t>154,609</t>
  </si>
  <si>
    <t>AO.4.2.5.</t>
  </si>
  <si>
    <t>251808</t>
  </si>
  <si>
    <t>62952</t>
  </si>
  <si>
    <t>1,812,167</t>
  </si>
  <si>
    <t>1,029,817</t>
  </si>
  <si>
    <t>REPARACION PARA LAS VICTIMAS DE LA VIOLENCIA TERRORISTA Y VIOLACION DE LOS DERECHOS HUMANOS</t>
  </si>
  <si>
    <t>AO.4.2.6.</t>
  </si>
  <si>
    <t>AO.4.2.7.</t>
  </si>
  <si>
    <t>11233</t>
  </si>
  <si>
    <t>2814</t>
  </si>
  <si>
    <t>2813</t>
  </si>
  <si>
    <t>50,025</t>
  </si>
  <si>
    <t>AO.4.3.1.</t>
  </si>
  <si>
    <t>DESARROLLO DE PRACTICAS PRE/PROFESIONALES ( SERUMS Y INTERNOS)</t>
  </si>
  <si>
    <t>OE.4.4</t>
  </si>
  <si>
    <t>MANTENIMIENTO Y REPARACION DE ESTABLECIMIENTOS DE SALUD</t>
  </si>
  <si>
    <t>AO.4.4.1.</t>
  </si>
  <si>
    <t>4</t>
  </si>
  <si>
    <t>155</t>
  </si>
  <si>
    <t>AO.4.4.2.</t>
  </si>
  <si>
    <t>555</t>
  </si>
  <si>
    <t>138</t>
  </si>
  <si>
    <t>65,157</t>
  </si>
  <si>
    <t>MEJORAR LOS SERVICIOS GENERALES</t>
  </si>
  <si>
    <t>OE.4.5</t>
  </si>
  <si>
    <t>AO.4.5.1.</t>
  </si>
  <si>
    <t>81101</t>
  </si>
  <si>
    <t>20276</t>
  </si>
  <si>
    <t>20275</t>
  </si>
  <si>
    <t>310,546</t>
  </si>
  <si>
    <t>18,7900</t>
  </si>
  <si>
    <t>227,629</t>
  </si>
  <si>
    <t>BRINDAR APOYO ALIMENTARIO PARA GRUPOS EN RIESGO</t>
  </si>
  <si>
    <t>OE.4.6</t>
  </si>
  <si>
    <t>147</t>
  </si>
  <si>
    <t>AO.4.6.1.</t>
  </si>
  <si>
    <t>8859</t>
  </si>
  <si>
    <t>2215</t>
  </si>
  <si>
    <t>2214</t>
  </si>
  <si>
    <t>281,733</t>
  </si>
  <si>
    <t>108,000</t>
  </si>
  <si>
    <t>36,590</t>
  </si>
  <si>
    <t>166,997</t>
  </si>
  <si>
    <t>BRINDAR ATENCION ONCOLOGICA ESPECIALIZADA CON QUIMIOTERAPIA</t>
  </si>
  <si>
    <t>BRINDAR ATENCION ONCOLOGICA ESPECIALIZADA CON RADIOTERAPIA</t>
  </si>
  <si>
    <t>BRINDAR ATENCION ONCOLOGICA ESPECIALIZADA CON CIRUGIA</t>
  </si>
  <si>
    <t xml:space="preserve"> OTRAS ATENCIONES DE SALUD ESPECIALIZADAS</t>
  </si>
  <si>
    <t>AO.5.1.4.</t>
  </si>
  <si>
    <t>APOYO A LA REHABILITACION FISICA</t>
  </si>
  <si>
    <t>AO.5.1.6.</t>
  </si>
  <si>
    <t>BRINDAR ASISTENCIA EN MEDICINA FISICA Y REHABILITACION</t>
  </si>
  <si>
    <t>SESION</t>
  </si>
  <si>
    <t>AO.5.1.7.</t>
  </si>
  <si>
    <t xml:space="preserve"> PRE TRASPLANTE, INTERVENCIONES QUIRURGICAS Y POST TRANSPLANTE DE ORGANO Y TEJIDO</t>
  </si>
  <si>
    <t>AO.5.1.8.</t>
  </si>
  <si>
    <t>BENEFICIARIO</t>
  </si>
  <si>
    <t>FORTALECER EL SERVICIOS DE APOYO AL DIAGNOSTICO Y TRATAMIENTO</t>
  </si>
  <si>
    <t>OE.6.1</t>
  </si>
  <si>
    <t>ATENCION ESPECIALIZADA  DE SALUD</t>
  </si>
  <si>
    <t>AO.6.1.1.</t>
  </si>
  <si>
    <t>IMPLEMENTACION DE JORNADAS QUIRURGICAS</t>
  </si>
  <si>
    <t xml:space="preserve">COMERCIALIZACION DE MEDICAMENTOS E INSUMOS </t>
  </si>
  <si>
    <t>AO.6.2.1.</t>
  </si>
  <si>
    <t>COMERCIALIZACION DE MEDICAMENTOS E INSUMOS (COMPRA / VENTA)</t>
  </si>
  <si>
    <t xml:space="preserve">UNIDAD </t>
  </si>
  <si>
    <t>323760</t>
  </si>
  <si>
    <t>80940</t>
  </si>
  <si>
    <t>8940</t>
  </si>
  <si>
    <t>96,662</t>
  </si>
  <si>
    <t>227,794</t>
  </si>
  <si>
    <t>OE.6.3.</t>
  </si>
  <si>
    <t>AO.6.3.1.</t>
  </si>
  <si>
    <t>ASEGURAR LA PRODUCCION DE PROTESIS PARA REHABILITACION FISICA</t>
  </si>
  <si>
    <t>OE.6.4.</t>
  </si>
  <si>
    <t>DESARROLLO DE LA PRODUCCION DE BIOLOGICOS</t>
  </si>
  <si>
    <t>AO.6.4.1.</t>
  </si>
  <si>
    <t>PRODUCCION DE BIOLOGICOS</t>
  </si>
  <si>
    <t>OE.6.5.</t>
  </si>
  <si>
    <t>AO.6.5.1.</t>
  </si>
  <si>
    <t>486261</t>
  </si>
  <si>
    <t>121565</t>
  </si>
  <si>
    <t>121566</t>
  </si>
  <si>
    <t>149</t>
  </si>
  <si>
    <t xml:space="preserve">APOYO AL DIAGNOSTICO Y TRATAMIENTO </t>
  </si>
  <si>
    <t>143595</t>
  </si>
  <si>
    <t>35899</t>
  </si>
  <si>
    <t>35898</t>
  </si>
  <si>
    <t>486,555.29</t>
  </si>
  <si>
    <t>73,280</t>
  </si>
  <si>
    <t>92,052</t>
  </si>
  <si>
    <t>AO.6.6.2.</t>
  </si>
  <si>
    <t>BRINDAR UNA ADECUADA DISPENSACION DE MEDICAMENTOS Y PRODUCTOS FARMACEUTICOS.</t>
  </si>
  <si>
    <t>00319. BRINDAR UNA ADECUADA DISPENSION DE MEDICAMENTOS Y PRODUCTOS FARMACEUTICOS</t>
  </si>
  <si>
    <t>APOYAR  A LA COMUNIDAD EN CASO DE EMERGENCIA</t>
  </si>
  <si>
    <t>OE.7.1.</t>
  </si>
  <si>
    <t>ATENCION DE DESASATRES Y APOYO A LA REHABILITACION Y LA RECONSTRUCCION.</t>
  </si>
  <si>
    <t>AO.7.1.1.</t>
  </si>
  <si>
    <t>APOYO A EMERGENCIAS Y DESASTRES</t>
  </si>
  <si>
    <t>5190</t>
  </si>
  <si>
    <t>1298</t>
  </si>
  <si>
    <t>1297</t>
  </si>
  <si>
    <t>BRINDAR ASISTENCIA ALIMENTARIA PARA GRUPOS EN RIESGO</t>
  </si>
  <si>
    <t>OE.7.3.</t>
  </si>
  <si>
    <t>APOYO ALIMENTARIO PARA GRUPOS EN RIESGO</t>
  </si>
  <si>
    <t>AO.7.3.1.</t>
  </si>
  <si>
    <t>ASISTENCIA ALIMENTARIA PARA GRUPOS EN RIESGO</t>
  </si>
  <si>
    <t>BRINDAR ASISITENCIA A LAS INSTITUCIONES PUBLICAS Y PRIVADAS</t>
  </si>
  <si>
    <t>OE.7.4.</t>
  </si>
  <si>
    <t>ASISITENCIA A LAS INSTITUCIONES PUBLICAS Y PRIVADAS</t>
  </si>
  <si>
    <t>AO.7.4.1.</t>
  </si>
  <si>
    <t>SUBVENCION SOCIAL</t>
  </si>
  <si>
    <t>ENTIDAD</t>
  </si>
  <si>
    <t>MEJORAR LAS OBLIGACIONES PREVISIONALES</t>
  </si>
  <si>
    <t>OE.7.6</t>
  </si>
  <si>
    <t>ATENCION DE SISTEMA DE PENIONES</t>
  </si>
  <si>
    <t>AO.7.6.1</t>
  </si>
  <si>
    <t>PAGO DE PENSIONES</t>
  </si>
  <si>
    <t>PLANILLA</t>
  </si>
  <si>
    <t>PAN</t>
  </si>
  <si>
    <t xml:space="preserve">PAN </t>
  </si>
  <si>
    <t>ATENCION DE OTRAS ENFERMEDADES ´REVALENTES</t>
  </si>
  <si>
    <t>BRINDAR ATENCION A OTRAS ENFERMEDADES ´REV</t>
  </si>
  <si>
    <t>SINTOMATICO RESPIRATORIO CON DESVISTAJE</t>
  </si>
  <si>
    <t xml:space="preserve">DESVISTAJE DE TUBERCULOSIS EN SINTOMATICO </t>
  </si>
  <si>
    <t>PERSONA DIAGNOSTICADA,TRATADA Y ATENDIDA</t>
  </si>
  <si>
    <t xml:space="preserve">ORGANO DESCONCENTRADO:  UNIDAD EJECUTORA N° 408 HOSPITAL DE ESPINAR </t>
  </si>
  <si>
    <t>SUB TAREA ASOCIADA</t>
  </si>
  <si>
    <t>Giuias de gestion según normatividad</t>
  </si>
  <si>
    <t>10</t>
  </si>
  <si>
    <t xml:space="preserve">Planes de Mejora  Continua </t>
  </si>
  <si>
    <t>3</t>
  </si>
  <si>
    <t xml:space="preserve">Opiniones Tecnicas referente a casos especificos </t>
  </si>
  <si>
    <t>Elaboracion de documentos normativos</t>
  </si>
  <si>
    <t>8</t>
  </si>
  <si>
    <t>9</t>
  </si>
  <si>
    <t xml:space="preserve">Actualizacion de documentos de gestion </t>
  </si>
  <si>
    <t>Seguimiento y evalacucion de cumplimiento de objetivos</t>
  </si>
  <si>
    <t>Modificaciones presupuestales</t>
  </si>
  <si>
    <t>INFORMES</t>
  </si>
  <si>
    <t xml:space="preserve">Hacer demandas presupuestales </t>
  </si>
  <si>
    <t xml:space="preserve">Evaluacion  y Certificacion Presupuestal </t>
  </si>
  <si>
    <t>Situacion de los estados presu por Fte Fto</t>
  </si>
  <si>
    <t xml:space="preserve">Gestiopn Interinstitucional </t>
  </si>
  <si>
    <t xml:space="preserve">CONVENIOS </t>
  </si>
  <si>
    <t xml:space="preserve">Gestion Institucional </t>
  </si>
  <si>
    <t xml:space="preserve">INFORMES </t>
  </si>
  <si>
    <t xml:space="preserve">Gestion </t>
  </si>
  <si>
    <t>Gestion</t>
  </si>
  <si>
    <t>CARTAS</t>
  </si>
  <si>
    <t>OFICIOS</t>
  </si>
  <si>
    <t>200</t>
  </si>
  <si>
    <t xml:space="preserve">Reglamentos internos de trabajo </t>
  </si>
  <si>
    <t>Reglamento de Guardias  Hosp</t>
  </si>
  <si>
    <t xml:space="preserve">Seguridad del trabajo </t>
  </si>
  <si>
    <t xml:space="preserve">Convocatoria y concurso </t>
  </si>
  <si>
    <t>Emision de Resolucion de Nombramiento</t>
  </si>
  <si>
    <t>Tramite ante el MEF</t>
  </si>
  <si>
    <t>Escalafon</t>
  </si>
  <si>
    <t xml:space="preserve">RESOLUCIONES </t>
  </si>
  <si>
    <t>60</t>
  </si>
  <si>
    <t>126</t>
  </si>
  <si>
    <t>Control</t>
  </si>
  <si>
    <t xml:space="preserve">Asistencia Social </t>
  </si>
  <si>
    <t xml:space="preserve">Remuneraciones </t>
  </si>
  <si>
    <t>RECURSOS HUMANOS CAPACITACION</t>
  </si>
  <si>
    <t xml:space="preserve">Pasantias </t>
  </si>
  <si>
    <t xml:space="preserve">Cursos </t>
  </si>
  <si>
    <t xml:space="preserve">Opiniones Tecnico Legales </t>
  </si>
  <si>
    <t xml:space="preserve">Defensas Legales </t>
  </si>
  <si>
    <t>30</t>
  </si>
  <si>
    <t xml:space="preserve">interconsultas legales </t>
  </si>
  <si>
    <t>20</t>
  </si>
  <si>
    <t xml:space="preserve">Asesorias en los asuntos relacionados a los sistemas administrativos </t>
  </si>
  <si>
    <t xml:space="preserve">Participar en la elaboracion de documentos normativos de gestion </t>
  </si>
  <si>
    <t>Supervision y mejoras de los sistemas administrativos</t>
  </si>
  <si>
    <t>PLAN DE MANTENIMIENTO PREVENTIVO Y CORRECTIVO  INFRAESTRUCTURA</t>
  </si>
  <si>
    <t>MANTENIMIENTO PREVENTIVO DE INFRAESTRUCTURA</t>
  </si>
  <si>
    <t>50</t>
  </si>
  <si>
    <t>50000</t>
  </si>
  <si>
    <t>MANTENIMIENTO CORRECTIVO DE INFRAESTRUCTURA</t>
  </si>
  <si>
    <t>20000</t>
  </si>
  <si>
    <t>MANTENIMIENTO PREVENTIVO DE SISTEMA ELECTRICO</t>
  </si>
  <si>
    <t>30000</t>
  </si>
  <si>
    <t>MANTENIMIENTO CORRECTIVO DE SISTEMA ELECTRICO</t>
  </si>
  <si>
    <t>PLAN DE MANTENIMIENTO PREVENTIVO Y CORRECTIVO  DE EQUIPOS</t>
  </si>
  <si>
    <t>MANTENIMIENTO PREVENTIVO DE EQUIPOS ELECTROMECANICOS</t>
  </si>
  <si>
    <t>MANTENIMIENTO CORRECTIVO DE EQUIPOS ELECTROMECANICOS</t>
  </si>
  <si>
    <t>40000</t>
  </si>
  <si>
    <t>Soporte y Mantenimiento de la RED informatica de datos, modulos sis GALEN  del hospital</t>
  </si>
  <si>
    <t>implementar y desarrollar sistemas de informacion para caja,</t>
  </si>
  <si>
    <t>Mantenimiento de equipo de computo, cableado, y la RED</t>
  </si>
  <si>
    <t>Implementar HOSTING y dominio para imformacion del portal Web y incrementar el ancho  de banda para internet</t>
  </si>
  <si>
    <t>Elaborar el parque informatico de hardware y software</t>
  </si>
  <si>
    <t xml:space="preserve">Reunion y asistencia tecnica de los sistemas de informacion </t>
  </si>
  <si>
    <t>Monitoreo y evaluacion del sistema de informacion con el comité de analisis</t>
  </si>
  <si>
    <t>Incrementar la capacidad de almacenamiento de archivo de histo clin y la atencion al publico en admision</t>
  </si>
  <si>
    <t>Pruebas de control de calidad de alimentos  hospitalarios</t>
  </si>
  <si>
    <t>Control y Vigilancia de Productos farmaceuticos y afines</t>
  </si>
  <si>
    <t>37</t>
  </si>
  <si>
    <t>85000</t>
  </si>
  <si>
    <t>Uso racional de medicamentos</t>
  </si>
  <si>
    <t>7506</t>
  </si>
  <si>
    <t>115000</t>
  </si>
  <si>
    <t xml:space="preserve">Elaboracion de guian de vigilancia epidemiologica </t>
  </si>
  <si>
    <t xml:space="preserve">DOCUMENTO APROBADO </t>
  </si>
  <si>
    <t>Protocolos de vigilancia epidemiologica</t>
  </si>
  <si>
    <t xml:space="preserve">Plan de trabajo </t>
  </si>
  <si>
    <t xml:space="preserve">Plan de contingencia  </t>
  </si>
  <si>
    <t>Monitoreo</t>
  </si>
  <si>
    <t xml:space="preserve">Plan de accion según monitoreo </t>
  </si>
  <si>
    <t>Vigilancia Epidemiologica y Control de Infecciones Intrahospitalarias</t>
  </si>
  <si>
    <t xml:space="preserve">Vigilancia Epidemiologica de tuberculosisi </t>
  </si>
  <si>
    <t xml:space="preserve">INFORME </t>
  </si>
  <si>
    <t>Vigilancia epidemiologica VIH SIDA</t>
  </si>
  <si>
    <t>Vigilancia Epidemiologica de enfermedades Metaxzenicas y Zoonosis</t>
  </si>
  <si>
    <t xml:space="preserve">Vigilancia Epidemiologica de enfermedades Inmunoprevenibles </t>
  </si>
  <si>
    <t>Vigilancia Epidemiologica de Mortalidad Materna</t>
  </si>
  <si>
    <t>12</t>
  </si>
  <si>
    <t>Vigilancia Epidemiologica de Mortalidad Perinatal</t>
  </si>
  <si>
    <t>Vigilancia Epidemiologica  consolidada IRAS Y EDAS</t>
  </si>
  <si>
    <t>Vigilancia Epidemiologica de Cancer</t>
  </si>
  <si>
    <t>Vigilancia Epidemiologica  de Accidentes de Transito</t>
  </si>
  <si>
    <t xml:space="preserve">Vigilancia de Violencia Familiar </t>
  </si>
  <si>
    <t>Vigilancia Epidemiologica de Diavetes Mellytus</t>
  </si>
  <si>
    <t>Vi9gilancia de Sentinela de IRA</t>
  </si>
  <si>
    <t>Vigilancia sentinela de diarrea por rotavirus en menores de 5 años</t>
  </si>
  <si>
    <t xml:space="preserve">Convocatorias </t>
  </si>
  <si>
    <t xml:space="preserve">Comunicados mediante medios  existentes </t>
  </si>
  <si>
    <t xml:space="preserve">Campáñas integrales </t>
  </si>
  <si>
    <t xml:space="preserve">Manejo de Residuos solidos </t>
  </si>
  <si>
    <t xml:space="preserve">Control de Vectores y Placas </t>
  </si>
  <si>
    <t>Plan de Impacto por  enfermedades no infeccionsas y (TBC)</t>
  </si>
  <si>
    <t xml:space="preserve">Campañas Integrales de salud </t>
  </si>
  <si>
    <t xml:space="preserve">Desinfeccion hospitalaria </t>
  </si>
  <si>
    <t xml:space="preserve">Sociabilizacion del manejo de normatiVa de Bioseguridad </t>
  </si>
  <si>
    <t xml:space="preserve">Manejo de residuos solidos </t>
  </si>
  <si>
    <t xml:space="preserve">                                                                                                                                                     </t>
  </si>
  <si>
    <t>MANTENIMIENTO PREVENTIVO DE INFRESTRUCTURA Y MOBILIARIO</t>
  </si>
  <si>
    <t>MANTENIMIENTO CORRECTIVO DE INFRAESTRUCTURA Y MOBILIARIO</t>
  </si>
  <si>
    <t>10000</t>
  </si>
  <si>
    <t xml:space="preserve">PLAN DE MANTENIMIENTO PREVENTIVO Y CORRECTIVO  EQUIPO BIOMEDICO </t>
  </si>
  <si>
    <t>MANTENIMIENTO PREVENTIVO DE EQUIPOS BIOMEDICO</t>
  </si>
  <si>
    <t>25000</t>
  </si>
  <si>
    <t>MANTENIMIENTO CORRECTIVO DE EQUIPOS BIOMEDICO</t>
  </si>
  <si>
    <t>221172</t>
  </si>
  <si>
    <t>Alimento para paciente</t>
  </si>
  <si>
    <t>2290</t>
  </si>
  <si>
    <t>2292</t>
  </si>
  <si>
    <t>Alimento para personal</t>
  </si>
  <si>
    <t>4192</t>
  </si>
  <si>
    <t>4148</t>
  </si>
  <si>
    <t>4220</t>
  </si>
  <si>
    <t>4206</t>
  </si>
  <si>
    <t>Ginecologia</t>
  </si>
  <si>
    <t>385</t>
  </si>
  <si>
    <t>386</t>
  </si>
  <si>
    <t>Cirugia</t>
  </si>
  <si>
    <t>230</t>
  </si>
  <si>
    <t>Pediatria</t>
  </si>
  <si>
    <t>1167</t>
  </si>
  <si>
    <t xml:space="preserve">Atencion en consulta externa </t>
  </si>
  <si>
    <t>5334</t>
  </si>
  <si>
    <t>consultas nutricionales-niños</t>
  </si>
  <si>
    <t>persona atendida</t>
  </si>
  <si>
    <t>consultas nutricionales-jovenes</t>
  </si>
  <si>
    <t>consultas nutricionales-adultos</t>
  </si>
  <si>
    <t xml:space="preserve">Atenciones </t>
  </si>
  <si>
    <t>2791</t>
  </si>
  <si>
    <t>2792</t>
  </si>
  <si>
    <t>2793</t>
  </si>
  <si>
    <t>2794</t>
  </si>
  <si>
    <t xml:space="preserve">Cirugian Mayor </t>
  </si>
  <si>
    <t xml:space="preserve">Cirugia Menor </t>
  </si>
  <si>
    <t>42</t>
  </si>
  <si>
    <t>45</t>
  </si>
  <si>
    <t>43</t>
  </si>
  <si>
    <t>996</t>
  </si>
  <si>
    <t>35000</t>
  </si>
  <si>
    <t>MANTENIMIENTO DE AMBULANCIAS</t>
  </si>
  <si>
    <t>Lavado de ropa de Consultorios, Hospitalizacion y emergencia</t>
  </si>
  <si>
    <t>6117</t>
  </si>
  <si>
    <t>6118</t>
  </si>
  <si>
    <t>Limpieza de hospitalizacion, pasadizos, consultorios externos y exteriores</t>
  </si>
  <si>
    <t>90</t>
  </si>
  <si>
    <t xml:space="preserve">Desinfeccion de Centro quirurgico, Neonatologia y Sala de partos </t>
  </si>
  <si>
    <t xml:space="preserve">Dispensacion y/o Expendio de Medicamentos </t>
  </si>
  <si>
    <t>7500</t>
  </si>
  <si>
    <t>Examen Bioquimico</t>
  </si>
  <si>
    <t>1634</t>
  </si>
  <si>
    <t>Examen Hematologico</t>
  </si>
  <si>
    <t>3645</t>
  </si>
  <si>
    <t>Examen Microbiologico</t>
  </si>
  <si>
    <t>1790</t>
  </si>
  <si>
    <t>Examen Hinmunocerologico</t>
  </si>
  <si>
    <t>693</t>
  </si>
  <si>
    <t>Prueba de VIH</t>
  </si>
  <si>
    <t>151</t>
  </si>
  <si>
    <t>6856</t>
  </si>
  <si>
    <t>342</t>
  </si>
  <si>
    <t xml:space="preserve">PLIEGO </t>
  </si>
  <si>
    <t>: 446 GOBIERNO REGIONAL DE CUSCO</t>
  </si>
  <si>
    <t>UNIDAD EJECUTORA</t>
  </si>
  <si>
    <t>: 406 RED DE SERVICIOS DE SALUD KIMBIRI - PICHARI</t>
  </si>
  <si>
    <t>PROGRAMA PRESUPUESTAL</t>
  </si>
  <si>
    <t>: 001 PROGRAMA ARTICULADO NUTRICIONAL</t>
  </si>
  <si>
    <t>CD. O.E.</t>
  </si>
  <si>
    <t>FINALIDAD / SUB PRODUCTO</t>
  </si>
  <si>
    <t>SEC. FUNC. SIAF</t>
  </si>
  <si>
    <t>PIA DE RR.HH. (GEN 2.1)</t>
  </si>
  <si>
    <t>TOTAL META A NIVEL DE RED</t>
  </si>
  <si>
    <t>DISTRIBUCION DE METAS FISICAS A NIVEL DE CENTROS DE COSTOS</t>
  </si>
  <si>
    <t>DEMANDA GLOBAL (SIGA)</t>
  </si>
  <si>
    <t>RED</t>
  </si>
  <si>
    <t>TOTAL MICRORRED KIMBIRI</t>
  </si>
  <si>
    <t>C.S. KIMBIRI</t>
  </si>
  <si>
    <t>P.S. KIMBIRI ALTO</t>
  </si>
  <si>
    <t>P.S. UNION ROSALES</t>
  </si>
  <si>
    <t>P.S. MANITEA ALTA</t>
  </si>
  <si>
    <t>P.S. SAMANIATO</t>
  </si>
  <si>
    <t>P.S. ANGELES</t>
  </si>
  <si>
    <t>P.S. MAPITUNARI</t>
  </si>
  <si>
    <t>P.S. LOBO TAHUANTINSUYO</t>
  </si>
  <si>
    <t>P.S. CHIRUMPIARI</t>
  </si>
  <si>
    <t>P.S. PUEBLO LIBRE</t>
  </si>
  <si>
    <t>P.S. VILLA KINTIARINA</t>
  </si>
  <si>
    <t>P.S. VILLA VIRGEN</t>
  </si>
  <si>
    <t>TOTAL MICRORRED PICHARI</t>
  </si>
  <si>
    <t>C.S. PICHARI</t>
  </si>
  <si>
    <t>P.S. OMAYA</t>
  </si>
  <si>
    <t>P.S. OTARI</t>
  </si>
  <si>
    <t>P.S. PUERTO MAYO</t>
  </si>
  <si>
    <t>P.S. QUISTO CENTRAL</t>
  </si>
  <si>
    <t>P.S. MANTARO</t>
  </si>
  <si>
    <t>P.S. NATIVIDAD</t>
  </si>
  <si>
    <t>P.S. PICHARI BAJA</t>
  </si>
  <si>
    <t>P.S. PITIRINQUINI</t>
  </si>
  <si>
    <t>P.S. TAMBO DEL ENE</t>
  </si>
  <si>
    <t>OTROS COOPERANTES</t>
  </si>
  <si>
    <t>ACCIONES DE MONITOREO, SUPERVISION, EVALUACION Y CONTROL DEL PROGRAMA ARTICULADO NUTRICIONAL.</t>
  </si>
  <si>
    <t>0044276</t>
  </si>
  <si>
    <t>MONITOREO, SUPERVISION, EVALUACION Y CONTROL DEL PROGRAMA ARTICULADO NUTRICIONAL</t>
  </si>
  <si>
    <t>003</t>
  </si>
  <si>
    <t>4427602</t>
  </si>
  <si>
    <t xml:space="preserve"> MONITOREO DEL PROGRAMA ARTICULADO NUTRICIONAL</t>
  </si>
  <si>
    <t>4427603</t>
  </si>
  <si>
    <t xml:space="preserve"> EVALUACION DEL PROGRAMA ARTICULADO NUTRICIONAL</t>
  </si>
  <si>
    <t>4427604</t>
  </si>
  <si>
    <t xml:space="preserve"> SUPERVISION DEL PROGRAMA ARTICULADO NUTRICIONAL</t>
  </si>
  <si>
    <t>ACCIONES DE  VIGILANCIA, INVESTIGACION, Y TECNOLOGIA EN  NUTRICION</t>
  </si>
  <si>
    <t>0033244</t>
  </si>
  <si>
    <t>VIGILANCIA, INVESTIGACION Y TECNOLOGIAS EN NUTRICION</t>
  </si>
  <si>
    <t>001</t>
  </si>
  <si>
    <t>3324401</t>
  </si>
  <si>
    <t xml:space="preserve"> VIGILANCIA DEL ESTADO NUTRICIONAL DEL NIÑO</t>
  </si>
  <si>
    <t>0033247</t>
  </si>
  <si>
    <t>002</t>
  </si>
  <si>
    <t>3324701</t>
  </si>
  <si>
    <t xml:space="preserve"> DESARROLLO DE NORMAS Y GUIAS TECNICAS EN NUTRICION</t>
  </si>
  <si>
    <t>0033248</t>
  </si>
  <si>
    <t>007</t>
  </si>
  <si>
    <t xml:space="preserve"> CONSEJO MUNICIPAL CAPACITADO PARA PROMOVER EL CUIDADO INFANTIL</t>
  </si>
  <si>
    <t xml:space="preserve"> COMITE MULTISECTORIAL CAPACITADO PARA PROMOVER EL CUIDADO INFANTIL</t>
  </si>
  <si>
    <t xml:space="preserve"> COMITE</t>
  </si>
  <si>
    <t>0033249</t>
  </si>
  <si>
    <t>008</t>
  </si>
  <si>
    <t xml:space="preserve"> JUNTA VECINAL COMUNAL CAPACITADA PARA PROMOVER EL CUIDADO INFANTIL</t>
  </si>
  <si>
    <t xml:space="preserve"> JUNTA VECINAL</t>
  </si>
  <si>
    <t xml:space="preserve"> AGENTES COMUNITARIOS CAPACITADOS PARA POMOVER EL CUIDADO INFANTIL</t>
  </si>
  <si>
    <t xml:space="preserve"> AGENTE</t>
  </si>
  <si>
    <t>0033250</t>
  </si>
  <si>
    <t>009</t>
  </si>
  <si>
    <t xml:space="preserve"> INSTITUCIONE EDUCATIVA CON (CONEI) CON PRACTICAS SALUDABLES PARA REDUCIR DESNUTRICION CRONICA INFANTIL</t>
  </si>
  <si>
    <t xml:space="preserve"> DOCENTES DE INSTITUCIONES EDUCATIVAS CAPACITADOS EN PRACTICAS SALUDABLES PAA REDUCIR LA DESNUTRICION CRONICA INFANTIL</t>
  </si>
  <si>
    <t xml:space="preserve"> DOCENTE</t>
  </si>
  <si>
    <t xml:space="preserve"> ASOCIACIÓN DE PADRES DE FAMILIA (APAFAS) PROMUEVEN Y DESARROLLAN PRÁCTICAS Y ENTORNOS SALUDABLES EN ALIMENTACIÓN Y NUTRICIÓN SALUDABLE</t>
  </si>
  <si>
    <t xml:space="preserve"> APAFA CAPACITADA</t>
  </si>
  <si>
    <t>0033251</t>
  </si>
  <si>
    <t>010</t>
  </si>
  <si>
    <t xml:space="preserve"> FAMILIAS CON NIÑOS Y NIÑAS DE 1 Y 2 AÑOS, RECIBEN CONSEJERIA A TRAVES DE LA VISITA DOMICILIARIA</t>
  </si>
  <si>
    <t xml:space="preserve"> FAMILIAS CON NIÑO(AS) &lt; DE 36 MESES Y GESTANTES RECIBEN SESIONES DEMOSTRATIVAS EN PREPARACION DE ALIMENTOS</t>
  </si>
  <si>
    <t xml:space="preserve"> FAMILIAS CON NIÑOS(AS) DE &lt; 12 MESES, RECIBEN CONSEJERIA A TRAVES DE VISITAS DOMICILIARIAS</t>
  </si>
  <si>
    <t xml:space="preserve"> FAMILIAS CON NIÑOS Y NIÑAS MENORES DE 24 MESES Y GESTANTES QUE PARTICIPAN EN GRUPOS DE APOYO COMUNAL PARA PROMOVER Y PROTEGER LA LACTANCIA MATERNA</t>
  </si>
  <si>
    <t>POBLACION INFORMADA SOBRE EL CUIDADO INFANTIL Y PRACTICAS SALUDABLES PARA  LA PREVENCION DE ANEMIA Y DESNUTRICION CRONICA ENFANTIL</t>
  </si>
  <si>
    <t>INTERVENCIONES DE COMUNICACIÓN PARA EL CUIDADO INFANTIL Y PREVENCION DE ANEMIA Y DESNUTRICION CRONICA INFANTIL</t>
  </si>
  <si>
    <t>0138950</t>
  </si>
  <si>
    <t>INTERVENCION DE COMUNICACIÓN PARA EL CUIDADO  INFANTIL Y PREVENCION DE ANEMIA  Y DESNUTRICION CRONICA INFANTIL</t>
  </si>
  <si>
    <t>0073301</t>
  </si>
  <si>
    <t>0073302</t>
  </si>
  <si>
    <t>COMUNICADORES, LIDERES DE OPINION, PERIODISTAS Y VOCEROS INFORMADOS</t>
  </si>
  <si>
    <t>0073303</t>
  </si>
  <si>
    <t>POBLACION POR MEDIOS  ALTERNATIVOS DE COMUNICACIÓN</t>
  </si>
  <si>
    <t>0033254</t>
  </si>
  <si>
    <t>011</t>
  </si>
  <si>
    <t xml:space="preserve"> VACUNACION NIÑO &lt; 1 AÑO</t>
  </si>
  <si>
    <t xml:space="preserve"> VACUNACION NIÑO = 1 AÑOS</t>
  </si>
  <si>
    <t xml:space="preserve"> VACUNACION NIÑO = 4 AÑOS</t>
  </si>
  <si>
    <t xml:space="preserve"> VACUNACION NIÑO RECIEN NACIDO</t>
  </si>
  <si>
    <t xml:space="preserve"> VACUNACION NIÑO = 2 AÑOS</t>
  </si>
  <si>
    <t xml:space="preserve"> VACUNACION NIÑO = 3 AÑOS</t>
  </si>
  <si>
    <t>ATENCION DE NIÑOS CON CRED COMPLETO SEGUN EDAD</t>
  </si>
  <si>
    <t>0033255</t>
  </si>
  <si>
    <t>012</t>
  </si>
  <si>
    <t xml:space="preserve"> NIÑO CRED &lt; 1 AÑO</t>
  </si>
  <si>
    <t xml:space="preserve"> NIÑO 1 AÑO CON CRED COMPLETO</t>
  </si>
  <si>
    <t xml:space="preserve"> NIÑO CRED 2 AÑOS</t>
  </si>
  <si>
    <t xml:space="preserve"> VISITA DOMICILIARIA DE SEGUIMIENTO CRED</t>
  </si>
  <si>
    <t xml:space="preserve"> HOGAR</t>
  </si>
  <si>
    <t xml:space="preserve"> DOSAJE DE HEMOGLOBINA</t>
  </si>
  <si>
    <t xml:space="preserve"> NIÑO EXAMINADO</t>
  </si>
  <si>
    <t xml:space="preserve"> TEST DE GRAHAM</t>
  </si>
  <si>
    <t xml:space="preserve"> EXAMEN SERIADO DE HECES</t>
  </si>
  <si>
    <t>0033256</t>
  </si>
  <si>
    <t>013</t>
  </si>
  <si>
    <t xml:space="preserve"> NIÑO CON SUPLEMENTO DE HIERRO</t>
  </si>
  <si>
    <t xml:space="preserve"> NIÑO &lt; 1 AÑO CON SUPLEMENTO DE VITAMINA "A"</t>
  </si>
  <si>
    <t xml:space="preserve"> NIÑO DE 12 A 59 MESES CON SUPLEMENTO DE VITAMINA "A"</t>
  </si>
  <si>
    <t>0033258</t>
  </si>
  <si>
    <t>CONTROL DE CALIDAD NUTRICIONAL DE LOS ALIMENTOS</t>
  </si>
  <si>
    <t>004</t>
  </si>
  <si>
    <t xml:space="preserve"> INSPECCION A ESTABLECIMIENTOS QUE ALMACENAN, PREPARAN Y/O DISTRIBUYEN ALIMENTOS PARA PROGRAMAS SOCIALES</t>
  </si>
  <si>
    <t>ACCIONES DE VIGILANCIA DE LA CALIDAD DEL AGUA PARA EL CONSUMO HUMANO</t>
  </si>
  <si>
    <t>0033260</t>
  </si>
  <si>
    <t>005</t>
  </si>
  <si>
    <t xml:space="preserve"> INSPECCION SANITARIA DE SISTEMAS DE AGUA</t>
  </si>
  <si>
    <t xml:space="preserve"> MONITOREO DE PARAMETROS DE CAMPO EN ZONA URBANA</t>
  </si>
  <si>
    <t xml:space="preserve"> MONITOREO DE PARAMETROS DE CAMPO ZONA RURAL</t>
  </si>
  <si>
    <t xml:space="preserve"> ANALISIS DE PARAMETROS BACTERIOLOGICOS</t>
  </si>
  <si>
    <t xml:space="preserve"> ANALISIS DE PARAMETROS PARASITOLOGICOS</t>
  </si>
  <si>
    <t xml:space="preserve"> ANALISIS FISICO / QUIMICOS</t>
  </si>
  <si>
    <t xml:space="preserve"> ANALISIS DE METALES PESADOS</t>
  </si>
  <si>
    <t xml:space="preserve"> ANALISIS Y REPORTE DE LOS RIESGOS SANITARIOS</t>
  </si>
  <si>
    <t>0033308</t>
  </si>
  <si>
    <t>DESINFECCION Y/O TRATAMIENTO DEL AGUA PARA EL CONSUMO HUMANO</t>
  </si>
  <si>
    <t>006</t>
  </si>
  <si>
    <t xml:space="preserve"> PRACTICAS EN TECNICAS SEGURAS DE DESINFECCION DE AGUA Y ALMACENAMIENTO DOMICILIARIA</t>
  </si>
  <si>
    <t xml:space="preserve"> DESINFECCION DE LOS SISTEMAS DE ABASTECIMIENTO DE AGUA EN CENTRO POBLADO DE EXTREMA POBREZA Y RURALES</t>
  </si>
  <si>
    <t xml:space="preserve"> TALLER DIRIGIDA A PROVEEDORES EN LIMPIEZA, DESINFECCION Y CLORACION</t>
  </si>
  <si>
    <t>0033311</t>
  </si>
  <si>
    <t>014</t>
  </si>
  <si>
    <t xml:space="preserve"> INFECCION RESPIRATORIA AGUDA (IRA) NO COMPLICADA</t>
  </si>
  <si>
    <t xml:space="preserve"> FARINGOAMIGDALITIS PURULENTA AGUDA (FAPA)</t>
  </si>
  <si>
    <t xml:space="preserve"> OTITIS MEDIA AGUDA (OMA)</t>
  </si>
  <si>
    <t xml:space="preserve"> SINUSITIS AGUDA</t>
  </si>
  <si>
    <t>0033312</t>
  </si>
  <si>
    <t>015</t>
  </si>
  <si>
    <t xml:space="preserve"> EDA NO COMPLICADA</t>
  </si>
  <si>
    <t xml:space="preserve"> EDA SOSPECHOSO DE COLERA</t>
  </si>
  <si>
    <t xml:space="preserve"> EDA DISENTERICA</t>
  </si>
  <si>
    <t xml:space="preserve"> EDA PERSISTENTE</t>
  </si>
  <si>
    <t>0033315</t>
  </si>
  <si>
    <t>018</t>
  </si>
  <si>
    <t xml:space="preserve"> ANEMIA</t>
  </si>
  <si>
    <t>0033414</t>
  </si>
  <si>
    <t>020</t>
  </si>
  <si>
    <t xml:space="preserve"> PARASITOSIS INTESTINAL</t>
  </si>
  <si>
    <t>0033313</t>
  </si>
  <si>
    <t>016</t>
  </si>
  <si>
    <t xml:space="preserve"> NEUMONIA</t>
  </si>
  <si>
    <t xml:space="preserve"> NEUMONIA GRAVE O ENFERMEDAD MUY GRAVE EN NIÑOS MENORES DE 2 MESES</t>
  </si>
  <si>
    <t>3331305</t>
  </si>
  <si>
    <t xml:space="preserve"> NEUMONIA Y ENFERMEDAD MUY GRAVE EN NIÑOS DE 2 MESES A 4 AÑOS</t>
  </si>
  <si>
    <t>3331306</t>
  </si>
  <si>
    <t xml:space="preserve"> SOB/ASMA</t>
  </si>
  <si>
    <t>0033314</t>
  </si>
  <si>
    <t>017</t>
  </si>
  <si>
    <t xml:space="preserve"> ATENCION EDA CON DESHIDRATACION</t>
  </si>
  <si>
    <t xml:space="preserve"> ATENCION EDA CON DESHIDRATACION Y SHOCK</t>
  </si>
  <si>
    <t>0033317</t>
  </si>
  <si>
    <t>GESTANTE SUPLEMENTADA</t>
  </si>
  <si>
    <t>019</t>
  </si>
  <si>
    <t xml:space="preserve"> GESTANTE CON SUPLEMENTO DE HIERRO Y ACIDO FOLICO </t>
  </si>
  <si>
    <t>: 002 SALUD MATERNO NEONATAL</t>
  </si>
  <si>
    <t>0044277</t>
  </si>
  <si>
    <t>MONITOREO, SUPERVISION, EVALUACION Y CONTROL DE LA SALUD MATERNO NEONATAL</t>
  </si>
  <si>
    <t>022</t>
  </si>
  <si>
    <t xml:space="preserve"> MONITOREO DEL PROGRAMA SALUD MATERNO NEONATAL</t>
  </si>
  <si>
    <t xml:space="preserve"> EVALUACION DEL PROGRAMA SALUD MATERNO NAONATAL</t>
  </si>
  <si>
    <t xml:space="preserve"> SUPERVISION DEL PROGRAMA SALUD MATERNO NEONATAL</t>
  </si>
  <si>
    <t>0033287</t>
  </si>
  <si>
    <t>DESARROLLO DE NORMAS Y GUIAS TECNICAS EN SALUD MATERNO NEONATAL</t>
  </si>
  <si>
    <t>021</t>
  </si>
  <si>
    <t xml:space="preserve"> IMPLEMENTACION DE DOCUMENTOS TECNICOS CON ADECUACION CULTURAL</t>
  </si>
  <si>
    <t>0053847</t>
  </si>
  <si>
    <t>POBLACION INFORMADA SOBRE SALUD SEXUAL, SALUD REPRODUCTIVA Y METODOS DE PLANIFICACION FAMILIAR</t>
  </si>
  <si>
    <t>023</t>
  </si>
  <si>
    <t xml:space="preserve"> POBLACION INFORMADA EN SALUD SEXUAL Y REPRODUCTIVA POR MEDIOS DE DIFUSION MASIVA</t>
  </si>
  <si>
    <t xml:space="preserve"> COMUNICADORES Y PERIODISTAS INFORMADOS EN TEMAS DE SALUD SEXUAL Y SALUD REPRODUCTIVA</t>
  </si>
  <si>
    <t xml:space="preserve"> POBLACION INFORMADA EN SALUD REPRODUCTIVA POR MEDIOS ALTERNATIVOS DE COMUNICACION</t>
  </si>
  <si>
    <t>0033288</t>
  </si>
  <si>
    <t>026</t>
  </si>
  <si>
    <t xml:space="preserve"> CONSEJO MUNICIPAL CAPACITADO EN GESTION LOCAL PARA ELABORAR PIP Y POLITICA PUBLICAS A FAVOR DE LA SALUD MATERNA NEONATAL</t>
  </si>
  <si>
    <t xml:space="preserve"> COMITE MULTISECTORIAL CAPACITADO EN GESTION LOCAL PARA PROMOVER PRACTICAS SALUDABLES EN SALUD MATERNA NEONATAL</t>
  </si>
  <si>
    <t>0033289</t>
  </si>
  <si>
    <t>027</t>
  </si>
  <si>
    <t xml:space="preserve"> JUNTA VECINAL COMUNAL CAPACITADA PARA VIGILANCIA COMUNITARIA EN SALUD DE MADRES Y NEONATOS</t>
  </si>
  <si>
    <t xml:space="preserve"> ACS CAPACITADOS PARA VIGILANCIA COMUNITARIA Y ORIENTACION EN PRACTICAS SALUDABLES PARA LAS MADRES Y NEONATOS</t>
  </si>
  <si>
    <t>0033290</t>
  </si>
  <si>
    <t>INSTITUCIONES EDUCATIVAS SALUDABLES PROMUEVEN SALUD SEXUAL Y REPRODUCTIVA</t>
  </si>
  <si>
    <t>028</t>
  </si>
  <si>
    <t xml:space="preserve"> CONSEJO EDUCATIVO INSTITUCIONAL (CONEI) COMPROMETIDOS QUE PROMUEVE PRACTICAS EN MATERNIDAD SALUDABLES Y SALUD DEL NEONATO</t>
  </si>
  <si>
    <t xml:space="preserve"> DOCENTES DE INSTITUCIONES EDUCATIVAS CAPACITADOS EN MATERNIDAD SALUDABLE Y SALUD DEL NEONATO</t>
  </si>
  <si>
    <t>0033412</t>
  </si>
  <si>
    <t>039</t>
  </si>
  <si>
    <t>3341205</t>
  </si>
  <si>
    <t xml:space="preserve"> CONSEJERIA EN EL HOGAR DURANTE LA VISITA DOMICILIARIA A FAMILIAS DE LA GESTANTE O PUERPERA PARA PROMOVER PRACTICAS SALUDABLES EN SALUD SEXUAL Y REPRODUCTIVA</t>
  </si>
  <si>
    <t>0053220</t>
  </si>
  <si>
    <t>024</t>
  </si>
  <si>
    <t xml:space="preserve"> ATENCION INTEGRAL PARA LA PREVENCION DEL EMBARAZO ADOLESCENTE</t>
  </si>
  <si>
    <t>0033291</t>
  </si>
  <si>
    <t>029</t>
  </si>
  <si>
    <t xml:space="preserve"> AQV MASCULINO</t>
  </si>
  <si>
    <t xml:space="preserve"> AQV FEMENINO</t>
  </si>
  <si>
    <t xml:space="preserve"> PAREJA PROTEGIDA</t>
  </si>
  <si>
    <t xml:space="preserve"> DISPOSITIVOS INTRAUTERINOS (METODO DIU)</t>
  </si>
  <si>
    <t xml:space="preserve"> ANTICONCEPTIVO HORMONAL INYECTABLE</t>
  </si>
  <si>
    <t xml:space="preserve"> METODOS DE BARRERA</t>
  </si>
  <si>
    <t xml:space="preserve"> ANTICONCEPTIVO HORMONAL ORAL</t>
  </si>
  <si>
    <t xml:space="preserve"> METODOS DE ABSTINENCIA PERIODICA</t>
  </si>
  <si>
    <t xml:space="preserve"> METODO DE LACTANCIA MATERNA EXCLUSIVA(MELA)</t>
  </si>
  <si>
    <t xml:space="preserve"> ANTICONCEPTIVO HORMONAL MENSUAL INYECTABLE</t>
  </si>
  <si>
    <t xml:space="preserve"> CONDON FEMENINO</t>
  </si>
  <si>
    <t xml:space="preserve"> IMPLANTE</t>
  </si>
  <si>
    <t xml:space="preserve"> COMPLICACION AQV MASCULINO</t>
  </si>
  <si>
    <t xml:space="preserve"> COMPLICACION DE AQV FEMENINO</t>
  </si>
  <si>
    <t xml:space="preserve"> ANTICONCEPCION ORAL DE EMERGENCIA (AOE)</t>
  </si>
  <si>
    <t xml:space="preserve"> COMPLICACIONES POR USO DE DIU</t>
  </si>
  <si>
    <t xml:space="preserve"> PACIENTE ATENDIDO</t>
  </si>
  <si>
    <t>0033292</t>
  </si>
  <si>
    <t>030</t>
  </si>
  <si>
    <t xml:space="preserve"> ORIENTACION/CONSEJERIA EN SALUD SEXUAL Y REPRODUCTIVA</t>
  </si>
  <si>
    <t xml:space="preserve"> PERSONA INFORMADA</t>
  </si>
  <si>
    <t xml:space="preserve"> CAPTACION DE MUJERES CON DEMANDA INSATISFECHA DE PLANIFICACION FAMILIAR</t>
  </si>
  <si>
    <t xml:space="preserve"> MUJER PREPARADA</t>
  </si>
  <si>
    <t xml:space="preserve"> ATENCION PREGESTACIONAL</t>
  </si>
  <si>
    <t>0033172</t>
  </si>
  <si>
    <t>025</t>
  </si>
  <si>
    <t xml:space="preserve"> ATENCION A LA GESTANTE</t>
  </si>
  <si>
    <t xml:space="preserve"> VACUNA ANTITETANICA A LA GESTANTE</t>
  </si>
  <si>
    <t xml:space="preserve"> GESTANTE PROTEGIDA</t>
  </si>
  <si>
    <t xml:space="preserve"> VISITA DOMICILIARIA</t>
  </si>
  <si>
    <t xml:space="preserve"> GESTANTE CONTROLADA</t>
  </si>
  <si>
    <t xml:space="preserve"> EXAMENES DE LABORATORIO COMPLETO</t>
  </si>
  <si>
    <t xml:space="preserve"> GESTANTE ATENDIDA</t>
  </si>
  <si>
    <t xml:space="preserve"> ECOGRAFIA OBSTETRICA</t>
  </si>
  <si>
    <t xml:space="preserve"> ATENCION ODONTOLOGICA DE LA GESTANTE</t>
  </si>
  <si>
    <t xml:space="preserve"> EVALUACION DEL BIENESTAR FETAL</t>
  </si>
  <si>
    <t xml:space="preserve"> GESTANTE EXAMINADA</t>
  </si>
  <si>
    <t>0033294</t>
  </si>
  <si>
    <t>114</t>
  </si>
  <si>
    <t xml:space="preserve"> AMENAZA DE PARTO PREMATURO</t>
  </si>
  <si>
    <t xml:space="preserve"> HEMORRAGIAS DE LA 1ER MITAD DEL EMBARAZO SIN LAPAROTOMIA</t>
  </si>
  <si>
    <t xml:space="preserve"> HEMORRAGIA DE LA 2DA MITAD DEL EMBARAZO</t>
  </si>
  <si>
    <t xml:space="preserve"> HIPEREMESIS GRAVIDICA</t>
  </si>
  <si>
    <t xml:space="preserve"> INFECCION DEL TRACTO URINARIO EN EL EMBARAZO</t>
  </si>
  <si>
    <t xml:space="preserve"> RUPTURA PREMATURA DE MEMBRANAS Y OTRARELACIONADAS</t>
  </si>
  <si>
    <t xml:space="preserve"> HEMORRAGIAS DE LA 1ERA MITAD DEL EMBARAZO CON LAPAROTOMIA</t>
  </si>
  <si>
    <t xml:space="preserve"> TRASTORNO HIPERTENSIVOS EN EL EMBARAZO</t>
  </si>
  <si>
    <t xml:space="preserve"> TRASTORNOS METABOLICOS DEL EMBARAZO</t>
  </si>
  <si>
    <t xml:space="preserve"> OTRAS ENFERMEDADES DEL EMBARAZO</t>
  </si>
  <si>
    <t>0033295</t>
  </si>
  <si>
    <t>031</t>
  </si>
  <si>
    <t xml:space="preserve"> ATENCION DEL PARTO NORMAL</t>
  </si>
  <si>
    <t>0033296</t>
  </si>
  <si>
    <t>032</t>
  </si>
  <si>
    <t xml:space="preserve"> Trabajo de Parto Disfuncional.</t>
  </si>
  <si>
    <t xml:space="preserve"> HEMORRAGIAS INTRAPARTO Y POSTPARTO</t>
  </si>
  <si>
    <t>0033297</t>
  </si>
  <si>
    <t>033</t>
  </si>
  <si>
    <t xml:space="preserve"> CESAREA</t>
  </si>
  <si>
    <t>0033298</t>
  </si>
  <si>
    <t>ATENCION PUERPERAL</t>
  </si>
  <si>
    <t>034</t>
  </si>
  <si>
    <t xml:space="preserve"> ATENCION DEL PUERPERIO</t>
  </si>
  <si>
    <t xml:space="preserve"> PERSONA CONTROLADA</t>
  </si>
  <si>
    <t>0033299</t>
  </si>
  <si>
    <t>035</t>
  </si>
  <si>
    <t xml:space="preserve"> MASTITIS</t>
  </si>
  <si>
    <t>0033304</t>
  </si>
  <si>
    <t>GESTANTE Y/O NEONATO REFERIDO</t>
  </si>
  <si>
    <t>036</t>
  </si>
  <si>
    <t xml:space="preserve"> REFERENCIA DE FONP / FUNCIONES OBSTETRICAS NEONATALES PRIMARIAS</t>
  </si>
  <si>
    <t xml:space="preserve"> REFERENCIA DE FONB / FUNCIONES OBSTETRICAS NEONATALES BASICAS</t>
  </si>
  <si>
    <t>0033305</t>
  </si>
  <si>
    <t>RECIEN NACIDO ATENDIDO</t>
  </si>
  <si>
    <t>037</t>
  </si>
  <si>
    <t xml:space="preserve"> ATENCION INMEDIATA DEL RECIEN NACIDO</t>
  </si>
  <si>
    <t xml:space="preserve"> CONTROL DEL RECIEN NACIDO (7¦ Y 15¦ DIA)</t>
  </si>
  <si>
    <t xml:space="preserve"> TAMIZAJE NEONATAL / PROCESAMIENTO DE MUESTRA</t>
  </si>
  <si>
    <t>0033306</t>
  </si>
  <si>
    <t>038</t>
  </si>
  <si>
    <t xml:space="preserve"> ATENCION DE RECIEN NACIDO CON COMPLICACIONES</t>
  </si>
  <si>
    <t xml:space="preserve"> ASFIXIA DEL NACIMIENTO</t>
  </si>
  <si>
    <t xml:space="preserve"> BAJO PESO AL NACER Y PREMATURO</t>
  </si>
  <si>
    <t>: 016 ENEFERMEDADES TRANSMISIBLES TBC VIH/SIDA</t>
  </si>
  <si>
    <t>0043950</t>
  </si>
  <si>
    <t>040</t>
  </si>
  <si>
    <t xml:space="preserve"> MONITOREO DEL PROGRAMA DE TB / VIH SIDA</t>
  </si>
  <si>
    <t xml:space="preserve"> EVALUACION DEL PROGRAMA DE TB / VIH SIDA</t>
  </si>
  <si>
    <t xml:space="preserve"> SUPERVISION DEL PROGRAMA DE TB / VIH SIDA</t>
  </si>
  <si>
    <t>0043951</t>
  </si>
  <si>
    <t>041</t>
  </si>
  <si>
    <t xml:space="preserve"> DESARROLLO DE NORMAS Y GUIAS TECNICAS EN VIH SIDA Y TUBERCULOSIS</t>
  </si>
  <si>
    <t>FORTALECER LAS COMUNIDAD QUE PROMUEVEN PRACTICAS SALUDABLES PARA PREVENCION DE VIH SIDA Y TUBERCULOSIS</t>
  </si>
  <si>
    <t>FAMILIA CON PRACTICAS SALUDABLES PARA LA PREVENCION DE VIH SIDA Y TUBERCULOSIS</t>
  </si>
  <si>
    <t>PROMOVER EN LAS FAMILIA PRACTICAS SALUDABLES PARA LA PREVENCION DE VIH SIDA Y TUBERCULOSIS</t>
  </si>
  <si>
    <t>0136027</t>
  </si>
  <si>
    <t>PROMOVER EN LAS FAMILIA PRACTICAS SALUDABLES PARA LA PREVENCION DE VIH/SIDA Y TUBERCULOSIS</t>
  </si>
  <si>
    <t>4395201</t>
  </si>
  <si>
    <t xml:space="preserve"> FAMILIAS QUE RECIBEN CONSEJERÍA A TRAVÉS DE LA VISITA DOMICILIARIA PARA PROMOVER  PRÁCTICAS Y ENTORNOS SALUDABLES PARA CONTRIBUIR A LA DISMINUCIÓN DE LA TUBERCULOSIS, ITS Y VIH/SIDA (XXXXXXX)</t>
  </si>
  <si>
    <t>4395202</t>
  </si>
  <si>
    <t xml:space="preserve"> FAMILIAS QUE RECIBEN SESIÓN EDUCATIVA Y DEMOSTRATIVA PARA PROMOVER PRÁCTICAS Y GENERAR ENTORNOS SALUDABLES PARA CONTRIBUIR A LA DISMINUCIÓN DE LA TUBERCULOSIS, ITS Y VIH/SIDA (XXXXXXX)</t>
  </si>
  <si>
    <t>0136028</t>
  </si>
  <si>
    <t>PROMOVER DESDE LAS INSTITUCIONES EDUCATIVAS PRACTICAS SALUDABLES PARA LA PREVENCION DE VIH/SIDA Y TUBERCULOSIS</t>
  </si>
  <si>
    <t xml:space="preserve"> INSTITUCIÓN EDUCATIVA CON (CONEI) CON PRÁCTICAS SALUDABLES PARA LA PREVENCIÓN Y CONTROL DEL VIH SIDA Y TB. (4395301) </t>
  </si>
  <si>
    <t xml:space="preserve"> DOCENTES DE INSTITUCIONES EDUCATIVAS CAPACITADOS EN PRÁCTICAS PARA PREVENCIÓN Y CONTROL DE VIH SIDA Y TB. (4395202) </t>
  </si>
  <si>
    <t xml:space="preserve"> ASOCIACIÓN DE PADRES DE FAMILIA (APAFAS)  DESARROLLAN ACCIONES PARA LA PROMOCIÓN DE LA SALUD RESPIRATORIA Y PRÁCTICAS SALUDABLES FRENTE AL ITS Y VIH/SIDA. (XXXXXXX)</t>
  </si>
  <si>
    <t xml:space="preserve"> PADRES</t>
  </si>
  <si>
    <t>0136029</t>
  </si>
  <si>
    <t>PROMOVER MEDIANTE AGENTES COMUNITARIOS EN SALUD (ACS), PRACTICAS SALUDABLES PARA PREVENCION DE TUBERCULOSIS</t>
  </si>
  <si>
    <t xml:space="preserve"> AGENTES COMUNITARIOS DE SALUD RECIBEN CAPACITACIÓN PARA PROMOVER PRÁCTICAS Y ENTORNOS SALUDABLES PARA CONTRIBUIR EN LA DISMINUCIÓN DE  LA TUBERCULOSIS, ITS Y VIH/SIDA</t>
  </si>
  <si>
    <t xml:space="preserve"> JUNTA VECINAL COMUNAL RECIBE CAPACITACIÓN PARA PROMOVER PRÁCTICAS Y ENTORNOS SALUDABLES PARA  CONTRIBUIR EN LA DISMINUCIÓN DE LA  TUBERCULOSIS, ITS Y VIH/SIDA</t>
  </si>
  <si>
    <t>0136030</t>
  </si>
  <si>
    <t>REORDENAR VIVIENDAS EN HOGARES, UBICADOS EN AREAS DE ELEVADO RIESGO DE TRANSMISION DE TBC</t>
  </si>
  <si>
    <t>VIVIENDAS</t>
  </si>
  <si>
    <t xml:space="preserve"> HOGARES EN ZONAS AERT RECIBEN PAQUETE IEC PARA PREVENIR TB Y ORIENTACION SOBRE PROGRAMAS DE VIVIENDA POPULAR</t>
  </si>
  <si>
    <t>43956</t>
  </si>
  <si>
    <t xml:space="preserve"> HOGARES DE AFECTADOS CON TB MDR RECIBEN INTERVENCION PARA MEJORA DE VIVIENDA</t>
  </si>
  <si>
    <t>0136032</t>
  </si>
  <si>
    <t>MEJORAR EN POBLACION INFORMADA EL USO CORRECTO DE CONDON PARA PREVENCION DE INFECCIONES DE TRANSMISION SEXUAL Y VIH/SIDA</t>
  </si>
  <si>
    <t xml:space="preserve"> POBLACION INFORMADA POR MEDIOS DE DIFUSION MASIVA SOBRE PREVENCION Y USO ADECUADO DEL CONDON</t>
  </si>
  <si>
    <t xml:space="preserve"> DIFUSION EN ESPACIOS COMUNITARIOS DE MENSAJES DE PREVENCION</t>
  </si>
  <si>
    <t>0136033</t>
  </si>
  <si>
    <t>ENTREGAR A ADULTOS Y JOVENES VARONES CONSEJERIA Y TAMIZAJE PARA ITS Y VIH/SIDA</t>
  </si>
  <si>
    <t xml:space="preserve"> CONSEJERIA INDIVIDUAL PARA TAMIZAJE PARA ITS Y VIH/SIDA</t>
  </si>
  <si>
    <t xml:space="preserve"> PERSONA CAPACITADA</t>
  </si>
  <si>
    <t xml:space="preserve"> TAMIZAJE Y ENTREGA DE PRESERVATIVOS PARA ITS Y VIH/SIDA</t>
  </si>
  <si>
    <t xml:space="preserve"> PERSONA TAMIZADA</t>
  </si>
  <si>
    <t>0136034</t>
  </si>
  <si>
    <t>ENTREGAR A POBLACION ADOLESCENTE INFORMACION SOBRE INFECCIONES DE TRANSMISION SEXUAL Y VIH/SIDA</t>
  </si>
  <si>
    <t xml:space="preserve"> ADOLESCENTE INFORMADO EN ESPACIOS COMUNITARIOS Y REDES SOCIALES</t>
  </si>
  <si>
    <t xml:space="preserve"> ADOLESCENTES CAPACITADO EN ACTIVIDADES DE PREVENCION DE ITS, VIH/SIDA</t>
  </si>
  <si>
    <t>0043961</t>
  </si>
  <si>
    <t xml:space="preserve"> POBLACION HSH, TS Y DE LA DIVERSIDAD SEXUAL RECIBEN ATENCION MEDICA PERIODICA</t>
  </si>
  <si>
    <t xml:space="preserve"> POBLACION QUE VIVE EN COMUNIDAD INDIGENA AMAZONICA ACCEDE A ATENCION DE SALUD</t>
  </si>
  <si>
    <t xml:space="preserve"> PERSONAS QUE SUFREN VIOLENCIA SEXUAL RECIBE ATENCION INTEGRAL PARA LA PREVENCION DE ITS, VIH/SIDA</t>
  </si>
  <si>
    <t xml:space="preserve"> PERSONA TRATADA</t>
  </si>
  <si>
    <t xml:space="preserve"> POBLACION PRIVADA DE LIBERTAD (PPL) RECIBEN ATENCION DE SALUD</t>
  </si>
  <si>
    <t xml:space="preserve"> ATENCION A PERSONAL DE SALUD EXPUESTO A ACCIDENTE LABORAL</t>
  </si>
  <si>
    <t xml:space="preserve"> PERSONA PROTEGIDA</t>
  </si>
  <si>
    <t>0043962</t>
  </si>
  <si>
    <t xml:space="preserve"> IDENTIFICACION Y EXAMEN DE SINTOMATICOS RESPIRATORIOS EN LAS ATENCIONES A PERSONAS &gt; 15 AÑOS Y POBLACION VULNERABLE</t>
  </si>
  <si>
    <t xml:space="preserve"> SEGUIMIENTO DIAGNOSTICO AL SINTOMATICOS RESPIRATORIOS CON 2 RESULTADOS DE BACILOSCOPIA NEGATIVA</t>
  </si>
  <si>
    <t>0043963</t>
  </si>
  <si>
    <t>CONTROL Y TRATAMIENTO PREVENTIVO DE CONTACTOS DE CASOS TUBERCULOSIS (GENERAL, INDIGENA, PRIVADA DE SU LIBERTAD)</t>
  </si>
  <si>
    <t xml:space="preserve"> ATENCION DE CONTACTOS</t>
  </si>
  <si>
    <t xml:space="preserve"> ADMINISTRACION DE TERAPIA PREVENTIVA</t>
  </si>
  <si>
    <t>0043964</t>
  </si>
  <si>
    <t>DIAGNOSTICO DE CASOS DE TUBERCULOSIS</t>
  </si>
  <si>
    <t xml:space="preserve"> DIAGNOSTICO DE TUBERCULOSIS PULMONAR</t>
  </si>
  <si>
    <t xml:space="preserve"> DIAGNOSTICO DE TUBERCULOSIS EXTRA PULMONAR</t>
  </si>
  <si>
    <t>3000691</t>
  </si>
  <si>
    <t>5005157</t>
  </si>
  <si>
    <t>MEDIDAS DE CONTROL DE INFECCIONES Y BIOSEGURIDAD EN LOS SERVICIOS DE ATENCION DE TUBERCULOSIS</t>
  </si>
  <si>
    <t>0136026</t>
  </si>
  <si>
    <t xml:space="preserve"> SERVICIOS DE ATENCION DE TUBERCULOSIS CON MEDIDAS DE CONTROL DE INFECCIONES Y BIOSEGURIDAD EN EL PERSONAL DE SALUD</t>
  </si>
  <si>
    <t>3000673</t>
  </si>
  <si>
    <t>5005158</t>
  </si>
  <si>
    <t>0136037</t>
  </si>
  <si>
    <t xml:space="preserve"> ADULTOS Y JÓVENES CON HEPATITIS B CRÓNICA RECIBEN ATENCIÓN INTEGRAL EN ESTABLECIMIENTOS DE SALUD </t>
  </si>
  <si>
    <t xml:space="preserve"> MUJERES GESTANTES CON DIAGNOSTICO DE HEPATITIS B RECIBEN ATENCIÓN Y TRATAMIENTO </t>
  </si>
  <si>
    <t xml:space="preserve"> NIÑOS CON DIAGNOSTICO CONFIRMADO DE HEPATITIS B CRÓNICA RECIBEN ATENCIÓN INTEGRAL EN ESTABLECIMIENTOS DE SALUD  </t>
  </si>
  <si>
    <t xml:space="preserve"> RECIÉN NACIDOS DE MADRE CON DIAGNÓSTICO DE HEPATITIS B  RECIBEN TRATAMIENTO</t>
  </si>
  <si>
    <t>0136036</t>
  </si>
  <si>
    <t>BRINDAR A POBLACION CON INFECCIONES DE TRANSMISION SEXUAL TRATAMIENTO SEGUN GUIA CLINICAS</t>
  </si>
  <si>
    <t xml:space="preserve"> POBLACION GENERAL DE 18 A 59 AÑOS CON ITS QUE ACUDE A LOS SERVICIOS DE SALUD RECIBE TRATAMIENTO SEGUN GUIAS CLINICAS</t>
  </si>
  <si>
    <t>0136039</t>
  </si>
  <si>
    <t xml:space="preserve"> MUJERES GESTANTES REACTIVAS A VIH RECIBE TRATAMIENTO</t>
  </si>
  <si>
    <t xml:space="preserve"> NIÑOS EXPUESTOS A VIH RECIBEN TRATAMIENTO INTEGRAL</t>
  </si>
  <si>
    <t xml:space="preserve"> NIÑO ATENDIDO</t>
  </si>
  <si>
    <t>0136040</t>
  </si>
  <si>
    <t xml:space="preserve"> MUJERES GESTANTES DE MENOS DE 24 SEMANAS REACTIVAS A SIFILIS Y SUS PAREJAS RECIBEN TRATAMIENTO</t>
  </si>
  <si>
    <t xml:space="preserve"> MUJERES GESTANTES DE MAS DE 24 SEMANAS REACTIVAS A SIFILIS Y SUS PAREJAS RECIBEN TRATAMIENTO</t>
  </si>
  <si>
    <t>3000672</t>
  </si>
  <si>
    <t>PERSONA QUE ACCEDE AL ESTABLECIMIENTO DE SALUD Y RECIBE TRATAMIENTO OPORTUNO PARA TUBERCULOSIS Y SUS COMPLICACIONES</t>
  </si>
  <si>
    <t>5005161</t>
  </si>
  <si>
    <t>BRINDAR TRATAMIENTO OPORTUNO PARA TUBERCULOSIS Y SUS COMPLICACIONES</t>
  </si>
  <si>
    <t>0136035</t>
  </si>
  <si>
    <t>4396501</t>
  </si>
  <si>
    <t xml:space="preserve"> ATENCION CURATIVA ESQUEMA TB SENSIBLE (SIN INFECCION POR VIH/SIDA)</t>
  </si>
  <si>
    <t>4396504</t>
  </si>
  <si>
    <t xml:space="preserve"> ATENCION CURATIVA DROGAS DE SEGUNDA LINEA TB RESISTENTE</t>
  </si>
  <si>
    <t>4396505</t>
  </si>
  <si>
    <t xml:space="preserve"> ATENCION DE LAS REACCIONES ADVERSAS A FARMACOS ANTITUBERCULOSOS</t>
  </si>
  <si>
    <t>4396506</t>
  </si>
  <si>
    <t xml:space="preserve"> ATENCION DE COMPLICACIONES QUE REQUIEREN HOSPITALIZACION DE PACIENTES EN TRATAMIENTO</t>
  </si>
  <si>
    <t>4396509</t>
  </si>
  <si>
    <t xml:space="preserve"> ATENCION CURATIVA ESQUEMA TB SENSIBLE (EXTRAPULMONAR CON COMPROMISO SNC/OSTEARTICULAR)</t>
  </si>
  <si>
    <t>4396510</t>
  </si>
  <si>
    <t xml:space="preserve"> ATENCION CURATIVA ESQUEMA TB SENSIBLE (TB Y COINFECCION VIH-SIDA)</t>
  </si>
  <si>
    <t>0136042</t>
  </si>
  <si>
    <t xml:space="preserve"> ATENCION CURATIVA DE TB Y DIABETES MELLITUS</t>
  </si>
  <si>
    <t xml:space="preserve"> ATENCION DE TB E INSUFICIENCIA RENAL</t>
  </si>
  <si>
    <t xml:space="preserve"> ATENCION CURATIVA DE ASMA / EPOC</t>
  </si>
  <si>
    <t>0043973</t>
  </si>
  <si>
    <t xml:space="preserve"> DESPISTAJE Y DIAGNOSTICO DE TB Y VIH/SIDA</t>
  </si>
  <si>
    <t xml:space="preserve"> DESPISTAJE Y DIAGNOSTICO PARA PACIENTES CON TB Y DIABETES MELLITUS</t>
  </si>
  <si>
    <t xml:space="preserve"> DESPISTAJE Y DIAGNOSTICO PARA PACIENTES CON TB E INSUFICIENCIA RENAL</t>
  </si>
  <si>
    <t xml:space="preserve"> DESPISTAJE Y DIAGNOSTICO DE TB Y ASMA</t>
  </si>
  <si>
    <t xml:space="preserve"> DESPISTAJE Y DIAGNOSTICO DE TB Y EPOC</t>
  </si>
  <si>
    <t>: 017 ENEFERMEDADES METAXENICAS Y ZOONOSIS</t>
  </si>
  <si>
    <t>0043975</t>
  </si>
  <si>
    <t xml:space="preserve"> MONITOREO DEL PROGRAMA DE METAXENICAS Y ZOONOSIS</t>
  </si>
  <si>
    <t xml:space="preserve"> EVALUACION PROGRAMA DE METAXENICAS Y ZOONOSIS</t>
  </si>
  <si>
    <t xml:space="preserve"> SUPERVISION PROGRAMA DE METAXENICAS Y ZOONOSIS</t>
  </si>
  <si>
    <t>0043976</t>
  </si>
  <si>
    <t xml:space="preserve"> DESARROLLO DE NORMAS Y GUIAS TECNICAS EN METAXENICAS Y ZOONOSIS</t>
  </si>
  <si>
    <t>0043977</t>
  </si>
  <si>
    <t xml:space="preserve"> FAMILIAS QUE DESARROLLAN PRACTICAS SALUDABLES PARA LA PREVENCION Y CONTROL DE ENFERMEDADES METAXENICAS</t>
  </si>
  <si>
    <t xml:space="preserve"> FAMILIAS QUE DESARROLLAN PRACTICAS SALUDABLES PARA LA PREVENCION Y CONTROL DE ENFERMEDADES ZOONOTICAS</t>
  </si>
  <si>
    <t>0043978</t>
  </si>
  <si>
    <t>INSTITUCIONES EDUCATIVAS QUE PROMUEVEN PRACTICAS SALUDABLES PARA LA PREVENCION DE ENFERMEDADES METAXENICAS Y ZOONOTICAS</t>
  </si>
  <si>
    <t xml:space="preserve"> INSTITUCION EDUCATIVA (CONEI) CON PRACTICAS SALUDABLES FRENTE A LAS ENFERMEDADES METAXENICAS Y ZOONOTICAS</t>
  </si>
  <si>
    <t xml:space="preserve"> DOCENTES DE INSTITUCIONES EDUCATIVAS CAPACITADOS EN PRACTICAS SALUDABLES PARA PREVENIR ENFERMEDADES METAXENICAS Y ZOONOTICAS</t>
  </si>
  <si>
    <t xml:space="preserve"> ASOCIACIÓN DE PADRES DE FAMILIA (APAFAS)  DESARROLLAN ACCIONES PARA LA PROMOCIÓN DE PRÁCTICAS Y ENTORNOS SALUDABLES FRENTE A LAS ENFERMEDADES METAXÉNICAS Y ZOONOSIS</t>
  </si>
  <si>
    <t>0043979</t>
  </si>
  <si>
    <t>MUNICIPIOS PARTICIPANDO EN DISMUNICION DE LA TRANSMISION DE ENFERMEDADES METAXENICAS Y ZOONOTICAS</t>
  </si>
  <si>
    <t xml:space="preserve"> MUNICIPIOS CON PRACTICAS SALUDABLES PARA REDUCIR LA TRANSMISION DE ENFERMEDADES METAXENICAS Y ZOONOTICAS</t>
  </si>
  <si>
    <t xml:space="preserve"> COMITE MULTISECTORIAL CAPACITADO PARA PROMOVER PRACTICAS SALUDABLES</t>
  </si>
  <si>
    <t>0043980</t>
  </si>
  <si>
    <t xml:space="preserve"> POBLACION INFORMADA EN PREVENCION Y CONTROL DE LAS ENFERMEDADES METAXENICAS Y ZOONOTICAS POR MEDIOS MASIVOS DE COMUNICACION</t>
  </si>
  <si>
    <t xml:space="preserve"> POBLACION INFORMADA SOBRE PREVENCION Y CONTROL DE LAS ENFERMEDADES METAXENICAS Y ZOONOTICAS POR MEDIOS ALTERNATIVOS</t>
  </si>
  <si>
    <t xml:space="preserve"> COMUNICADORES Y PERIODISTAS INFORMADOS SOBRE PREVENCION Y CONTROL DE LAS ENFERMEDADES METAXENICAS Y ZOONOTICAS</t>
  </si>
  <si>
    <t>0043981</t>
  </si>
  <si>
    <t xml:space="preserve"> VIVIENDAS DE AREAS DE RIESGO DE TRANSMISION DE MALARIA IMPLEMENTADAS CON MEDIDAS DE PROTECCION PERSONAL Y FAMILIAR</t>
  </si>
  <si>
    <t xml:space="preserve"> VIVIENDAS EN AREAS DE TRANSMISION DE MALARIA CON VIGILANCIA ENTOMOLOGICA</t>
  </si>
  <si>
    <t xml:space="preserve"> VIVIENDAS DE AREAS DE ALTO Y MUY ALTO RIESGO DE TRANSMISION DE MALARIA PROTEGIDAS CON PLAGUICIDAS</t>
  </si>
  <si>
    <t xml:space="preserve"> VIVIENDAS EN AREAS DE RIESGO PARA DENGUE CON VIGILANCIA ENTOMOLOGICA CON OVITRAMPAS Y LARVITRAMPAS</t>
  </si>
  <si>
    <t xml:space="preserve"> VIVIENDAS UBICADAS EN ESCENARIO II Y III DE TRANSMISION DE DENGUE PROTEGIDAS CON TRATAMIENTO FOCAL Y CONTROL FISICO</t>
  </si>
  <si>
    <t xml:space="preserve"> VIVIENDAS UBICADAS EN ESCENARIO II Y III DE TRANSMISION DE DENGUE PROTEGIDAS CON NEBULIZACION ESPACIAL</t>
  </si>
  <si>
    <t xml:space="preserve"> VIVIENDAS EN AREAS DE TRANSMISION DE BARTONELOSIS Y/O LEISHMANIOSIS CON VIGILANCIA ENTOMOLOGICA</t>
  </si>
  <si>
    <t xml:space="preserve"> VIVIENDAS EN AREAS DE TRANSMISION DE BARTONELOSIS Y/O LEISHMANIOSIS PROTEGIDAS CON TRATAMIENTO RESIDUAL</t>
  </si>
  <si>
    <t xml:space="preserve"> VIVIENDAS EN AREAS DE TRANSMISION DE CHAGAS CON VIGILANCIA ENTOMOLOGICA</t>
  </si>
  <si>
    <t xml:space="preserve"> VIVIENDAS EN AREAS DE TRANSMISION DE CHAGAS PROTEGIDAS CON TRATAMIENTO RESIDUAL</t>
  </si>
  <si>
    <t xml:space="preserve"> VIVIENDAS PROTEGIDAS DE LOS PRINCIPALES CONDICIONANTES EN LAS AREAS DE RIESGO DE TRASMISION DE RABIA SILVESTRE</t>
  </si>
  <si>
    <t xml:space="preserve"> VIVIENDAS PROTEGIDAS DE LOS PRINCIPALES CONDICIONANTES EN LAS AEREAS DE RIESGO DE TRASMISION DE PESTE</t>
  </si>
  <si>
    <t xml:space="preserve"> VIVIENDAS EN AREAS DE TRANSMISION DE DENGUE CON VIGILANCIA ENTOMOLOGICA DOMICILIARIA EN ESCENARIO I</t>
  </si>
  <si>
    <t xml:space="preserve"> VIVIENDAS EN AREAS DE TRANSMISION DE DENGUE CON VIGILANCIA ENTOMOLOGICA DOMICILIARIA EN ESCENARIOS II Y III</t>
  </si>
  <si>
    <t>0043982</t>
  </si>
  <si>
    <t xml:space="preserve"> CANES VACUNADOS CONTRA LA RABIA</t>
  </si>
  <si>
    <t xml:space="preserve"> ANIMAL VACUNADO</t>
  </si>
  <si>
    <t>0044119</t>
  </si>
  <si>
    <t xml:space="preserve"> AGENTES COMUNITARIOS DE SALUD CAPACITADOS QUE PROMUEVEN ACCIONES DE PROMOCION DE LA SALUD PARA LA PREVENCION Y CONTROL DE LAS ENFERMEDADES METAXÉMICAS Y ZOONOSIS. </t>
  </si>
  <si>
    <t xml:space="preserve"> JUNTA VECINAL COMUNAL CAPACITADA QUE PROMUEVE ACCIONES DE PROMOCIÓN DE LA SALUD PARA LA PREVENCIÓN Y CONTROL DE LAS ENFERMEDADES METAXÉNICAS Y ZOONOSIS</t>
  </si>
  <si>
    <t>0043983</t>
  </si>
  <si>
    <t xml:space="preserve"> LOCALIZACION Y DIAGNOSTICO DE CASOS DE MALARIA</t>
  </si>
  <si>
    <t xml:space="preserve"> PERSONA DIAGNOSTICADA</t>
  </si>
  <si>
    <t xml:space="preserve"> TRATAMIENTO Y SEGUIMIENTO DE LOS CASOS DIAGNOSTICADOS DE MALARIA CON PLASMODIUM VIVAX</t>
  </si>
  <si>
    <t xml:space="preserve"> TRATAMIENTO Y SEGUIMIENTO DE LOS CASOS DIAGNOSTICADOS CON MALARIA FALCIPARUM</t>
  </si>
  <si>
    <t xml:space="preserve"> DETECCION Y DIAGNOSTICO DE CASO PROBABLE DE DENGUE</t>
  </si>
  <si>
    <t xml:space="preserve"> ATENCION CASOS DE DENGUE SIN SIGNOS DE ALARMA</t>
  </si>
  <si>
    <t xml:space="preserve"> ATENCION Y TRATAMIENTO DE CASOS DE DENGUE CON SIGNOS DE ALARMA</t>
  </si>
  <si>
    <t xml:space="preserve"> ATENCION Y TRATAMIENTO DE CASOS DE DENGUE GRAVE</t>
  </si>
  <si>
    <t xml:space="preserve"> DETECCION Y DIAGNOSTICO DE CASOS DE BARTONELOSIS</t>
  </si>
  <si>
    <t xml:space="preserve"> TRATAMIENTO DE CASOS DE BARTONELOSIS AGUDA</t>
  </si>
  <si>
    <t xml:space="preserve"> TRATAMIENTO DE CASOS DE BARTONELOSIS AGUDA GRAVE</t>
  </si>
  <si>
    <t xml:space="preserve"> TRATAMIENTO DE CASOS BARTONELOSIS VERRUCOSA</t>
  </si>
  <si>
    <t xml:space="preserve"> PERSONA PROTEGIDA CON VACUNA ANTIAMARILICA</t>
  </si>
  <si>
    <t xml:space="preserve"> DIAGNOSTICO Y TRATAMIENTO DE LOS CASOS DE FIEBRE AMARILLA</t>
  </si>
  <si>
    <t xml:space="preserve"> LOCALIZACION Y DIAGNOSTICO DE CASOS DE LEISHMANIOSIS CUTANEA Y MUCOCUTANEA</t>
  </si>
  <si>
    <t xml:space="preserve"> TRATAMIENTO DE CASOS DE LEISHMANIOSIS CUTANEO Y MUCOCUTANEA CON DROGAS DE 1RA LINEA</t>
  </si>
  <si>
    <t xml:space="preserve"> TRATAMIENTO DE CASOS DE LEISHMANIOSIS CON FALTA DE RESPUESTA A SALES ANTIMONIALES PENTAVALENTES</t>
  </si>
  <si>
    <t xml:space="preserve"> TRATAMIENTO DE CASOS DE LEISHMANIOSIS CUTANEA MUCOSA GRAVE (LMCG)</t>
  </si>
  <si>
    <t xml:space="preserve"> LOCALIZACION Y DIAGNOSTICO DE CASOS DE CHAGAS EN MENORES DE 15 AÑOS</t>
  </si>
  <si>
    <t xml:space="preserve"> VIGILANCIA EN SEROLOGICA EN GESTANTES DE AREA ENDEMICA DE CHAGAS</t>
  </si>
  <si>
    <t xml:space="preserve"> TRATAMIENTO DE LOS CASOS DIAGNOSTICADOS CON CHAGAS</t>
  </si>
  <si>
    <t>0043984</t>
  </si>
  <si>
    <t xml:space="preserve"> PERSONA EXPUESTA A RABIA RECIBE ATENCION INTEGRAL</t>
  </si>
  <si>
    <t xml:space="preserve"> PERSONA EXPUESTA A RABIA CON DIAGNOSTICO CONFIRMATORIO</t>
  </si>
  <si>
    <t xml:space="preserve"> MANEJO PRIMARIO DE ACCIDENTES POR TODO TIPO DE ANIMALES PONZOÑOSOS</t>
  </si>
  <si>
    <t xml:space="preserve"> TRATAMIENTO DE PERSONAS CON DIAGNOSTICO DE ACCIDENTE POR ARACNIDOS</t>
  </si>
  <si>
    <t xml:space="preserve"> TRATAMIENTO DE PERSONAS CON DIAGNOSTICO DE ACCIDENTE POR OFIDISMO</t>
  </si>
  <si>
    <t xml:space="preserve"> TRATAMIENTO DE PERSONAS CON DIAGNOSTICO DE ACCIDENTE POR OTRAS ESPECIES DE ANIMALES PONZOÑOSOS</t>
  </si>
  <si>
    <t xml:space="preserve"> DIAGNOSTICO Y TRATAMIENTO DE PERSONAS CON SOSPECHA DE LEPTOSPIROSIS</t>
  </si>
  <si>
    <t xml:space="preserve"> DIAGNOSTICO CONFIRMATORIO DE LEPTOSPIROSIS</t>
  </si>
  <si>
    <t xml:space="preserve"> TAMIZAJE EN AREAS DE RIESGO DE FASCIOLOSIS</t>
  </si>
  <si>
    <t xml:space="preserve"> TAMIZAJE DE PERSONAS CON SOSPECHA DE TENIASIS EN ZONAS DE RIESGO DE TENIASIS/ CISTICERCOSIS</t>
  </si>
  <si>
    <t xml:space="preserve"> DIAGNOSTICO Y TRATAMIENTO DE CISTICERCOSIS</t>
  </si>
  <si>
    <t xml:space="preserve"> DIAGNOSTICO CONFIRMATORIO DE CISTICERCOSIS</t>
  </si>
  <si>
    <t>: 018 ENEFERMEDADES NO TRANSMISIBLES</t>
  </si>
  <si>
    <t>0043985</t>
  </si>
  <si>
    <t xml:space="preserve"> MONITOREO DEL PROGRAMA DE NO TRASMISIBLES</t>
  </si>
  <si>
    <t xml:space="preserve"> EVALUACION DEL PROGRAMA DE NO TRASMISIBLES</t>
  </si>
  <si>
    <t xml:space="preserve"> SUPERVISION DEL PROGRAMA DE NO TRASMISIBLES</t>
  </si>
  <si>
    <t xml:space="preserve"> DESARROLLO DE NORMAS Y GUIAS TECNICAS EN ENFERMEDADES NO TRANSMISIBLES</t>
  </si>
  <si>
    <t>0136000</t>
  </si>
  <si>
    <t>INFORMACION Y SENSIBILIZACION DE LA POBLACION EN PARA EL CUIDADO DE LA SALUD DE LAS ENFERMEDADES NO TRANSMISIBLES (MENTAL, BUCAL, OCULAR, METALES PESADOS, HIPERTENSION ARTERIAL Y DIABETES MELLITUS)</t>
  </si>
  <si>
    <t xml:space="preserve"> POBLACION INFORMADA EN PREVENCION Y CONTROL DE LAS ENFERMEDADES NO TRANSMISIBLES POR MEDIOS MASIVOS DE COMUNICACION</t>
  </si>
  <si>
    <t xml:space="preserve"> POBLACION INFORMADA EN PREVENCION Y CONTROL DE LAS ENFERMEDADES NO TRANSMISIBLES POR MEDIOS ALTERNATIVOS </t>
  </si>
  <si>
    <t>0136001</t>
  </si>
  <si>
    <t>PROMOCION DE PRACTICAS HIGIENICAS SANITARIAS EN FAMILIAS EN ZONAS DE RIESGO PARA PREVENIR LAS ENFERMEDADES NO TRANSMISIBLES (MENTAL, BUCAL, OCULAR, METALES PESADOS, HIPERTENSIO Y DIABETES)</t>
  </si>
  <si>
    <t xml:space="preserve"> FAMILIAS QUE DESARROLLAN PRACTICAS SALUDABLES EN SALUD BUCAL</t>
  </si>
  <si>
    <t xml:space="preserve"> FAMILIAS CON PRACTICAS SALUDABLES PARA EVITAR EXPOSICION A METALES PESADOS Y SUSTANCIAS QUIMICAS</t>
  </si>
  <si>
    <t xml:space="preserve"> FAMILIAS CON PRACTICAS SALUDABLES PARA EL CUIDADO DE LA SALUD INTEGRAL Y PREVENCION DE LA HIPERTENSION ARTERIAL Y DIABETES MELLITUS</t>
  </si>
  <si>
    <t xml:space="preserve"> FAMILIAS DESARROLLAN PRACTICAS SALUDABLES PARA EL CUIDADO INTEGRAL DE LA SALUD OCULAR</t>
  </si>
  <si>
    <t>0136002</t>
  </si>
  <si>
    <t>PROMOCION DE PRACTICAS SALUDABLES EN INSTITUCIONES EDUCATIVAS PARA LA PREVENCION DE LAS ENFERMEDADES NO TRANSMISIBLES (SALUD MENTAL, BUCAL, OCULAR, METALES PESADOS, HTA Y DIABETES MELLITUS)</t>
  </si>
  <si>
    <t xml:space="preserve"> INSTITUCIONES EDUCATIVAS CON (CONEI) QUE PROMUEVE PREVENCION Y CONTROL DE ENFERMEDADES NO TRASMISIBLES</t>
  </si>
  <si>
    <t xml:space="preserve"> DOCENTES DE INSTITUCIONES EDUCATIVAS CAPACITADOS EN PROMOCION DE PRACTICAS SALUDABLES PARA PREVENCION Y CONTROL DE ENFERMEDADES NO TRASMISIBLES</t>
  </si>
  <si>
    <t xml:space="preserve"> ASOCIACIÓN DE PADRES DE FAMILIA (APAFAS)  PROMUEVEN PRACTICAS Y ENTORNOS SALUDABLES PARA LA PREVENCIÓN DE ENFERMEDADES NO TRANSMISIBLES</t>
  </si>
  <si>
    <t>0136003</t>
  </si>
  <si>
    <t>ACCIONES DIRIGIDAS A FUNCIONARIOS DE MUNICIPIOS PARA PREVENIR LAS ENFERMEDADES NO TRANSMISIBLES ( MENTAL, BUCAL, OCULAR, METALES PESADOS, HIPERTENSION ARTERIAL)</t>
  </si>
  <si>
    <t xml:space="preserve"> COMUNIDADES CON PRACTICAS SALUDABLES PARA EL CUIDADO Y PREVENCION ENFERMEDADES NO TRASMISIBLES</t>
  </si>
  <si>
    <t xml:space="preserve"> COMUNIDAD</t>
  </si>
  <si>
    <t xml:space="preserve"> MUNICIPIOS CON PRACTICAS SALUDABLES PARA EL CUIDADO Y PREVENCION ENFERMEDADES NO TRASMISIBLES</t>
  </si>
  <si>
    <t xml:space="preserve"> MUNICIPIO</t>
  </si>
  <si>
    <t>ATENCION ESTOMATOLOGICA PREVENTIVA BASICA</t>
  </si>
  <si>
    <t>0135989</t>
  </si>
  <si>
    <t xml:space="preserve"> ASESORIA NUTRICIONAL PARA EL CONTROL DE ENFEREMDADES DENTALES</t>
  </si>
  <si>
    <t xml:space="preserve"> CASO TRATADO</t>
  </si>
  <si>
    <t xml:space="preserve"> EXAMEN ESTOMATOLOGICO</t>
  </si>
  <si>
    <t xml:space="preserve"> INSTRUCCIÓN DE HIGIENE ORAL</t>
  </si>
  <si>
    <t xml:space="preserve"> APLICACION DE SELLANTES</t>
  </si>
  <si>
    <t xml:space="preserve"> APLICACION DE FLUOR BARNIZ</t>
  </si>
  <si>
    <t xml:space="preserve"> APLICACION DEL FLUOR GEL</t>
  </si>
  <si>
    <t xml:space="preserve"> PROFILAXIS DENTAL</t>
  </si>
  <si>
    <t>0135990</t>
  </si>
  <si>
    <t xml:space="preserve"> RASPAJE DENTAL</t>
  </si>
  <si>
    <t xml:space="preserve"> TECNICA DE RESTAURACION ATRAUMATICA</t>
  </si>
  <si>
    <t xml:space="preserve"> DEBRIDACION DE LOS PROCESOS INFECCIOSOS BUCODENTALES</t>
  </si>
  <si>
    <t xml:space="preserve"> CONSULTA ESTOMATOLOGICA</t>
  </si>
  <si>
    <t xml:space="preserve"> EXODONCIA SIMPLE</t>
  </si>
  <si>
    <t xml:space="preserve"> RESTAURACIONES DENTALES CON IONOMERO DE VIDRIO</t>
  </si>
  <si>
    <t xml:space="preserve"> RESTAURACIONES DENTALES CON RESINA</t>
  </si>
  <si>
    <t>0053293</t>
  </si>
  <si>
    <t xml:space="preserve"> TERAPIA ENDODONTICA EN PIEZAS DENTARIAS ANTERIORES Y BICUSPIDES</t>
  </si>
  <si>
    <t xml:space="preserve"> TERAPIA ENDODONTICA EN PIEZAS DENTARIAS POSTERIORES</t>
  </si>
  <si>
    <t xml:space="preserve"> TRATAMIENTO CON APARATOLOGIA FIJA Y ORTODONCIA Y ORTOPEDIA MAXILAR</t>
  </si>
  <si>
    <t xml:space="preserve"> TRATAMIENTO CON APARATOLOGIA REMOVIBLE Y ORTODONCIA Y ORTOPEDIA MAXILAR</t>
  </si>
  <si>
    <t xml:space="preserve"> PULPOTOMIA</t>
  </si>
  <si>
    <t xml:space="preserve"> PULPECTOMIA</t>
  </si>
  <si>
    <t xml:space="preserve"> REHABILITACION PROTESICA</t>
  </si>
  <si>
    <t xml:space="preserve"> CURETAJE SUBGINGIVAL</t>
  </si>
  <si>
    <t xml:space="preserve"> FIJACION Y/O FERULIZACION DE PIEZAS DENTALES CON RESINA FOTOCURABLE</t>
  </si>
  <si>
    <t xml:space="preserve"> EXODONCIA COMPLEJA</t>
  </si>
  <si>
    <t xml:space="preserve"> APEXOGENESIS</t>
  </si>
  <si>
    <t xml:space="preserve"> APICETOMIA</t>
  </si>
  <si>
    <t xml:space="preserve"> FRENECTOMIA</t>
  </si>
  <si>
    <t xml:space="preserve"> APEXIFICACION</t>
  </si>
  <si>
    <t xml:space="preserve"> CIRUGIA PERIODONTAL</t>
  </si>
  <si>
    <t>0135993</t>
  </si>
  <si>
    <t>EVALUACION DE TAMIZAJE Y DIAGNOSTICO DE PACIENTES CON CATARATAS</t>
  </si>
  <si>
    <t xml:space="preserve"> TAMIZAJE Y DETECCION DE CATARATA MEDIANTE EXAMEN DE AGUDEZA VISUAL EN PRIMER Y SEGUNDO NIVEL DE ATENCION</t>
  </si>
  <si>
    <t xml:space="preserve"> EVALUACION Y DESPISTAJE DE CATARATA</t>
  </si>
  <si>
    <t xml:space="preserve"> REFERENCIA PARA DIAGNOSTICO Y TRATAMIENTO DE CEGUERA POR CATARATA EN ELPRIMER NIVEL DE ATENCION</t>
  </si>
  <si>
    <t xml:space="preserve"> PERSONA REFERIDA</t>
  </si>
  <si>
    <t xml:space="preserve"> CONSEJERIA PARA CONTROL Y DETECCION OPORTUNA DE CATARATA</t>
  </si>
  <si>
    <t>0135994</t>
  </si>
  <si>
    <t>BRINDAR TRATAMIENTO A PACIENTES CON DIAGNOSTICO DE CATARATAS</t>
  </si>
  <si>
    <t xml:space="preserve"> CONTROL POST OPERATORIO DE CIRUGIA DE CATARATAS EN EL PRIMER NIVEL DE ATENCION</t>
  </si>
  <si>
    <t xml:space="preserve"> TRATAMIENTO Y CONTROL ESPECIALIZADO MEDIANTE OFERTA MOVIL</t>
  </si>
  <si>
    <t>0135995</t>
  </si>
  <si>
    <t xml:space="preserve"> EVALUACION Y DESPISTAJE DE ERRORES REFRACTIVOS EN NIÑOS DE 3 A 5 AÑOS</t>
  </si>
  <si>
    <t xml:space="preserve"> EVALUACION Y DESPISTAJE DE ERRORES REFRACTIVOS EN NIÑOS DE 6 A 11 AÑOS</t>
  </si>
  <si>
    <t xml:space="preserve"> REFERENCIA DE PACIENTES CON ERRORES REFRACTIVOS</t>
  </si>
  <si>
    <t xml:space="preserve"> TAMIZAJE DE ERRORES REFRACTIVOS EN INSTITUCIONES EDUCATIVAS</t>
  </si>
  <si>
    <t xml:space="preserve"> TAMIZAJE Y DETECCION DE ERRORES REFRACTIVOS EN NIÑOS DE 3 A 5 AÑOS EN EL PRIMER Y SEGUNDO NIVEL DE ATENCION</t>
  </si>
  <si>
    <t xml:space="preserve"> TAMIZAJE Y DETECCION DE ERRORES REFRACTIVOS EN NIÑOS DE 6 A 11 AÑOS EN EL PRIMER NIVEL DE ATENCION</t>
  </si>
  <si>
    <t>0135996</t>
  </si>
  <si>
    <t xml:space="preserve"> CONTROL DE PACIENTES CON ERRORES REFRACTIVOS</t>
  </si>
  <si>
    <t xml:space="preserve"> DIAGNOSTICO, TRATAMIENTO Y CONTROL DE MEDIANTE OFERTA MOVIL</t>
  </si>
  <si>
    <t>0135997</t>
  </si>
  <si>
    <t>EVALUACION CLINICA Y TAMIZAJE LABORATORIAL DE PERSONAS CON RIESGO DE PADECER ENFERMEDADES CRONICAS NO TRANSMISIBLES</t>
  </si>
  <si>
    <t xml:space="preserve"> PERSONAS DE 12 Y 17 AÑOS CON VALORACION CLINICA DE FACTORES DE RIESGO Y TAMIZAJE LABORATORIAL</t>
  </si>
  <si>
    <t xml:space="preserve"> PERSONAS DE 18 A 29 AÑOS CON VALORACION CLINICA DE FACTORES DE RIESGO Y TAMIZAJE LABORATORIAL</t>
  </si>
  <si>
    <t xml:space="preserve"> PERSONAS DE 30 A 59 AÑOS CON VALORACION CLINICA DE FACTORES DE RIESGO Y TAMIZAJE LABORATORIAL</t>
  </si>
  <si>
    <t xml:space="preserve"> PERSONAS DE 5 A 11 AÑOS CON VALORACION CLINICA DE FACTORES DE RIESGO Y TAMIZAJE LABORATORIAL</t>
  </si>
  <si>
    <t xml:space="preserve"> PERSONAS MAYORES DE 60 AÑOS CON VALORACION CLINICA DE FACTORES DE RIESGO Y TAMIZAJE LABORATORIAL</t>
  </si>
  <si>
    <t>0135998</t>
  </si>
  <si>
    <t>BRINDAR TRATAMIENTO A PERSONAS CON DIAGNOSTICO DE HIPERTENSION ARTERIAL</t>
  </si>
  <si>
    <t xml:space="preserve"> MANEJO DE EMERGENCIA O URGENCIA HIPERTENSIVA</t>
  </si>
  <si>
    <t xml:space="preserve"> MANEJO INTEGRAL DE PERSONAS CON SOBREPESO, DISLIPIDEMIAS, OBESIDAD Y OTROS FACTORES DE RIESGO RELACIONADOS CON LOS ESTILOS DE VIDA</t>
  </si>
  <si>
    <t xml:space="preserve"> PACIENTE HIPERTENSO DE NO ALTO RIESGO NO CONTROLADO, QUE RECIBE TRATAMIENTO</t>
  </si>
  <si>
    <t xml:space="preserve"> PACIENTE HIPERTENSO DE NO ALTO RIESGO Y CONTROLADO QUE RECIBE TRATAMIENTO</t>
  </si>
  <si>
    <t xml:space="preserve"> PACIENTES CON ENFERMEDAD CARDIOMETABOLICA ORGANIZADOS QUE RECIBEN EDUCACION PARA EL CONTROL DE LA ENFERMEDAD</t>
  </si>
  <si>
    <t xml:space="preserve"> PACIENTES HIPERTENSOS CON ESTRATIFICACION DE RIESGO CARDIOVASCULAR</t>
  </si>
  <si>
    <t xml:space="preserve"> PERSONA EVALUADA</t>
  </si>
  <si>
    <t>0135999</t>
  </si>
  <si>
    <t xml:space="preserve"> MANEJO BASICO DE CRISIS HIPOGLICEMICA O HIPERGLICEMICA EN PACIENTES DIABETICOS</t>
  </si>
  <si>
    <t xml:space="preserve"> PACIENTE DIABETICO NO COMPLICADO CON TRATAMIENTO</t>
  </si>
  <si>
    <t xml:space="preserve"> PACIENTE PREDIABETICO CON TRATAMIENTO</t>
  </si>
  <si>
    <t xml:space="preserve"> PACIENTES CON DIAGNOSTICO DE DIABETES Y VALORACION DE COMPLICACIONES</t>
  </si>
  <si>
    <t>0136005</t>
  </si>
  <si>
    <t xml:space="preserve"> EVALUACION INTEGRAL EN EL PRIMER DE NIVEL DE ATENCION A PERSONAS EXPUESTAS A METALES PESADOS</t>
  </si>
  <si>
    <t xml:space="preserve"> TOMA DE MUESTRAS PARA DOSAJE DE METALES PESADOS, PERSONAS EXPUESTAS A FUENTES CONTAMINANTES</t>
  </si>
  <si>
    <t xml:space="preserve"> MUESTRAS TOMADAS</t>
  </si>
  <si>
    <t xml:space="preserve"> PERSONAS EXPUESTAS A CONTAMINACION DE METALES PESADOS CON PRUEBA DE LABORATORIO CONFIRMADO POR EL INS</t>
  </si>
  <si>
    <t xml:space="preserve"> TRATAMIENTO A PERSONAS CON CATEGORIA DE EXPOSICION A PLOMO I (1 A 9.9 UG/DL)</t>
  </si>
  <si>
    <t xml:space="preserve"> TRATAMIENTO A PERSONAS INTOXICADAS POR PLOMO CON CATEGORIA DE EXPOSICION II (10 A 19.9 UG/DL)</t>
  </si>
  <si>
    <t xml:space="preserve"> TRATAMIENTO A PERSONAS INTOXICADAS POR PLOMO CON CATEGORIA DE EXPOSICION III (20 A 44.9 UG/DL)</t>
  </si>
  <si>
    <t xml:space="preserve"> DOSAJE DE SEGUIMIENTO DE METALES PESADOS A PERSONAS EN CATEGORIA DE EXPOSICION A PLOMO II</t>
  </si>
  <si>
    <t xml:space="preserve"> PERSONA EXAMINADA</t>
  </si>
  <si>
    <t xml:space="preserve"> DOSAJE DE SEGUIMIENTO DE METALES PESADOS A PERSONAS EN CATEGORIA DE EXPOSICION A PLOMO III</t>
  </si>
  <si>
    <t xml:space="preserve"> DOSAJE DE SEGUIMIENTO DE METALES PESADOS A PERSONAS EN CATEGORIA DE EXPOSICION A PLOMO IV Y V</t>
  </si>
  <si>
    <t>: 024 PREVENCION Y CONTROL DEL CANCER</t>
  </si>
  <si>
    <t>0044192</t>
  </si>
  <si>
    <t xml:space="preserve"> MONITOREO DEL PROGRAMA DE PREVENCION Y CONTROL DEL CANCER</t>
  </si>
  <si>
    <t xml:space="preserve"> EVALUACION DEL PROGRAMA DE PREVENCION Y CONTROL DEL CANCER</t>
  </si>
  <si>
    <t xml:space="preserve"> SUPERVISION DEL PROGRAMA DE PREVENCION Y CONTROL DEL CANCER</t>
  </si>
  <si>
    <t>0044193</t>
  </si>
  <si>
    <t>0053351</t>
  </si>
  <si>
    <t xml:space="preserve"> JUNTA VECINAL COMUNAL CAPACITADA PARA IMPLEMENTAR ESTRATEGIAS ORIENTADAS A LA PROMOCION DE LAS SALUD Y ADQUISICION DE HABITOS DE VIDA SALUDABLES ORIENTADA A LA PREVENCION DE LOS PRINCIPALES TIPOS DE C</t>
  </si>
  <si>
    <t xml:space="preserve"> AGENTE COMUNITARIO DE SALUD CAPACITADO EN EL DESARROLLO DE ACTIVIDADES PREVENTIVAS PROMOCIONALES Y ORIENTACION DE PRACTICAS DE DETECCION TEMPRANA PARA LA PROMOCION DE PRACTICAS SALUDABLES Y MEDIDAS PR</t>
  </si>
  <si>
    <t>0044194</t>
  </si>
  <si>
    <t>0053773</t>
  </si>
  <si>
    <t xml:space="preserve"> MUJER DE 30 A 49 AÑOS EXAMINADA CON INSPECCION VISUAL CON ACIDO CETICO (IVA)</t>
  </si>
  <si>
    <t xml:space="preserve"> PERSONA ATENDIDA CON CONSULTA MEDICA GINECOLOGICA</t>
  </si>
  <si>
    <t xml:space="preserve"> MUJER EXAMINADA CON EXAMEN DE PAPANICOLAU</t>
  </si>
  <si>
    <t>3000683</t>
  </si>
  <si>
    <t xml:space="preserve">NIÑA PROTEGIDA CON VACUNA VPH </t>
  </si>
  <si>
    <t>0136006</t>
  </si>
  <si>
    <t xml:space="preserve"> PROTEGER A LA NIÑA CON APLICACION DE VACUNA VPH</t>
  </si>
  <si>
    <t>0077244</t>
  </si>
  <si>
    <t xml:space="preserve"> CONSEJO EDUCATIVO INSTITUCIONAL /CONEI- COMPROMETIDO PARA PROMOVER PRACTICAS Y ENTORNOS SALUDABLES PARA PREVENCION DEL CANCER</t>
  </si>
  <si>
    <t xml:space="preserve"> DOCENTES CAPACITADOS PARA PROMOVER PRACTICAS SALUDABLES EN PREVENCION DEL CANCER</t>
  </si>
  <si>
    <t xml:space="preserve"> ASOCIACIÓN DE PADRES DE FAMILIA (APAFAS)  DESARROLLAN ACCIONES PARA LA PROMOCIÓN DE PRÁCTICAS Y ENTORNOS  SALUDABLES PARA FOMENTAR EL CUIDADO Y AUTOCUIDADO DE LA SALUD FRENTE AL CÁNCER</t>
  </si>
  <si>
    <t>0077245</t>
  </si>
  <si>
    <t>CONSEJERIA A LAS FAMILIAS PARA LA ADOPCION Y PRACTICA DE ESTILOS DE VISDA SALUDABLES PARA LA PREVENCION DEL CANCER</t>
  </si>
  <si>
    <t xml:space="preserve"> CONSEJERIA A TRAVES DE VISITA DOMICILIARIA A LA FAMILIA (DE PREFERENCIA DE ENCONTRAR ALGUNOS DE SUS MIEMBROS EN EL GRUPO DE RIESGO) PARA PROMOVER PRACTICAS SALUDABLES EN PREVENCION DEL CANCER</t>
  </si>
  <si>
    <t>0077246</t>
  </si>
  <si>
    <t>CAPACITACION A LOS MUNICIPIOS PARA LA PROMOCION DE PRACTICAS EN SALUD EN LA PREVENCION DEL CANCER</t>
  </si>
  <si>
    <t xml:space="preserve"> CONSEJO MUNICIPAL CAPACITADO PARA PROMOVER PRACTICAS EN SALUD EN LA PREVENCION DEL CANCER</t>
  </si>
  <si>
    <t xml:space="preserve">  COMITÉ MULTISECTORIAL CAPACITADO PARA PROMOVER PRACTICAS EN SALUD EN LA PREVENCION DEL CANCER</t>
  </si>
  <si>
    <t>0077247</t>
  </si>
  <si>
    <t>CONSEJERIA EN LA PREVENCION DEL CANCER DE COLONY RECTO, HIGADO, LEUCEMIA, LINFOMA, PIEL Y OTROS</t>
  </si>
  <si>
    <t xml:space="preserve"> EVALUACION MEDICA PREVENTIVA DE CANCER DE COLON Y RECTO, HIGADO, LEUCEMIA, LINFOMA, PIEL</t>
  </si>
  <si>
    <t>0044195</t>
  </si>
  <si>
    <t xml:space="preserve"> PERSONA INFORMADA CON CONSEJERIA DE CANCER DE CERVIX</t>
  </si>
  <si>
    <t xml:space="preserve"> MUJERES MAYORES DE 18 AÑOS CON CONSEJERIA EN CANCER DE MAMA</t>
  </si>
  <si>
    <t>0044199</t>
  </si>
  <si>
    <t xml:space="preserve"> PERSONA INFORMADA CON CONSEJERIA DE CANCER GASTRICO</t>
  </si>
  <si>
    <t>0044200</t>
  </si>
  <si>
    <t xml:space="preserve"> PERSONA INFORMADA CON CONSEJERIA DE CANCER DE PROSTATA</t>
  </si>
  <si>
    <t>0044203</t>
  </si>
  <si>
    <t xml:space="preserve"> PERSONA INFORMADA CON CONSEJERIA DE CANCER DE PULMON</t>
  </si>
  <si>
    <t>0044204</t>
  </si>
  <si>
    <t>: 0068 - REDUCCION DE VULNERABILIDAD Y ATENCION DE EMERGENCIAS POR DESASTRES</t>
  </si>
  <si>
    <t>OBJETIVO GENERAL DEL PLAN OPERATIVO 1 : REDUCIR LA VULNERABILIDAD Y ATENCION DE EMERGENCIAS POR DESASTRES.</t>
  </si>
  <si>
    <t>3000169</t>
  </si>
  <si>
    <t>0053327</t>
  </si>
  <si>
    <t>0077934</t>
  </si>
  <si>
    <t>3000450</t>
  </si>
  <si>
    <t>ENTIDADES PUBLICAS CON GESTION DE RIESGO DE DESASTRE EN SUS PROCESOS DE PLANIFICACION Y ADMINISTRACION PARA EL DESARROLLO</t>
  </si>
  <si>
    <t>DESARROLLO DE CAPACIDADES Y ASISTENCIA TECNICA EN GESTION DEL RIESGO DE DESASTRES</t>
  </si>
  <si>
    <t>0106812</t>
  </si>
  <si>
    <t>MONITOREO,SUPERVISION Y EVALUACION DE PRODUCTOS Y ACTIVIDADES EN GESTION DE RIESGO DE DESASTRES</t>
  </si>
  <si>
    <t>0106813</t>
  </si>
  <si>
    <t>MONITOREO, SUPERVISION Y EVALUACION DE PRODUCTOS Y ACTIVIDADES EN GESTION DE RIESGO DE DESASTRES</t>
  </si>
  <si>
    <t>0106777</t>
  </si>
  <si>
    <t>3000564</t>
  </si>
  <si>
    <t>0077937</t>
  </si>
  <si>
    <t>0077938</t>
  </si>
  <si>
    <t>0077939</t>
  </si>
  <si>
    <t>3000565</t>
  </si>
  <si>
    <t>SERVICIOS ESENCIALES SEGUROS ANTE EMERGENCIAS Y DESASTRES</t>
  </si>
  <si>
    <t>0107763</t>
  </si>
  <si>
    <t>SEGURIDAD FUNCIONAL DE ESTABLECIMIENTOS DE SALUD</t>
  </si>
  <si>
    <t>ANALISIS DE LA VULNERABILIDAD DE ESTABLECIMIENTOS DE SALUD</t>
  </si>
  <si>
    <t>0077931</t>
  </si>
  <si>
    <t>0107668</t>
  </si>
  <si>
    <t>3000628</t>
  </si>
  <si>
    <t>POBLACION CON MONITOREO, VIGILANCIA Y CONTROL DE DAÑOS A LA SALUD FRENTE A EMERGENCIA Y DESASTRES</t>
  </si>
  <si>
    <t>ORGANIZACION E IMPLEMENTACION DE SIMULACROS FRENTE A EMERGENCIAS Y DESASTRES</t>
  </si>
  <si>
    <t>0077936</t>
  </si>
  <si>
    <t>0106811</t>
  </si>
  <si>
    <t>0107666</t>
  </si>
  <si>
    <t>: 0104 - REDUCCION DE LA MORTALIDAD POR EMERGENCIAS Y URGENCIAS MEDICAS</t>
  </si>
  <si>
    <t>DESARROLLO DE NORMAS Y GUIAS TECNICAS EN ATENCION PRE HOSPITALARIA Y EMERGENCIAS</t>
  </si>
  <si>
    <t>0076149</t>
  </si>
  <si>
    <t>MONITOREO, SUPERVISION Y EVALUACION DEL PROGRAMA PRESUPUESTAL</t>
  </si>
  <si>
    <t>0136007</t>
  </si>
  <si>
    <t>MONITOREO ,SUPERVISION Y EVALUACION DEL PROGRAMA PRESUPUESTAL</t>
  </si>
  <si>
    <t>ATENCION PREHOSPITALARIA MOVIL DE LA EMERGENCIA CON SOPORTE VITAL BASICO "SVB"</t>
  </si>
  <si>
    <t>SERVICIO DE AMBULANCIA CON SOPORTE VITAL BASICO (SBV) PARA LA ATENCION PRE HOSPITALARIA DE LA EMERGENCIA</t>
  </si>
  <si>
    <t>0076116</t>
  </si>
  <si>
    <t>PACIENTE ATENDIDO</t>
  </si>
  <si>
    <t xml:space="preserve">ATENCION MEDICA TELEFONICA  DE LA EMERGENCIA Y URGENCIA EN CENTRO REGULADOR </t>
  </si>
  <si>
    <t>0076113</t>
  </si>
  <si>
    <t>: 0129 - PREVENCION Y MANEJO DE CONDICIONES SECUNDARIAS DE SALUD EN PERSONAS CON DISCAPACIDAD</t>
  </si>
  <si>
    <t>0136013</t>
  </si>
  <si>
    <t>0136014</t>
  </si>
  <si>
    <t>0136015</t>
  </si>
  <si>
    <t>CAPACITACION EN ESTABLECIMIENTOS DE SALUD PARA LA PROMOCION DE LA SALUD DE LAS PERSONAS CON DISCAPACIDAD</t>
  </si>
  <si>
    <t>0136017</t>
  </si>
  <si>
    <t>CAPACITACION EN LAS INSTITUCIONES EDUCATIVAS PARA LA PROMOCION DE LA SALUD DE LAS PERSONAS CON DISCAPACIDAD</t>
  </si>
  <si>
    <t>: 0131 - CONTROL Y PREVENCION EN SALUD MENTAL</t>
  </si>
  <si>
    <t>0136775</t>
  </si>
  <si>
    <t>0136776</t>
  </si>
  <si>
    <t>5005185</t>
  </si>
  <si>
    <t>0136777</t>
  </si>
  <si>
    <t>3000698</t>
  </si>
  <si>
    <t>PERSONAS CON TRASTORNOS MENTALES Y PROBLEMAS PSICOSOCIALES  DETECTADAS</t>
  </si>
  <si>
    <t>0136778</t>
  </si>
  <si>
    <t>0136779</t>
  </si>
  <si>
    <t>0136780</t>
  </si>
  <si>
    <t>3000699</t>
  </si>
  <si>
    <t>POBLACION CON  PROBLEMAS PSICOSOCIALES  QUE RECIBEN ATENCION OPORTUNA Y DE CALIDAD</t>
  </si>
  <si>
    <t>0136781</t>
  </si>
  <si>
    <t>3000700</t>
  </si>
  <si>
    <t>PERSONAS CON TRASTORNOS AFECTIVOS Y DE ANSIEDAD TRATADAS OPORTUNAMENTE</t>
  </si>
  <si>
    <t>TRATAMIENTO AMBULATORIO DEPERSONAS CON TRASTORNOS AFECTIVOS  (DEPRESION Y CONDUCTA SUICIDA) Y DE ANSIEDAD</t>
  </si>
  <si>
    <t>0136782</t>
  </si>
  <si>
    <t>3000701</t>
  </si>
  <si>
    <t xml:space="preserve">PERSONAS CON TRASTORNOS MENTALES Y DEL COMPORTAMIENTO DEBIDO AL CONSUMO DEL ALCOHOL TRATADAS OPORTUNAMENTE </t>
  </si>
  <si>
    <t>0136784</t>
  </si>
  <si>
    <t>0136786</t>
  </si>
  <si>
    <t>3000702</t>
  </si>
  <si>
    <t>PERSONAS CON TRASTORNOS Y SINDROMES PSICOTICOS TRATADAS OPORTUNAMENTE</t>
  </si>
  <si>
    <t>0136787</t>
  </si>
  <si>
    <t>3000704</t>
  </si>
  <si>
    <t>COMUNIDADES CON POBLACIONES VICTIMAS DE  VIOLENCIA POLITICA ATENDIDAS</t>
  </si>
  <si>
    <t>0136791</t>
  </si>
  <si>
    <t>3000705</t>
  </si>
  <si>
    <t xml:space="preserve">POBLACION  EN RIESGO QUE ACCEDEN A PROGRAMAS DE PREVENCION EN SALUD MENTAL </t>
  </si>
  <si>
    <t>0136792</t>
  </si>
  <si>
    <t>0136793</t>
  </si>
  <si>
    <t>0136794</t>
  </si>
  <si>
    <t>3000706</t>
  </si>
  <si>
    <t>FAMILIAS CON CONOCIMIENTOS DE PRACTICAS SALUDABLES PARA PREVENIR LOS TRANSTOTRNOS MENTALES Y PROBLEMAS PSICOSOCIALES</t>
  </si>
  <si>
    <t>0136795</t>
  </si>
  <si>
    <t>3000707</t>
  </si>
  <si>
    <t>COMUNIDADES QUE PROMUEVEN PRACTICAS Y ENTORNOS SALUDABLES PARA CONTRIBUIR EN LA DISMINUCION DE LOS TRANSTOTRNOS MENTALES Y PROBLEMAS PSICOSOCIALES</t>
  </si>
  <si>
    <t>5005204</t>
  </si>
  <si>
    <t>0136796</t>
  </si>
  <si>
    <t>DENOMINACION:  RED DE SERVICIOS DE SALUD CUSCO NORTE</t>
  </si>
  <si>
    <t>PROGRAMA ESTRATEGICO: ARTICULADO NUTRICIONAL</t>
  </si>
  <si>
    <t>ODI</t>
  </si>
  <si>
    <t>MONITOREO DEL PROGRAMA ARTICULADO NUTRICIONAL</t>
  </si>
  <si>
    <t>Informe</t>
  </si>
  <si>
    <t>SUPERVISION DEL PROGRAMA ARTICULADO NUTRICIONAL.</t>
  </si>
  <si>
    <t>0.7</t>
  </si>
  <si>
    <t>33248</t>
  </si>
  <si>
    <t>0.8</t>
  </si>
  <si>
    <t>33249</t>
  </si>
  <si>
    <t xml:space="preserve">JUNTA VECINAL CAPACITADA PARA IMPLEMENTAR LA VIGILANCIA COMUNITARIA EN FAVOR DEL CUIDADO INFANTIL </t>
  </si>
  <si>
    <t>33250</t>
  </si>
  <si>
    <t>ASOCIACION DE PADRES DE FAMILIA  APAFAS  PROMUEVEN  Y DESARROLAN  PRACTICAS  Y ENTORNOS  SALUDABLES EN ALIMENTACION  Y NUTRICION  SALUDABLE</t>
  </si>
  <si>
    <t>33251</t>
  </si>
  <si>
    <t xml:space="preserve">FAMILIAS SALUDABLES CON CONOCIMIENTOS PARA EL CUIDADO INFANTIL, LACTANCIA MATERNA EXCLUSIVA Y LA ADECUADA ALIMENTACION Y </t>
  </si>
  <si>
    <t>FAMILIA CON NIÑOS Y NIÑAS  MENORES DE 24 MESES  Y GESTANTES QUE PARETICIPAN</t>
  </si>
  <si>
    <t>33254</t>
  </si>
  <si>
    <t>ATENCION DE LAS REACCIONES  ADVERSAS A LAS VACUNAS</t>
  </si>
  <si>
    <t>13</t>
  </si>
  <si>
    <t>.05</t>
  </si>
  <si>
    <t>33260</t>
  </si>
  <si>
    <t>PRACTICAS EN TECNICAS SEGURAS  DE DESINFECCION  DEL AGUA Y ALMACENAMIENTO  DOMICILIARIA</t>
  </si>
  <si>
    <t>DESINFECCION  DE LOS SISTEMAS  DE ABASTECIMIENTO  DE AGUA EN CEMTRO  POBLADO DE EXTREMA POBREZA  Y RURALES</t>
  </si>
  <si>
    <t>TALLER DIRIGIDA  A PROVEEDORES  EN LIMPIEZA  DESINFECCION  Y GLORACION</t>
  </si>
  <si>
    <t>0.6</t>
  </si>
  <si>
    <t>33308</t>
  </si>
  <si>
    <t>14</t>
  </si>
  <si>
    <t>33311</t>
  </si>
  <si>
    <t>33312</t>
  </si>
  <si>
    <t>33315</t>
  </si>
  <si>
    <t>33414</t>
  </si>
  <si>
    <t>16</t>
  </si>
  <si>
    <t>33313</t>
  </si>
  <si>
    <t xml:space="preserve"> NIÑOS CON DIAGNISTICO DE  IRA CON COMPLICACIONES</t>
  </si>
  <si>
    <t>17</t>
  </si>
  <si>
    <t>33314</t>
  </si>
  <si>
    <t xml:space="preserve"> NIÑOS CON DIAGNISTICO DE  EDA CON COMPLICACIONES</t>
  </si>
  <si>
    <t>19</t>
  </si>
  <si>
    <t>33317</t>
  </si>
  <si>
    <t>175 INTERVENCIONES DE COMUNICACION PARA EL CUIDADO INFANTIL Y PREVENCION DE ANEMIA Y DESNUTRICION CRONICA INFANTIL</t>
  </si>
  <si>
    <t>COMUNICACION PARA EL CUIDADO INFANTIL Y PREVENCION DE ANEMIA Y DESNUTRICION CRONICA INFANTIL</t>
  </si>
  <si>
    <t>COMUNICACION PARA EL CUIDADO INFANTIL Y PREVENCION DE ANEMIA Y DESNUTRICION CRONICA INFANTI</t>
  </si>
  <si>
    <t xml:space="preserve">META A LOGRAR  SIAF </t>
  </si>
  <si>
    <t>COMUNIDAD  PROMUEVE ACCIONES ADECUADAS EN SALUD SEXUAL Y REPRODUCTIVA CON ENFASIS EN MATERNIDAD SALUDABLE Y SALUD DEL NEONATO</t>
  </si>
  <si>
    <t>INSTIT. EDUCATIVA CON CONEI QUE PROMUEVE PRÁCTICAS  EN MATERNIDAD SALUDABLE Y SALUD DEL NEONATO</t>
  </si>
  <si>
    <t>ASOCIACION DE PADRES DE FAMILIA (APAFAS) DESARROLLAN LA ACCION PARA LA PROMOCION</t>
  </si>
  <si>
    <t>FAMILIAS SALUDABLES RESPECTO DE SU SALUD SEXUAL Y REPRODUCTIVA CON ENFASIS EN LA MATERNIDAD SALUDABLE.</t>
  </si>
  <si>
    <t>BRINDAR ATENCION DE GESTANTES CON  COMPLICACIONES</t>
  </si>
  <si>
    <t>OTRAS ENFERMEDADES</t>
  </si>
  <si>
    <t>BRINDAR ATENCION DEL PARTO  COMPLICADO  NO QUIRURGICO</t>
  </si>
  <si>
    <t>MONITOREO, SUPERVISION, EVALUACION</t>
  </si>
  <si>
    <t>FAMILIA PRACTICAS SALUDABLES PARA LA PREVENCION DE VIH SIDA Y TUBERCULOSIS</t>
  </si>
  <si>
    <t xml:space="preserve"> FAMILIA</t>
  </si>
  <si>
    <t>FAMILIAS QUE DESARROLLAN PRÁCTICAS SALUDABLES PARA LA PREVENCIÓN Y CONTROL DE LA TUBERCULOSIS.</t>
  </si>
  <si>
    <t>FAMILIAS QUE DESARROLLAN PRÁCTICAS SALUDABLES PARA LA PREVENCIÓN Y CONTROL DE VIH SIDA</t>
  </si>
  <si>
    <t>FAMILIAS INFORMADAS SOBRE MEDIDAS DE PREVENCIÓN Y CONTROL DE TB POR MEDIOS MASIVOS DE COMUNICACIÓN.</t>
  </si>
  <si>
    <t xml:space="preserve"> INSTITUCIONES EDUCATIVAS QUE PROMUEVEN  PRACTICAS  SALUDABLES PARA LA PREVENCION DE VIH SIDA</t>
  </si>
  <si>
    <t>PROMOVER MEDIANTE AGENTES COMUNITARIOS EN SALUD PRACTICAS SALUDABLES PARA PREVENCION DE VIH SIDA Y TUBERCULOSI</t>
  </si>
  <si>
    <t xml:space="preserve"> POBLACION INFORMADA EL USO CORRECTO DE CONDON PARA PREVENCION DE INFECCIONES DE TRANSMISIÓN SEXUAL y VIH/SIDA</t>
  </si>
  <si>
    <t>ADULTOS Y JOVENES VARONES CONSEJERIA Y TAMIZAJE PARA ITS VIH/SIDA</t>
  </si>
  <si>
    <t>NTREGAR A POBLACION ADOLESCENTE INFORMACION SOBRE INFECCIONES DE TRANSMISIÓN SEXUAL y VIH/SIDA</t>
  </si>
  <si>
    <t xml:space="preserve"> INFORMACION Y ATENCION PREVENTIVA A POBLACION DE ALTO RIESGO.</t>
  </si>
  <si>
    <t>ATENCION A PERSONAL DE SALUD  EXPUESTA A ACIDENTE LABORAL</t>
  </si>
  <si>
    <t>SINTOMATICOS  RESPIRATORIOS  CON DESPISTAJE DE TUBERCULOSIS</t>
  </si>
  <si>
    <t>SEGUIMITO DIAGNOSTICO  AL SINTOMATICO  RESPIRATORIO  CON 2 RESULTADOS  DE BACILOSCOPIA NEGATIVA</t>
  </si>
  <si>
    <t>PACIENTES CON COMORBILIDAD  CON DESPISTAJE  Y DIAGNOSTICO DE TUBERCULOSIS</t>
  </si>
  <si>
    <t>DESPISTAJE Y DIAGNÓSTICO PARA PACIENTES CON  TB E INSUFICIENCIA RENAL</t>
  </si>
  <si>
    <t>DESPISTAJE Y DIAGNÓSTICO PARA PACIENTES CON TB Y ASMA</t>
  </si>
  <si>
    <t>BRINDAR TRATAMIENTO PARA TUBERCULOSIS A PERSONAS CON COMORBILIDA</t>
  </si>
  <si>
    <t>ATENCIÓN DE COMORBILIDAD DE TB Y  VIH</t>
  </si>
  <si>
    <t>ATENCIÓN DE TB E INSUFICIENCIA RENAL</t>
  </si>
  <si>
    <t>ATENCIÓN CURATIVA DE ASMA / EPOC</t>
  </si>
  <si>
    <t>MONITOREO, SUPERVISION, EVALUACION Y</t>
  </si>
  <si>
    <t xml:space="preserve">ASOCIACION  DE PADRES DE FAMILIA (APAFAS) DESARROLLAN ACCIONES  PARA LA PROMOCION  DE PRACTIAS  Y ENTORNOS  SALUDABLES  FRENTE  A LAS </t>
  </si>
  <si>
    <t>COMITÉ MULTISECTORIAL  CAPACITADO  PARA PROMOVER  PRACTICAS SALUDABLES</t>
  </si>
  <si>
    <t xml:space="preserve">INFORMACION DE LOS MECANISMOS DE TRASMISION DE ENFERMEDADES METAXENICAS Y  ZOONOTICAS </t>
  </si>
  <si>
    <t>INTERVENCIONES EN VIVIENDAS PROTEGIDAS DE LOS PRINCIPALES CONDICIONANTES DEL RIESGO EN LAS AREAS DE ALTO Y MUY ALTO</t>
  </si>
  <si>
    <t>VIVIENDAS  EN AREAS DE TRANSMISION DE DENGUE CON VIGILANCIA ENTOMOLOGICA EN DOMICILIARIA</t>
  </si>
  <si>
    <t xml:space="preserve">VIVIENDAS  EN AREAS DE TRANSMISION DE DENGUE CON VIGILANCIA ENTOMOLOGICA EN DOMICILIARIA ESCENARIO  II Y  III </t>
  </si>
  <si>
    <t>AJENTES COMUNITARIOS DE LA SALUD CAPACITADOS QUE PROMUEVEN ACCIONES DE PROMOCION E LA SALUD PARA LA PREVENCION</t>
  </si>
  <si>
    <t>JUNTA VECINAL COMUNAL CAPACITADA  QUE PROMUEVE ACCION  DE PROMOCION DE LA SALUD</t>
  </si>
  <si>
    <t>DETECCION Y DIAGNOSTICO DE CASOS PROBABLE</t>
  </si>
  <si>
    <t xml:space="preserve">ATENCION  CASOS DE DENGUE  SIN SIGNOS DE ALARMA </t>
  </si>
  <si>
    <t>tamisaje  EN AREAS  DE RIESGO  DE FASCIOLOSIS</t>
  </si>
  <si>
    <t xml:space="preserve"> MONITOREO, SUPERVISION, EVALUACION</t>
  </si>
  <si>
    <t>INFORMACION Y SENSIBILIZACION DE LA POBLACIÓNEN  PARA EL CUIDADO DE LA SALUD DE LAS ENFERMEDADES NO TRASMISIBLES</t>
  </si>
  <si>
    <t>PROMOCION DE PRACTICAS HIGIENICAS SANITARIAS EN FAMILIAS EN ZONAS DE RIESGO PARA PREVENIR LAS ENFERMEDADES NO TRASMISIBLES</t>
  </si>
  <si>
    <t xml:space="preserve"> INSTITUCIONES EDUCATIVAS PARA LA  PREVENCION DE LAS ENFERMEDADES NO TRANSMISIBLES  </t>
  </si>
  <si>
    <t>ASOCICION DE PADRESS DE FAMILIA (APAFAS= PROMUEVEN  PRACTICAS Y ENTORNOS SALUDABLES PARA LA PREVENCION  DE ENFERMEDADES  NO TRANSMISIBLES</t>
  </si>
  <si>
    <t>ASESORIA NUTRICIONAL  PARA EL CONTROL DE ENFERMEDADES</t>
  </si>
  <si>
    <t>EXAMEN DE ESTOMATOLOGIA</t>
  </si>
  <si>
    <t>INSTRUCCIÓN DE IGIENE ORAL</t>
  </si>
  <si>
    <t>Referencia de pacientes  CON ERRORES REFRACTIVOS</t>
  </si>
  <si>
    <t>DENOMINACION:RED DE SERVICIOS DE SALUD CUSCO NORTE</t>
  </si>
  <si>
    <t>SUPERVISION DE PREVENCION Y CONTROL DEL CANCER</t>
  </si>
  <si>
    <t xml:space="preserve">JUNTA VECINAL  COMUNAL CAPACITADA PARA IMPLEMENTAR  ESTRATEGIAS ORIENTADAS  A LA PROMOCION  DE LAS SALUD Y AQUISICION  DE ABITOS DE VIDA  SALUDABLE ORIENTADA  A LA PREVENCION  DE LOS PRINCIPALES TIPOS </t>
  </si>
  <si>
    <t>AGENTES COMUNITARIOS SALUD CAPACITADO  EN EL DESARROLLO  DE ACTIVIDES  PREVENTIVAS  PROMOCIONALES  DE PRACTICAS SALUDABLES Y MEDIDAS</t>
  </si>
  <si>
    <t>INFORMACION Y SENSIBILIZACION DE LA POBLACION EN EL CUIDADO DE LA SALUD DEL CANCER DE CERVIX</t>
  </si>
  <si>
    <t xml:space="preserve">CONSEJO EDUCATIVO INSTITUCIONAL /CONEI COMPROMETIDO PARA PROMOVER PRACTICAS Y ENTORNOS  SALUDABLES PARA LA PREVENCION DEL CANCER </t>
  </si>
  <si>
    <t>DOCENTES  CAPACITADOS  PARA PROMOVER PRACTICAS SALUDABLES  EN PREVENCION DEL CANCER</t>
  </si>
  <si>
    <t>ASOCIACION DE PADRES DE FAMILIA (APAFAS) DESARROLLAN ACCIONES  PARA LA PROMOCION  DE PRACTICAS  Y ENTORNOS  SALUDABLES PARA FOMENTAR  EL CUIDADO  A UTOCUIDADO  DE LA SALUD  FRENTE AL CANCER</t>
  </si>
  <si>
    <t>CONSERIA  A TRAVEZ DE VISITAS  DOMICILIARIAS A LA FAMILIA  DE PREFERENCIA DE ENCONTRAR ALGUNOS DE SUS MIEMBROS EN EL GRUPO DE RIESGO  PARA PROMOVER  PRACTICAS SALUDABLES EN PREVENCION DEL CANCER</t>
  </si>
  <si>
    <t>MUNICIPIOS PARA LA PROMOCION DE PRACTICAS Y ENTORNOS SALUDABLES PARA LA PREVENCION DEL CANCER</t>
  </si>
  <si>
    <t>CONSEJO MUNICIPAL  CAPACITADO PARA PROMOVER PRACTICAS EN SALUD EN LA PREVENCION DEL CANCER</t>
  </si>
  <si>
    <t>COMITÉ MULTISECTORIAL CAPACITADO PARA PROMOVER PRACTICAS EN SALUD  EN LA PREVENCION  DEL CANCER</t>
  </si>
  <si>
    <t>CONSEGERIA EN LA PREVENCION DEL CANCER  DE COLON  Y RECTO  HIGADO LEUCEMIA LINFOMA PIEL  Y OTROS</t>
  </si>
  <si>
    <t>MUJERES CON CITOLOGIA ANORMAL CON EXAMEN  DE  CRIIOTERAPIA O CONO LEEP</t>
  </si>
  <si>
    <t>PERSONAS ATENDIDAS  CON CONSULTA  MEDICA  GINECOLOGICA</t>
  </si>
  <si>
    <t>PERSONA  EXAMINADA  CON CRIOTERAPIA</t>
  </si>
  <si>
    <t>NIÑA PROTEGIDA  CON VACUNA VPH</t>
  </si>
  <si>
    <t>PROTEGER  CON VACUNA  VPH</t>
  </si>
  <si>
    <t>PROTEGER A LA NIÑA CON APLICACIÓN DE VACUNAS VPH</t>
  </si>
  <si>
    <t>MUJERES MAYORES DE 18 AÑOS PARA LA PREVENCION DE CANCER DE CERVIX</t>
  </si>
  <si>
    <t>MUJERES MAYORES DE 18 AÑOS PARA LA PREVENCION DE CANCER DE MAMA</t>
  </si>
  <si>
    <t>PERSONA INFORMADA CON CONSEJERIA EN CANCER DE MAMA</t>
  </si>
  <si>
    <t>PREVENCION DEL CANCER GASTRICO</t>
  </si>
  <si>
    <t>VARONES MAYORES DE 18 AÑOS PARA LA PREVENCION DE CANCER DE PROSTATA</t>
  </si>
  <si>
    <t>PERSONA INFORMADA CON CONSEJERIA EN CANCER DE PROSTATA</t>
  </si>
  <si>
    <t xml:space="preserve">PREVENCION DEL CANCER DE PULMON EN POBLACION ESCOLAR </t>
  </si>
  <si>
    <t>PREVENCION DEL CANCER DE PULMON EN POBLACION EN EDAD LABORAL</t>
  </si>
  <si>
    <t>077937</t>
  </si>
  <si>
    <t>PROGRA ESTRATEGIACA: PROGRAMA ESTRATEGICO DE REDUCCION DE LA MORTALIDAD POR EMERGENCIAS Y URGENCIAS MEDICAS.(SAMU)</t>
  </si>
  <si>
    <t>0076146</t>
  </si>
  <si>
    <t>ATENCIÓN MÉDICA TELEFÓNICA DE LA EMERGENCIA Y DESPACHO DE LA UNIDAD MÓVIL SAMU</t>
  </si>
  <si>
    <t>ATENCIÓN MÉDICA TELEFÓNICA DE LA EMERGENCIA</t>
  </si>
  <si>
    <t>DESPACHO DE LA UNIDAD MÓVIL SAMU</t>
  </si>
  <si>
    <t>SERVICIO DE TRASLADO DE PACIENTES ESTABLES (NO EMERGENCIA)</t>
  </si>
  <si>
    <t>SERVICIO DE AMBULANCIA CON SOPORTE VITAL BÁSICO (SVB) PARA EL TRASLADO DE PACIENTES QUE NO SE ENCUENTRA EN SITUACIÓN DE EMERGENCIA.</t>
  </si>
  <si>
    <t>SERVICIO DE AMBULANCIA CON SOPORTE VITAL BASICO (SVB) PARA EL TRASLADO DE PACIENTES QUE NO SE ENCUENTRA EN SITUACION DE EMERGENCIA</t>
  </si>
  <si>
    <t>TRANSPORTE ASISTIDO (NO EMERGENCIA) DE PACIENTES CRÍTICOS</t>
  </si>
  <si>
    <t>SERVICIO DE TRASLADO DE PACIENTES EN SITUACIÓN CRÍTICA</t>
  </si>
  <si>
    <t>SERVICIO DE TRASLADO DE PACIENTES EN SITUACION CRITICA</t>
  </si>
  <si>
    <t>GESTION DEL PROGRAMA</t>
  </si>
  <si>
    <t>0047173</t>
  </si>
  <si>
    <t>MONITOREO SUPERVICION EVALUACION  Y CONTROL  DEL PROGRAMA PRESUPUESTAL</t>
  </si>
  <si>
    <t>PERSONA CON DISCAPACIDAD MENOR DE 30 AÑOS ATENDIDA EN SERVICIOS DE MEDICINA DE REHABILITACIÓN</t>
  </si>
  <si>
    <t>0076108</t>
  </si>
  <si>
    <t>DESARROLLO DE CURSOS EN REHABILITACION</t>
  </si>
  <si>
    <t>PERSONA CON DISCAPACIDAD RECIBEN SERVIICIOS  DE PROMOCION  DE LA SALUD</t>
  </si>
  <si>
    <t>CAPACITACION  EN ACTIVIDADES  DE PROMOCION  DE LA SALUD  ORIENTADAS A LAS PERSONAS  CON DISCAPACIDAD</t>
  </si>
  <si>
    <t>CAPACITACION  A ESTABLECIMIENTOS  DE SALUD PARA LA  PROMOCION  DE LA SALUD DE LAS PERSONAS CON DISCAPACIDAD</t>
  </si>
  <si>
    <t>CAPACITACION  A LAS INSTITUCIONES  EDUCATIVAS  PARA LA PROMOCION  DE LA SALUD  DE LAS PERSONAS  CON DISCAPACIDAD</t>
  </si>
  <si>
    <t xml:space="preserve">PERSONA  CON DISCAPACIDAD  CERTIFICADA  EN ESTABLECIMIENTOS DE SALUD </t>
  </si>
  <si>
    <t xml:space="preserve">CERTIFICACION DE DISCAPACIDAD </t>
  </si>
  <si>
    <t>CERTIFICADO</t>
  </si>
  <si>
    <t>PERSONAS  CON DISCAPACIDAD  RECIBEN SERVICIOS  DE REHABILITACIONN BASADA</t>
  </si>
  <si>
    <t>PERSONAS  CON DISCAPACIDAD  RECIBEN SERVICIOS  DE REHABILITACIONN BASADA EN LA COMUNIDAD</t>
  </si>
  <si>
    <t>0076111</t>
  </si>
  <si>
    <t>CAPACITACION A AGENTES  COMUNITARIOS EN REHABILITACION  BASADA EN COMUNIDAD</t>
  </si>
  <si>
    <t>VISITAS A FAMILIAS  PARA REHABILITACION  BASADA EN LA COMUNIDAD MEDIANTE AGEN TES COMUNITARIOS</t>
  </si>
  <si>
    <t>PERSONAS CON TRASTORNOS MENTALES Y PROBLEMAS PSICOSOCIALES  DETECTADAS</t>
  </si>
  <si>
    <t>FAMILIAS QUE RECIBEN SESION EDECUTIVA PARA PROMOVER PRACTICAS  Y GENERAL ENTORNO  SALUDABLE PARA CONTRIBUIR  A LA MEJORA DE LA SALUD MENTAL</t>
  </si>
  <si>
    <t>JUNTA VECINAL  COMUNAL CAPACITADA QUE PROMUEVE ACCIONES DE PROMOICON DE LA SALUD MENTAL</t>
  </si>
  <si>
    <t>DENOMINACION: RED DE SERVICIOS DE SALUD CUSCO NORTE</t>
  </si>
  <si>
    <t>PROGRAMAS NO ESTRATEGICOS</t>
  </si>
  <si>
    <t>planeamiento logistica economia  administracion</t>
  </si>
  <si>
    <t>MEJORAMIENTO  DE LA OFERTA  DE LOS SERVICIOS DE SALUD</t>
  </si>
  <si>
    <t>1756691.14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</si>
</sst>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€]\ #,##0.00\ ;[$€]&quot; (&quot;#,##0.00\);[$€]&quot; -&quot;#\ "/>
    <numFmt numFmtId="166" formatCode="#,##0.00\ ;&quot; -&quot;#,##0.00\ ;&quot; -&quot;#\ ;@\ "/>
  </numFmts>
  <fonts count="1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MS Sans Serif"/>
      <family val="2"/>
    </font>
    <font>
      <b/>
      <sz val="6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b/>
      <sz val="8.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color indexed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8"/>
      <color indexed="10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color theme="1"/>
      <name val="Calibri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6"/>
      <name val="Arial Narrow"/>
      <family val="2"/>
    </font>
    <font>
      <b/>
      <sz val="6"/>
      <color theme="1"/>
      <name val="Arial Narrow"/>
      <family val="2"/>
    </font>
    <font>
      <b/>
      <sz val="8.5"/>
      <color rgb="FFFF0000"/>
      <name val="Calibri"/>
      <family val="2"/>
    </font>
    <font>
      <b/>
      <sz val="6"/>
      <name val="Arial Narrow"/>
      <family val="2"/>
    </font>
    <font>
      <sz val="6"/>
      <name val="Calibri"/>
      <family val="2"/>
      <scheme val="minor"/>
    </font>
    <font>
      <b/>
      <sz val="6"/>
      <color indexed="8"/>
      <name val="Calibri"/>
      <family val="2"/>
    </font>
    <font>
      <b/>
      <sz val="10"/>
      <name val="Calibri"/>
      <family val="2"/>
    </font>
    <font>
      <b/>
      <sz val="8.5"/>
      <name val="Calibri"/>
      <family val="2"/>
    </font>
    <font>
      <sz val="8.5"/>
      <name val="Calibri"/>
      <family val="2"/>
    </font>
    <font>
      <b/>
      <sz val="8.5"/>
      <color theme="1"/>
      <name val="Calibri"/>
      <family val="2"/>
    </font>
    <font>
      <sz val="8.5"/>
      <color rgb="FFFF0000"/>
      <name val="Calibri"/>
      <family val="2"/>
    </font>
    <font>
      <sz val="7"/>
      <name val="Calibri"/>
      <family val="2"/>
    </font>
    <font>
      <sz val="10"/>
      <name val="Calibri"/>
      <family val="2"/>
    </font>
    <font>
      <sz val="6"/>
      <color theme="1"/>
      <name val="Calibri"/>
      <family val="2"/>
    </font>
    <font>
      <sz val="6"/>
      <color rgb="FF00B0F0"/>
      <name val="Calibri"/>
      <family val="2"/>
    </font>
    <font>
      <b/>
      <sz val="8"/>
      <color rgb="FFFF0000"/>
      <name val="Calibri"/>
      <family val="2"/>
      <scheme val="minor"/>
    </font>
    <font>
      <sz val="5"/>
      <name val="Calibri"/>
      <family val="2"/>
      <scheme val="minor"/>
    </font>
    <font>
      <b/>
      <sz val="8"/>
      <color rgb="FFFF0000"/>
      <name val="Arial"/>
      <family val="2"/>
    </font>
    <font>
      <sz val="8"/>
      <name val="MS Sans Serif"/>
      <family val="2"/>
    </font>
    <font>
      <sz val="8"/>
      <color rgb="FF000000"/>
      <name val="Calibri"/>
      <family val="2"/>
    </font>
    <font>
      <b/>
      <sz val="6"/>
      <name val="Calibri"/>
      <family val="2"/>
      <scheme val="minor"/>
    </font>
    <font>
      <b/>
      <sz val="5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name val="Arial Narrow"/>
      <family val="2"/>
    </font>
    <font>
      <sz val="10"/>
      <name val="MS Sans Serif"/>
    </font>
    <font>
      <b/>
      <u/>
      <sz val="11"/>
      <name val="Arial"/>
      <family val="2"/>
    </font>
    <font>
      <b/>
      <sz val="8"/>
      <color indexed="1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6"/>
      <color rgb="FFFF0000"/>
      <name val="Calibri"/>
      <family val="2"/>
    </font>
    <font>
      <b/>
      <sz val="6"/>
      <color rgb="FF00B0F0"/>
      <name val="Calibri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6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9"/>
      <color rgb="FFFF0000"/>
      <name val="Arial"/>
      <family val="2"/>
    </font>
    <font>
      <b/>
      <sz val="7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8"/>
      <color indexed="8"/>
      <name val="Calibri"/>
      <family val="2"/>
    </font>
    <font>
      <sz val="10"/>
      <name val="Mangal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5"/>
      <name val="Arial"/>
      <family val="2"/>
    </font>
    <font>
      <b/>
      <sz val="8"/>
      <color indexed="10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b/>
      <sz val="8"/>
      <color rgb="FFFF0000"/>
      <name val="Arial Narrow"/>
      <family val="2"/>
    </font>
    <font>
      <b/>
      <sz val="7"/>
      <color indexed="10"/>
      <name val="Arial Narrow"/>
      <family val="2"/>
    </font>
    <font>
      <b/>
      <sz val="6"/>
      <color indexed="10"/>
      <name val="Arial Narrow"/>
      <family val="2"/>
    </font>
    <font>
      <sz val="9.5"/>
      <name val="Arial Narrow"/>
      <family val="2"/>
    </font>
    <font>
      <sz val="6"/>
      <color theme="1"/>
      <name val="Arial"/>
      <family val="2"/>
    </font>
    <font>
      <b/>
      <sz val="7"/>
      <name val="MS Sans Serif"/>
      <family val="2"/>
    </font>
    <font>
      <b/>
      <sz val="6"/>
      <color indexed="1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Arial"/>
      <family val="2"/>
    </font>
    <font>
      <b/>
      <sz val="6"/>
      <color theme="1"/>
      <name val="Calibri"/>
      <family val="2"/>
    </font>
    <font>
      <b/>
      <sz val="6"/>
      <color rgb="FFFF0000"/>
      <name val="MS Sans Serif"/>
      <family val="2"/>
    </font>
    <font>
      <sz val="6"/>
      <color rgb="FFFF0000"/>
      <name val="Arial Narrow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theme="1"/>
      <name val="Arial Narrow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indexed="10"/>
      <name val="Arial"/>
      <family val="2"/>
    </font>
    <font>
      <b/>
      <sz val="9"/>
      <color indexed="10"/>
      <name val="Arial Narrow"/>
      <family val="2"/>
    </font>
    <font>
      <sz val="10"/>
      <color indexed="10"/>
      <name val="Arial Narrow"/>
      <family val="2"/>
    </font>
    <font>
      <sz val="6"/>
      <color rgb="FFFF0000"/>
      <name val="MS Sans Serif"/>
      <family val="2"/>
    </font>
    <font>
      <b/>
      <sz val="6"/>
      <color rgb="FFFF0000"/>
      <name val="Arial Narrow"/>
      <family val="2"/>
    </font>
    <font>
      <b/>
      <sz val="9"/>
      <name val="Calibri"/>
      <family val="2"/>
    </font>
    <font>
      <sz val="6"/>
      <color indexed="10"/>
      <name val="Arial Narrow"/>
      <family val="2"/>
    </font>
    <font>
      <b/>
      <sz val="9.5"/>
      <name val="Arial Narrow"/>
      <family val="2"/>
    </font>
    <font>
      <b/>
      <sz val="10"/>
      <name val="Franklin Gothic Medium"/>
      <family val="2"/>
    </font>
    <font>
      <b/>
      <sz val="7"/>
      <name val="Bookman Old Style"/>
      <family val="1"/>
    </font>
    <font>
      <sz val="7"/>
      <name val="MS Sans Serif"/>
      <family val="2"/>
    </font>
    <font>
      <b/>
      <sz val="10"/>
      <color theme="1"/>
      <name val="Franklin Gothic Medium"/>
      <family val="2"/>
    </font>
    <font>
      <sz val="7"/>
      <name val="Bookman Old Style"/>
      <family val="1"/>
    </font>
    <font>
      <sz val="6"/>
      <name val="Bookman Old Style"/>
      <family val="1"/>
    </font>
    <font>
      <b/>
      <sz val="6"/>
      <name val="Bookman Old Style"/>
      <family val="1"/>
    </font>
    <font>
      <b/>
      <sz val="7"/>
      <color indexed="8"/>
      <name val="Goudy Old Style"/>
      <family val="1"/>
    </font>
    <font>
      <b/>
      <sz val="7"/>
      <color indexed="10"/>
      <name val="Bookman Old Style"/>
      <family val="1"/>
    </font>
    <font>
      <b/>
      <sz val="7"/>
      <color rgb="FFFF0000"/>
      <name val="Bookman Old Style"/>
      <family val="1"/>
    </font>
    <font>
      <sz val="7"/>
      <color theme="1"/>
      <name val="Goudy Old Style"/>
      <family val="1"/>
    </font>
    <font>
      <b/>
      <sz val="7"/>
      <color theme="1"/>
      <name val="Goudy Old Style"/>
      <family val="1"/>
    </font>
    <font>
      <sz val="7"/>
      <color theme="1"/>
      <name val="Bookman Old Style"/>
      <family val="1"/>
    </font>
    <font>
      <sz val="7"/>
      <color indexed="8"/>
      <name val="Arial"/>
      <family val="2"/>
    </font>
    <font>
      <sz val="7"/>
      <name val="Goudy Old Style"/>
      <family val="1"/>
    </font>
    <font>
      <b/>
      <sz val="7"/>
      <color indexed="8"/>
      <name val="Arial"/>
      <family val="2"/>
    </font>
    <font>
      <sz val="7"/>
      <color indexed="8"/>
      <name val="Goudy Old Style"/>
      <family val="1"/>
    </font>
    <font>
      <b/>
      <sz val="7"/>
      <name val="Goudy Old Style"/>
      <family val="1"/>
    </font>
    <font>
      <sz val="7"/>
      <color rgb="FFFF0000"/>
      <name val="Goudy Old Style"/>
      <family val="1"/>
    </font>
    <font>
      <sz val="7"/>
      <color rgb="FFFF0000"/>
      <name val="Bookman Old Style"/>
      <family val="1"/>
    </font>
    <font>
      <sz val="7"/>
      <color indexed="8"/>
      <name val="Bookman Old Style"/>
      <family val="1"/>
    </font>
    <font>
      <b/>
      <sz val="10"/>
      <color rgb="FFFF0000"/>
      <name val="MS Sans Serif"/>
      <family val="2"/>
    </font>
    <font>
      <b/>
      <sz val="6"/>
      <color rgb="FFFF0000"/>
      <name val="Bookman Old Style"/>
      <family val="1"/>
    </font>
    <font>
      <sz val="7"/>
      <color indexed="8"/>
      <name val="MS Sans Serif"/>
      <family val="2"/>
    </font>
    <font>
      <b/>
      <sz val="8"/>
      <color indexed="8"/>
      <name val="Goudy Old Style"/>
      <family val="1"/>
    </font>
    <font>
      <sz val="7"/>
      <color indexed="8"/>
      <name val="Calibri"/>
      <family val="2"/>
      <scheme val="minor"/>
    </font>
    <font>
      <sz val="7"/>
      <color rgb="FF00B0F0"/>
      <name val="Bookman Old Style"/>
      <family val="1"/>
    </font>
    <font>
      <b/>
      <sz val="7"/>
      <color rgb="FFFF0000"/>
      <name val="MS Sans Serif"/>
      <family val="2"/>
    </font>
    <font>
      <b/>
      <sz val="9"/>
      <name val="Arial"/>
      <family val="2"/>
    </font>
    <font>
      <b/>
      <sz val="10"/>
      <name val="MS Sans Serif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6"/>
      <color theme="1"/>
      <name val="Calibri"/>
      <family val="2"/>
      <scheme val="minor"/>
    </font>
    <font>
      <b/>
      <sz val="9"/>
      <name val="MS Sans Serif"/>
    </font>
    <font>
      <b/>
      <sz val="8"/>
      <name val="MS Sans Serif"/>
    </font>
    <font>
      <sz val="9"/>
      <name val="MS Sans Serif"/>
    </font>
    <font>
      <sz val="9"/>
      <name val="Arial Narrow"/>
      <family val="2"/>
    </font>
    <font>
      <b/>
      <sz val="9"/>
      <color theme="1"/>
      <name val="Calibri"/>
      <family val="2"/>
      <scheme val="minor"/>
    </font>
    <font>
      <sz val="8"/>
      <name val="MS Sans Serif"/>
    </font>
    <font>
      <b/>
      <sz val="9"/>
      <name val="MS Sans Serif"/>
      <family val="2"/>
    </font>
    <font>
      <sz val="9"/>
      <name val="Calibri"/>
      <family val="2"/>
    </font>
    <font>
      <b/>
      <sz val="8"/>
      <color theme="1"/>
      <name val="Arial Narrow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8"/>
      <name val="MS Sans Serif"/>
      <family val="2"/>
    </font>
    <font>
      <b/>
      <sz val="9"/>
      <color indexed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3" tint="0.3999145481734672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2" fillId="0" borderId="0"/>
    <xf numFmtId="0" fontId="13" fillId="0" borderId="0">
      <alignment wrapText="1"/>
    </xf>
    <xf numFmtId="0" fontId="13" fillId="0" borderId="0"/>
    <xf numFmtId="0" fontId="60" fillId="0" borderId="0"/>
    <xf numFmtId="165" fontId="81" fillId="0" borderId="0" applyFill="0" applyBorder="0" applyAlignment="0" applyProtection="0"/>
    <xf numFmtId="166" fontId="8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9" fontId="81" fillId="0" borderId="0" applyFill="0" applyBorder="0" applyAlignment="0" applyProtection="0"/>
    <xf numFmtId="9" fontId="60" fillId="0" borderId="0" applyFont="0" applyFill="0" applyBorder="0" applyAlignment="0" applyProtection="0"/>
    <xf numFmtId="0" fontId="12" fillId="0" borderId="0"/>
    <xf numFmtId="0" fontId="13" fillId="0" borderId="0"/>
  </cellStyleXfs>
  <cellXfs count="35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/>
    </xf>
    <xf numFmtId="4" fontId="11" fillId="2" borderId="30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8" xfId="0" quotePrefix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 wrapText="1"/>
    </xf>
    <xf numFmtId="0" fontId="11" fillId="4" borderId="18" xfId="1" applyFont="1" applyFill="1" applyBorder="1" applyAlignment="1">
      <alignment horizontal="left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49" fontId="11" fillId="4" borderId="30" xfId="3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/>
    </xf>
    <xf numFmtId="49" fontId="11" fillId="4" borderId="18" xfId="3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8" xfId="0" quotePrefix="1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49" fontId="11" fillId="0" borderId="19" xfId="0" quotePrefix="1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49" fontId="11" fillId="4" borderId="16" xfId="3" applyNumberFormat="1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9" fontId="11" fillId="2" borderId="30" xfId="3" applyNumberFormat="1" applyFont="1" applyFill="1" applyBorder="1" applyAlignment="1">
      <alignment horizontal="center" vertical="center" wrapText="1"/>
    </xf>
    <xf numFmtId="49" fontId="11" fillId="2" borderId="31" xfId="3" applyNumberFormat="1" applyFont="1" applyFill="1" applyBorder="1" applyAlignment="1">
      <alignment horizontal="center" vertical="center" wrapText="1"/>
    </xf>
    <xf numFmtId="49" fontId="11" fillId="2" borderId="30" xfId="3" applyNumberFormat="1" applyFont="1" applyFill="1" applyBorder="1" applyAlignment="1">
      <alignment horizontal="left" vertical="center" wrapText="1"/>
    </xf>
    <xf numFmtId="3" fontId="11" fillId="2" borderId="30" xfId="0" applyNumberFormat="1" applyFont="1" applyFill="1" applyBorder="1" applyAlignment="1">
      <alignment horizontal="center" vertical="center"/>
    </xf>
    <xf numFmtId="49" fontId="11" fillId="4" borderId="32" xfId="3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49" fontId="11" fillId="4" borderId="33" xfId="3" applyNumberFormat="1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4" fontId="11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49" fontId="11" fillId="4" borderId="18" xfId="3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11" fillId="4" borderId="18" xfId="3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8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4" borderId="30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49" fontId="11" fillId="5" borderId="18" xfId="3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49" fontId="11" fillId="2" borderId="18" xfId="3" applyNumberFormat="1" applyFont="1" applyFill="1" applyBorder="1" applyAlignment="1">
      <alignment horizontal="center" vertical="center" wrapText="1"/>
    </xf>
    <xf numFmtId="49" fontId="11" fillId="2" borderId="18" xfId="3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49" fontId="11" fillId="4" borderId="19" xfId="3" applyNumberFormat="1" applyFont="1" applyFill="1" applyBorder="1" applyAlignment="1">
      <alignment horizontal="center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49" fontId="11" fillId="4" borderId="30" xfId="3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4" borderId="32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/>
    </xf>
    <xf numFmtId="49" fontId="11" fillId="4" borderId="30" xfId="3" applyNumberFormat="1" applyFont="1" applyFill="1" applyBorder="1" applyAlignment="1">
      <alignment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4" fontId="11" fillId="6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3" fontId="20" fillId="2" borderId="18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4" fontId="20" fillId="4" borderId="18" xfId="0" applyNumberFormat="1" applyFont="1" applyFill="1" applyBorder="1" applyAlignment="1">
      <alignment horizontal="center" vertical="center"/>
    </xf>
    <xf numFmtId="4" fontId="18" fillId="2" borderId="30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horizontal="center" vertical="center"/>
    </xf>
    <xf numFmtId="0" fontId="20" fillId="4" borderId="18" xfId="2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4" borderId="18" xfId="0" quotePrefix="1" applyNumberFormat="1" applyFont="1" applyFill="1" applyBorder="1" applyAlignment="1">
      <alignment horizontal="center" vertical="center"/>
    </xf>
    <xf numFmtId="49" fontId="20" fillId="4" borderId="18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3" fontId="18" fillId="2" borderId="18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horizontal="center" vertical="center"/>
    </xf>
    <xf numFmtId="49" fontId="20" fillId="4" borderId="33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18" fillId="2" borderId="19" xfId="0" applyNumberFormat="1" applyFont="1" applyFill="1" applyBorder="1" applyAlignment="1">
      <alignment horizontal="center" vertical="center"/>
    </xf>
    <xf numFmtId="3" fontId="20" fillId="2" borderId="19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3" fontId="20" fillId="4" borderId="19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3" fontId="20" fillId="2" borderId="30" xfId="0" applyNumberFormat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/>
    </xf>
    <xf numFmtId="4" fontId="20" fillId="4" borderId="30" xfId="0" applyNumberFormat="1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3" fontId="20" fillId="4" borderId="30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3" fontId="20" fillId="4" borderId="18" xfId="0" applyNumberFormat="1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 wrapText="1"/>
    </xf>
    <xf numFmtId="4" fontId="20" fillId="2" borderId="18" xfId="0" applyNumberFormat="1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6" borderId="32" xfId="0" applyFont="1" applyFill="1" applyBorder="1" applyAlignment="1">
      <alignment horizontal="center"/>
    </xf>
    <xf numFmtId="0" fontId="20" fillId="6" borderId="35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4" fontId="20" fillId="6" borderId="18" xfId="0" applyNumberFormat="1" applyFont="1" applyFill="1" applyBorder="1"/>
    <xf numFmtId="3" fontId="20" fillId="6" borderId="18" xfId="0" applyNumberFormat="1" applyFont="1" applyFill="1" applyBorder="1"/>
    <xf numFmtId="0" fontId="20" fillId="6" borderId="33" xfId="0" applyFont="1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vertical="center" wrapText="1"/>
    </xf>
    <xf numFmtId="0" fontId="25" fillId="4" borderId="32" xfId="0" applyFont="1" applyFill="1" applyBorder="1" applyAlignment="1">
      <alignment horizontal="left" vertical="center" wrapText="1"/>
    </xf>
    <xf numFmtId="0" fontId="25" fillId="4" borderId="35" xfId="0" applyFont="1" applyFill="1" applyBorder="1" applyAlignment="1">
      <alignment horizontal="left" vertical="center" wrapText="1"/>
    </xf>
    <xf numFmtId="0" fontId="25" fillId="4" borderId="33" xfId="0" applyFont="1" applyFill="1" applyBorder="1" applyAlignment="1">
      <alignment horizontal="left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left" vertical="center" wrapText="1"/>
    </xf>
    <xf numFmtId="49" fontId="20" fillId="4" borderId="12" xfId="0" applyNumberFormat="1" applyFont="1" applyFill="1" applyBorder="1" applyAlignment="1">
      <alignment horizontal="center" vertical="center" wrapText="1"/>
    </xf>
    <xf numFmtId="4" fontId="20" fillId="4" borderId="18" xfId="0" applyNumberFormat="1" applyFont="1" applyFill="1" applyBorder="1" applyAlignment="1">
      <alignment vertical="top" wrapText="1"/>
    </xf>
    <xf numFmtId="49" fontId="20" fillId="4" borderId="18" xfId="0" applyNumberFormat="1" applyFont="1" applyFill="1" applyBorder="1" applyAlignment="1">
      <alignment vertical="top"/>
    </xf>
    <xf numFmtId="4" fontId="20" fillId="2" borderId="18" xfId="0" applyNumberFormat="1" applyFont="1" applyFill="1" applyBorder="1" applyAlignment="1">
      <alignment vertical="center" wrapText="1"/>
    </xf>
    <xf numFmtId="4" fontId="20" fillId="2" borderId="1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vertical="top" wrapText="1"/>
    </xf>
    <xf numFmtId="49" fontId="20" fillId="4" borderId="12" xfId="0" applyNumberFormat="1" applyFont="1" applyFill="1" applyBorder="1" applyAlignment="1">
      <alignment vertical="top"/>
    </xf>
    <xf numFmtId="4" fontId="20" fillId="4" borderId="12" xfId="0" applyNumberFormat="1" applyFont="1" applyFill="1" applyBorder="1" applyAlignment="1">
      <alignment vertical="center" wrapText="1"/>
    </xf>
    <xf numFmtId="4" fontId="20" fillId="0" borderId="30" xfId="0" applyNumberFormat="1" applyFont="1" applyFill="1" applyBorder="1" applyAlignment="1">
      <alignment horizontal="center" vertical="center"/>
    </xf>
    <xf numFmtId="4" fontId="20" fillId="4" borderId="18" xfId="0" applyNumberFormat="1" applyFont="1" applyFill="1" applyBorder="1" applyAlignment="1">
      <alignment vertical="center" wrapText="1"/>
    </xf>
    <xf numFmtId="4" fontId="18" fillId="4" borderId="18" xfId="0" applyNumberFormat="1" applyFont="1" applyFill="1" applyBorder="1" applyAlignment="1">
      <alignment horizontal="center" vertical="center"/>
    </xf>
    <xf numFmtId="3" fontId="18" fillId="4" borderId="18" xfId="0" applyNumberFormat="1" applyFont="1" applyFill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 wrapText="1"/>
    </xf>
    <xf numFmtId="4" fontId="20" fillId="4" borderId="30" xfId="0" applyNumberFormat="1" applyFont="1" applyFill="1" applyBorder="1" applyAlignment="1">
      <alignment horizontal="left" vertical="center" wrapText="1"/>
    </xf>
    <xf numFmtId="49" fontId="20" fillId="4" borderId="30" xfId="0" applyNumberFormat="1" applyFont="1" applyFill="1" applyBorder="1" applyAlignment="1">
      <alignment horizontal="center" vertical="center" wrapText="1"/>
    </xf>
    <xf numFmtId="4" fontId="20" fillId="4" borderId="30" xfId="0" applyNumberFormat="1" applyFont="1" applyFill="1" applyBorder="1" applyAlignment="1">
      <alignment vertical="top" wrapText="1"/>
    </xf>
    <xf numFmtId="49" fontId="20" fillId="4" borderId="30" xfId="0" applyNumberFormat="1" applyFont="1" applyFill="1" applyBorder="1" applyAlignment="1">
      <alignment vertical="top"/>
    </xf>
    <xf numFmtId="4" fontId="20" fillId="4" borderId="30" xfId="0" applyNumberFormat="1" applyFont="1" applyFill="1" applyBorder="1" applyAlignment="1">
      <alignment vertical="center" wrapText="1"/>
    </xf>
    <xf numFmtId="4" fontId="20" fillId="4" borderId="19" xfId="0" applyNumberFormat="1" applyFont="1" applyFill="1" applyBorder="1" applyAlignment="1">
      <alignment horizontal="center" vertical="center" wrapText="1"/>
    </xf>
    <xf numFmtId="49" fontId="20" fillId="4" borderId="19" xfId="0" applyNumberFormat="1" applyFont="1" applyFill="1" applyBorder="1" applyAlignment="1">
      <alignment horizontal="center" vertical="center" wrapText="1"/>
    </xf>
    <xf numFmtId="4" fontId="26" fillId="4" borderId="18" xfId="0" applyNumberFormat="1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 wrapText="1"/>
    </xf>
    <xf numFmtId="4" fontId="20" fillId="4" borderId="30" xfId="0" applyNumberFormat="1" applyFont="1" applyFill="1" applyBorder="1" applyAlignment="1">
      <alignment horizontal="center" vertical="center" wrapText="1"/>
    </xf>
    <xf numFmtId="4" fontId="26" fillId="4" borderId="30" xfId="0" applyNumberFormat="1" applyFont="1" applyFill="1" applyBorder="1" applyAlignment="1">
      <alignment horizontal="center" vertical="center" wrapText="1"/>
    </xf>
    <xf numFmtId="49" fontId="20" fillId="4" borderId="30" xfId="0" applyNumberFormat="1" applyFont="1" applyFill="1" applyBorder="1" applyAlignment="1">
      <alignment horizontal="center" vertical="center" wrapText="1"/>
    </xf>
    <xf numFmtId="4" fontId="20" fillId="4" borderId="30" xfId="0" applyNumberFormat="1" applyFont="1" applyFill="1" applyBorder="1" applyAlignment="1">
      <alignment horizontal="center" vertical="center" wrapText="1"/>
    </xf>
    <xf numFmtId="4" fontId="20" fillId="4" borderId="18" xfId="0" applyNumberFormat="1" applyFont="1" applyFill="1" applyBorder="1" applyAlignment="1">
      <alignment horizontal="center" vertical="center" wrapText="1"/>
    </xf>
    <xf numFmtId="49" fontId="20" fillId="4" borderId="19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20" fillId="4" borderId="12" xfId="0" applyNumberFormat="1" applyFont="1" applyFill="1" applyBorder="1" applyAlignment="1">
      <alignment horizontal="center" vertical="center" wrapText="1"/>
    </xf>
    <xf numFmtId="49" fontId="20" fillId="4" borderId="12" xfId="0" applyNumberFormat="1" applyFont="1" applyFill="1" applyBorder="1" applyAlignment="1">
      <alignment horizontal="center" vertical="center"/>
    </xf>
    <xf numFmtId="4" fontId="20" fillId="4" borderId="12" xfId="0" applyNumberFormat="1" applyFont="1" applyFill="1" applyBorder="1" applyAlignment="1">
      <alignment horizontal="center" vertical="center" wrapText="1"/>
    </xf>
    <xf numFmtId="4" fontId="18" fillId="4" borderId="32" xfId="0" applyNumberFormat="1" applyFont="1" applyFill="1" applyBorder="1" applyAlignment="1">
      <alignment horizontal="center" vertical="center"/>
    </xf>
    <xf numFmtId="49" fontId="20" fillId="4" borderId="30" xfId="0" applyNumberFormat="1" applyFont="1" applyFill="1" applyBorder="1" applyAlignment="1">
      <alignment horizontal="center" vertical="center"/>
    </xf>
    <xf numFmtId="4" fontId="25" fillId="4" borderId="0" xfId="0" applyNumberFormat="1" applyFont="1" applyFill="1" applyBorder="1" applyAlignment="1">
      <alignment horizontal="left" vertical="center" wrapText="1"/>
    </xf>
    <xf numFmtId="4" fontId="25" fillId="4" borderId="14" xfId="0" applyNumberFormat="1" applyFont="1" applyFill="1" applyBorder="1" applyAlignment="1">
      <alignment horizontal="left" vertical="center" wrapText="1"/>
    </xf>
    <xf numFmtId="4" fontId="20" fillId="4" borderId="19" xfId="0" applyNumberFormat="1" applyFont="1" applyFill="1" applyBorder="1" applyAlignment="1">
      <alignment horizontal="left" vertical="center" wrapText="1"/>
    </xf>
    <xf numFmtId="4" fontId="20" fillId="2" borderId="18" xfId="0" applyNumberFormat="1" applyFont="1" applyFill="1" applyBorder="1"/>
    <xf numFmtId="4" fontId="20" fillId="4" borderId="32" xfId="0" applyNumberFormat="1" applyFont="1" applyFill="1" applyBorder="1" applyAlignment="1">
      <alignment horizontal="center" vertical="center"/>
    </xf>
    <xf numFmtId="4" fontId="18" fillId="0" borderId="18" xfId="0" applyNumberFormat="1" applyFont="1" applyBorder="1"/>
    <xf numFmtId="4" fontId="20" fillId="0" borderId="18" xfId="0" applyNumberFormat="1" applyFont="1" applyFill="1" applyBorder="1" applyAlignment="1">
      <alignment wrapText="1"/>
    </xf>
    <xf numFmtId="49" fontId="20" fillId="2" borderId="18" xfId="0" applyNumberFormat="1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center" vertical="center"/>
    </xf>
    <xf numFmtId="4" fontId="20" fillId="2" borderId="32" xfId="0" applyNumberFormat="1" applyFont="1" applyFill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horizontal="center" vertical="center" wrapText="1"/>
    </xf>
    <xf numFmtId="49" fontId="20" fillId="2" borderId="33" xfId="0" applyNumberFormat="1" applyFont="1" applyFill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vertical="center" wrapText="1"/>
    </xf>
    <xf numFmtId="4" fontId="20" fillId="4" borderId="20" xfId="0" applyNumberFormat="1" applyFont="1" applyFill="1" applyBorder="1" applyAlignment="1">
      <alignment horizontal="center" vertical="center"/>
    </xf>
    <xf numFmtId="4" fontId="18" fillId="0" borderId="19" xfId="0" applyNumberFormat="1" applyFont="1" applyBorder="1"/>
    <xf numFmtId="4" fontId="20" fillId="4" borderId="30" xfId="0" applyNumberFormat="1" applyFont="1" applyFill="1" applyBorder="1" applyAlignment="1">
      <alignment horizontal="left" vertical="center" wrapText="1"/>
    </xf>
    <xf numFmtId="4" fontId="25" fillId="4" borderId="32" xfId="0" applyNumberFormat="1" applyFont="1" applyFill="1" applyBorder="1" applyAlignment="1">
      <alignment horizontal="left" vertical="center" wrapText="1"/>
    </xf>
    <xf numFmtId="4" fontId="25" fillId="4" borderId="35" xfId="0" applyNumberFormat="1" applyFont="1" applyFill="1" applyBorder="1" applyAlignment="1">
      <alignment horizontal="left" vertical="center" wrapText="1"/>
    </xf>
    <xf numFmtId="4" fontId="25" fillId="4" borderId="17" xfId="0" applyNumberFormat="1" applyFont="1" applyFill="1" applyBorder="1" applyAlignment="1">
      <alignment horizontal="left" vertical="center" wrapText="1"/>
    </xf>
    <xf numFmtId="4" fontId="25" fillId="4" borderId="33" xfId="0" applyNumberFormat="1" applyFont="1" applyFill="1" applyBorder="1" applyAlignment="1">
      <alignment horizontal="left" vertical="center" wrapText="1"/>
    </xf>
    <xf numFmtId="4" fontId="26" fillId="4" borderId="30" xfId="0" applyNumberFormat="1" applyFont="1" applyFill="1" applyBorder="1" applyAlignment="1">
      <alignment horizontal="center" vertical="center" wrapText="1"/>
    </xf>
    <xf numFmtId="3" fontId="20" fillId="2" borderId="31" xfId="0" applyNumberFormat="1" applyFont="1" applyFill="1" applyBorder="1" applyAlignment="1">
      <alignment horizontal="center" vertical="center" wrapText="1"/>
    </xf>
    <xf numFmtId="4" fontId="20" fillId="2" borderId="31" xfId="0" applyNumberFormat="1" applyFont="1" applyFill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/>
    </xf>
    <xf numFmtId="3" fontId="20" fillId="4" borderId="31" xfId="0" applyNumberFormat="1" applyFont="1" applyFill="1" applyBorder="1" applyAlignment="1">
      <alignment horizontal="center" vertical="center" wrapText="1"/>
    </xf>
    <xf numFmtId="4" fontId="20" fillId="4" borderId="16" xfId="0" applyNumberFormat="1" applyFont="1" applyFill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  <xf numFmtId="4" fontId="26" fillId="4" borderId="18" xfId="0" applyNumberFormat="1" applyFont="1" applyFill="1" applyBorder="1" applyAlignment="1">
      <alignment horizontal="center" vertical="center" wrapText="1"/>
    </xf>
    <xf numFmtId="4" fontId="20" fillId="4" borderId="16" xfId="0" applyNumberFormat="1" applyFont="1" applyFill="1" applyBorder="1" applyAlignment="1">
      <alignment vertical="center" wrapText="1"/>
    </xf>
    <xf numFmtId="4" fontId="20" fillId="0" borderId="18" xfId="0" applyNumberFormat="1" applyFont="1" applyBorder="1" applyAlignment="1">
      <alignment horizontal="center" vertical="center"/>
    </xf>
    <xf numFmtId="4" fontId="20" fillId="4" borderId="18" xfId="0" applyNumberFormat="1" applyFont="1" applyFill="1" applyBorder="1" applyAlignment="1">
      <alignment horizontal="left" vertical="center" wrapText="1"/>
    </xf>
    <xf numFmtId="4" fontId="20" fillId="2" borderId="18" xfId="0" applyNumberFormat="1" applyFont="1" applyFill="1" applyBorder="1" applyAlignment="1">
      <alignment wrapText="1"/>
    </xf>
    <xf numFmtId="4" fontId="20" fillId="4" borderId="18" xfId="0" applyNumberFormat="1" applyFont="1" applyFill="1" applyBorder="1" applyAlignment="1">
      <alignment wrapText="1"/>
    </xf>
    <xf numFmtId="4" fontId="26" fillId="4" borderId="18" xfId="0" applyNumberFormat="1" applyFont="1" applyFill="1" applyBorder="1" applyAlignment="1">
      <alignment horizontal="left" vertical="center" wrapText="1"/>
    </xf>
    <xf numFmtId="1" fontId="20" fillId="4" borderId="18" xfId="0" applyNumberFormat="1" applyFont="1" applyFill="1" applyBorder="1" applyAlignment="1">
      <alignment horizontal="center" vertical="center" wrapText="1"/>
    </xf>
    <xf numFmtId="4" fontId="20" fillId="4" borderId="33" xfId="0" applyNumberFormat="1" applyFont="1" applyFill="1" applyBorder="1" applyAlignment="1">
      <alignment vertical="center" wrapText="1"/>
    </xf>
    <xf numFmtId="4" fontId="20" fillId="4" borderId="18" xfId="0" applyNumberFormat="1" applyFont="1" applyFill="1" applyBorder="1" applyAlignment="1">
      <alignment horizontal="center" vertical="center" wrapText="1"/>
    </xf>
    <xf numFmtId="4" fontId="20" fillId="7" borderId="18" xfId="0" applyNumberFormat="1" applyFont="1" applyFill="1" applyBorder="1" applyAlignment="1">
      <alignment horizontal="center"/>
    </xf>
    <xf numFmtId="4" fontId="20" fillId="4" borderId="18" xfId="0" applyNumberFormat="1" applyFont="1" applyFill="1" applyBorder="1" applyAlignment="1">
      <alignment horizontal="center"/>
    </xf>
    <xf numFmtId="4" fontId="20" fillId="4" borderId="18" xfId="0" applyNumberFormat="1" applyFont="1" applyFill="1" applyBorder="1" applyAlignment="1">
      <alignment horizontal="right"/>
    </xf>
    <xf numFmtId="4" fontId="20" fillId="4" borderId="18" xfId="0" applyNumberFormat="1" applyFont="1" applyFill="1" applyBorder="1"/>
    <xf numFmtId="4" fontId="20" fillId="4" borderId="32" xfId="0" applyNumberFormat="1" applyFont="1" applyFill="1" applyBorder="1"/>
    <xf numFmtId="4" fontId="20" fillId="0" borderId="18" xfId="0" applyNumberFormat="1" applyFont="1" applyBorder="1"/>
    <xf numFmtId="4" fontId="26" fillId="4" borderId="18" xfId="0" applyNumberFormat="1" applyFont="1" applyFill="1" applyBorder="1" applyAlignment="1">
      <alignment vertical="center" wrapText="1"/>
    </xf>
    <xf numFmtId="4" fontId="26" fillId="4" borderId="33" xfId="0" applyNumberFormat="1" applyFont="1" applyFill="1" applyBorder="1" applyAlignment="1">
      <alignment vertical="center" wrapText="1"/>
    </xf>
    <xf numFmtId="4" fontId="26" fillId="4" borderId="12" xfId="0" applyNumberFormat="1" applyFont="1" applyFill="1" applyBorder="1" applyAlignment="1">
      <alignment vertical="center" wrapText="1"/>
    </xf>
    <xf numFmtId="4" fontId="26" fillId="4" borderId="30" xfId="0" applyNumberFormat="1" applyFont="1" applyFill="1" applyBorder="1" applyAlignment="1">
      <alignment vertical="center" wrapText="1"/>
    </xf>
    <xf numFmtId="4" fontId="26" fillId="4" borderId="37" xfId="0" applyNumberFormat="1" applyFont="1" applyFill="1" applyBorder="1" applyAlignment="1">
      <alignment vertical="center" wrapText="1"/>
    </xf>
    <xf numFmtId="4" fontId="20" fillId="4" borderId="19" xfId="0" applyNumberFormat="1" applyFont="1" applyFill="1" applyBorder="1"/>
    <xf numFmtId="4" fontId="20" fillId="7" borderId="19" xfId="0" applyNumberFormat="1" applyFont="1" applyFill="1" applyBorder="1" applyAlignment="1">
      <alignment horizontal="center"/>
    </xf>
    <xf numFmtId="4" fontId="20" fillId="4" borderId="19" xfId="0" applyNumberFormat="1" applyFont="1" applyFill="1" applyBorder="1" applyAlignment="1">
      <alignment horizontal="center"/>
    </xf>
    <xf numFmtId="4" fontId="20" fillId="4" borderId="19" xfId="0" applyNumberFormat="1" applyFont="1" applyFill="1" applyBorder="1" applyAlignment="1">
      <alignment horizontal="right"/>
    </xf>
    <xf numFmtId="4" fontId="20" fillId="4" borderId="20" xfId="0" applyNumberFormat="1" applyFont="1" applyFill="1" applyBorder="1"/>
    <xf numFmtId="4" fontId="20" fillId="0" borderId="19" xfId="0" applyNumberFormat="1" applyFont="1" applyBorder="1"/>
    <xf numFmtId="4" fontId="20" fillId="0" borderId="37" xfId="0" applyNumberFormat="1" applyFont="1" applyBorder="1" applyAlignment="1">
      <alignment horizontal="center" vertical="center" wrapText="1"/>
    </xf>
    <xf numFmtId="4" fontId="26" fillId="4" borderId="12" xfId="0" applyNumberFormat="1" applyFont="1" applyFill="1" applyBorder="1" applyAlignment="1">
      <alignment horizontal="left" vertical="top" wrapText="1"/>
    </xf>
    <xf numFmtId="4" fontId="20" fillId="0" borderId="14" xfId="0" applyNumberFormat="1" applyFont="1" applyBorder="1" applyAlignment="1">
      <alignment horizontal="center" vertical="center" wrapText="1"/>
    </xf>
    <xf numFmtId="4" fontId="26" fillId="4" borderId="30" xfId="0" applyNumberFormat="1" applyFont="1" applyFill="1" applyBorder="1" applyAlignment="1">
      <alignment horizontal="left" vertical="top" wrapText="1"/>
    </xf>
    <xf numFmtId="49" fontId="20" fillId="4" borderId="18" xfId="0" applyNumberFormat="1" applyFont="1" applyFill="1" applyBorder="1" applyAlignment="1">
      <alignment horizontal="center" vertical="center"/>
    </xf>
    <xf numFmtId="49" fontId="20" fillId="4" borderId="32" xfId="0" applyNumberFormat="1" applyFont="1" applyFill="1" applyBorder="1" applyAlignment="1">
      <alignment horizontal="center" vertical="center"/>
    </xf>
    <xf numFmtId="4" fontId="20" fillId="0" borderId="31" xfId="0" applyNumberFormat="1" applyFont="1" applyBorder="1" applyAlignment="1">
      <alignment horizontal="center" vertical="center" wrapText="1"/>
    </xf>
    <xf numFmtId="4" fontId="20" fillId="0" borderId="33" xfId="0" applyNumberFormat="1" applyFont="1" applyFill="1" applyBorder="1" applyAlignment="1">
      <alignment horizontal="center" vertical="center"/>
    </xf>
    <xf numFmtId="4" fontId="20" fillId="2" borderId="30" xfId="0" applyNumberFormat="1" applyFont="1" applyFill="1" applyBorder="1" applyAlignment="1">
      <alignment vertical="top" wrapText="1"/>
    </xf>
    <xf numFmtId="4" fontId="20" fillId="2" borderId="18" xfId="0" applyNumberFormat="1" applyFont="1" applyFill="1" applyBorder="1" applyAlignment="1">
      <alignment horizontal="center" vertical="top" wrapText="1"/>
    </xf>
    <xf numFmtId="4" fontId="20" fillId="2" borderId="18" xfId="0" applyNumberFormat="1" applyFont="1" applyFill="1" applyBorder="1" applyAlignment="1">
      <alignment vertical="top" wrapText="1"/>
    </xf>
    <xf numFmtId="4" fontId="27" fillId="4" borderId="32" xfId="0" applyNumberFormat="1" applyFont="1" applyFill="1" applyBorder="1" applyAlignment="1">
      <alignment horizontal="left" vertical="center" wrapText="1"/>
    </xf>
    <xf numFmtId="4" fontId="27" fillId="4" borderId="35" xfId="0" applyNumberFormat="1" applyFont="1" applyFill="1" applyBorder="1" applyAlignment="1">
      <alignment horizontal="left" vertical="center" wrapText="1"/>
    </xf>
    <xf numFmtId="4" fontId="27" fillId="4" borderId="33" xfId="0" applyNumberFormat="1" applyFont="1" applyFill="1" applyBorder="1" applyAlignment="1">
      <alignment horizontal="left" vertical="center" wrapText="1"/>
    </xf>
    <xf numFmtId="4" fontId="20" fillId="2" borderId="30" xfId="0" applyNumberFormat="1" applyFont="1" applyFill="1" applyBorder="1"/>
    <xf numFmtId="4" fontId="20" fillId="4" borderId="36" xfId="0" applyNumberFormat="1" applyFont="1" applyFill="1" applyBorder="1" applyAlignment="1">
      <alignment vertical="top" wrapText="1"/>
    </xf>
    <xf numFmtId="4" fontId="20" fillId="2" borderId="18" xfId="0" applyNumberFormat="1" applyFont="1" applyFill="1" applyBorder="1" applyAlignment="1">
      <alignment horizontal="left" vertical="center" wrapText="1"/>
    </xf>
    <xf numFmtId="4" fontId="20" fillId="0" borderId="18" xfId="0" applyNumberFormat="1" applyFont="1" applyFill="1" applyBorder="1" applyAlignment="1"/>
    <xf numFmtId="4" fontId="20" fillId="0" borderId="18" xfId="0" applyNumberFormat="1" applyFont="1" applyBorder="1" applyAlignment="1">
      <alignment horizontal="center" vertical="center" wrapText="1"/>
    </xf>
    <xf numFmtId="4" fontId="20" fillId="4" borderId="19" xfId="0" applyNumberFormat="1" applyFont="1" applyFill="1" applyBorder="1" applyAlignment="1">
      <alignment vertical="center" wrapText="1"/>
    </xf>
    <xf numFmtId="4" fontId="20" fillId="4" borderId="12" xfId="0" applyNumberFormat="1" applyFont="1" applyFill="1" applyBorder="1" applyAlignment="1">
      <alignment vertical="center" wrapText="1"/>
    </xf>
    <xf numFmtId="4" fontId="20" fillId="4" borderId="18" xfId="0" applyNumberFormat="1" applyFont="1" applyFill="1" applyBorder="1" applyAlignment="1">
      <alignment horizontal="center" vertical="top" wrapText="1"/>
    </xf>
    <xf numFmtId="4" fontId="20" fillId="0" borderId="33" xfId="0" applyNumberFormat="1" applyFont="1" applyBorder="1"/>
    <xf numFmtId="4" fontId="20" fillId="4" borderId="30" xfId="0" applyNumberFormat="1" applyFont="1" applyFill="1" applyBorder="1" applyAlignment="1">
      <alignment vertical="center" wrapText="1"/>
    </xf>
    <xf numFmtId="4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Alignment="1">
      <alignment horizontal="center" vertical="center"/>
    </xf>
    <xf numFmtId="4" fontId="18" fillId="6" borderId="32" xfId="0" applyNumberFormat="1" applyFont="1" applyFill="1" applyBorder="1"/>
    <xf numFmtId="4" fontId="18" fillId="6" borderId="35" xfId="0" applyNumberFormat="1" applyFont="1" applyFill="1" applyBorder="1"/>
    <xf numFmtId="4" fontId="18" fillId="6" borderId="33" xfId="0" applyNumberFormat="1" applyFont="1" applyFill="1" applyBorder="1"/>
    <xf numFmtId="4" fontId="18" fillId="6" borderId="18" xfId="0" applyNumberFormat="1" applyFont="1" applyFill="1" applyBorder="1"/>
    <xf numFmtId="3" fontId="18" fillId="6" borderId="18" xfId="0" applyNumberFormat="1" applyFont="1" applyFill="1" applyBorder="1"/>
    <xf numFmtId="4" fontId="18" fillId="6" borderId="30" xfId="0" applyNumberFormat="1" applyFont="1" applyFill="1" applyBorder="1"/>
    <xf numFmtId="0" fontId="7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left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left" vertical="center" wrapText="1"/>
    </xf>
    <xf numFmtId="0" fontId="29" fillId="4" borderId="18" xfId="0" applyFont="1" applyFill="1" applyBorder="1" applyAlignment="1">
      <alignment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0" fillId="4" borderId="30" xfId="0" applyFill="1" applyBorder="1"/>
    <xf numFmtId="3" fontId="18" fillId="4" borderId="30" xfId="0" applyNumberFormat="1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2" fontId="18" fillId="4" borderId="30" xfId="0" applyNumberFormat="1" applyFont="1" applyFill="1" applyBorder="1" applyAlignment="1">
      <alignment horizontal="center"/>
    </xf>
    <xf numFmtId="0" fontId="0" fillId="0" borderId="30" xfId="0" applyBorder="1"/>
    <xf numFmtId="0" fontId="5" fillId="0" borderId="12" xfId="0" applyFont="1" applyBorder="1" applyAlignment="1">
      <alignment horizontal="center" vertical="center" wrapText="1"/>
    </xf>
    <xf numFmtId="0" fontId="29" fillId="4" borderId="12" xfId="0" applyFont="1" applyFill="1" applyBorder="1" applyAlignment="1">
      <alignment vertical="center" wrapText="1"/>
    </xf>
    <xf numFmtId="0" fontId="30" fillId="4" borderId="18" xfId="0" applyFont="1" applyFill="1" applyBorder="1" applyAlignment="1">
      <alignment vertical="center" wrapText="1"/>
    </xf>
    <xf numFmtId="0" fontId="0" fillId="4" borderId="18" xfId="0" applyFill="1" applyBorder="1"/>
    <xf numFmtId="0" fontId="20" fillId="4" borderId="18" xfId="0" applyFont="1" applyFill="1" applyBorder="1" applyAlignment="1">
      <alignment horizontal="center"/>
    </xf>
    <xf numFmtId="0" fontId="0" fillId="0" borderId="18" xfId="0" applyBorder="1"/>
    <xf numFmtId="0" fontId="5" fillId="0" borderId="30" xfId="0" applyFont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left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left" vertical="center" wrapText="1"/>
    </xf>
    <xf numFmtId="0" fontId="29" fillId="4" borderId="30" xfId="0" applyFont="1" applyFill="1" applyBorder="1" applyAlignment="1">
      <alignment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vertical="center" wrapText="1"/>
    </xf>
    <xf numFmtId="0" fontId="0" fillId="4" borderId="19" xfId="0" applyFill="1" applyBorder="1"/>
    <xf numFmtId="0" fontId="20" fillId="4" borderId="19" xfId="0" applyFont="1" applyFill="1" applyBorder="1" applyAlignment="1">
      <alignment horizontal="center"/>
    </xf>
    <xf numFmtId="0" fontId="0" fillId="0" borderId="19" xfId="0" applyBorder="1"/>
    <xf numFmtId="0" fontId="32" fillId="4" borderId="32" xfId="0" applyFont="1" applyFill="1" applyBorder="1" applyAlignment="1">
      <alignment horizontal="left" vertical="center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3" xfId="0" applyFont="1" applyFill="1" applyBorder="1" applyAlignment="1">
      <alignment horizontal="left" vertical="center" wrapText="1"/>
    </xf>
    <xf numFmtId="0" fontId="33" fillId="4" borderId="18" xfId="0" applyFont="1" applyFill="1" applyBorder="1" applyAlignment="1">
      <alignment vertical="center" wrapText="1"/>
    </xf>
    <xf numFmtId="0" fontId="33" fillId="4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vertical="center" wrapText="1"/>
    </xf>
    <xf numFmtId="49" fontId="34" fillId="0" borderId="18" xfId="0" applyNumberFormat="1" applyFont="1" applyFill="1" applyBorder="1" applyAlignment="1">
      <alignment wrapText="1"/>
    </xf>
    <xf numFmtId="0" fontId="31" fillId="4" borderId="18" xfId="0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left" wrapText="1"/>
    </xf>
    <xf numFmtId="0" fontId="33" fillId="4" borderId="19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35" fillId="4" borderId="30" xfId="0" applyFont="1" applyFill="1" applyBorder="1" applyAlignment="1">
      <alignment horizontal="left" vertical="center" wrapText="1"/>
    </xf>
    <xf numFmtId="49" fontId="28" fillId="4" borderId="18" xfId="0" applyNumberFormat="1" applyFont="1" applyFill="1" applyBorder="1" applyAlignment="1">
      <alignment horizontal="center" vertical="center" wrapText="1"/>
    </xf>
    <xf numFmtId="49" fontId="29" fillId="4" borderId="19" xfId="0" applyNumberFormat="1" applyFont="1" applyFill="1" applyBorder="1" applyAlignment="1">
      <alignment horizontal="center" vertical="center" wrapText="1"/>
    </xf>
    <xf numFmtId="49" fontId="29" fillId="4" borderId="12" xfId="0" applyNumberFormat="1" applyFont="1" applyFill="1" applyBorder="1" applyAlignment="1">
      <alignment horizontal="center" vertical="center" wrapText="1"/>
    </xf>
    <xf numFmtId="49" fontId="29" fillId="4" borderId="30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vertical="center" wrapText="1"/>
    </xf>
    <xf numFmtId="49" fontId="29" fillId="4" borderId="19" xfId="0" applyNumberFormat="1" applyFont="1" applyFill="1" applyBorder="1" applyAlignment="1">
      <alignment horizontal="left" vertical="center" wrapText="1"/>
    </xf>
    <xf numFmtId="49" fontId="29" fillId="4" borderId="12" xfId="0" applyNumberFormat="1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49" fontId="29" fillId="4" borderId="30" xfId="0" applyNumberFormat="1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center" vertical="center"/>
    </xf>
    <xf numFmtId="4" fontId="18" fillId="2" borderId="30" xfId="0" applyNumberFormat="1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 wrapText="1"/>
    </xf>
    <xf numFmtId="0" fontId="20" fillId="4" borderId="18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vertical="top" wrapText="1"/>
    </xf>
    <xf numFmtId="0" fontId="20" fillId="0" borderId="18" xfId="0" applyFont="1" applyBorder="1"/>
    <xf numFmtId="0" fontId="20" fillId="4" borderId="30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vertical="top" wrapText="1"/>
    </xf>
    <xf numFmtId="0" fontId="20" fillId="4" borderId="19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top" wrapText="1"/>
    </xf>
    <xf numFmtId="2" fontId="20" fillId="2" borderId="18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18" fillId="4" borderId="12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vertical="center" wrapText="1"/>
    </xf>
    <xf numFmtId="4" fontId="20" fillId="6" borderId="18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7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/>
    <xf numFmtId="0" fontId="37" fillId="3" borderId="0" xfId="0" applyFont="1" applyFill="1" applyBorder="1" applyAlignment="1">
      <alignment horizontal="center"/>
    </xf>
    <xf numFmtId="0" fontId="38" fillId="0" borderId="0" xfId="0" applyFont="1"/>
    <xf numFmtId="0" fontId="37" fillId="3" borderId="1" xfId="0" applyFont="1" applyFill="1" applyBorder="1" applyAlignment="1"/>
    <xf numFmtId="0" fontId="37" fillId="3" borderId="1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left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left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8" fillId="2" borderId="30" xfId="0" applyFont="1" applyFill="1" applyBorder="1" applyAlignment="1">
      <alignment horizontal="center" vertical="center"/>
    </xf>
    <xf numFmtId="4" fontId="38" fillId="2" borderId="30" xfId="0" applyNumberFormat="1" applyFont="1" applyFill="1" applyBorder="1" applyAlignment="1">
      <alignment horizontal="center" vertical="center"/>
    </xf>
    <xf numFmtId="3" fontId="38" fillId="2" borderId="30" xfId="0" applyNumberFormat="1" applyFont="1" applyFill="1" applyBorder="1" applyAlignment="1">
      <alignment horizontal="center" vertical="center"/>
    </xf>
    <xf numFmtId="4" fontId="37" fillId="2" borderId="30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/>
    </xf>
    <xf numFmtId="4" fontId="38" fillId="4" borderId="18" xfId="0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38" fillId="4" borderId="30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 wrapText="1"/>
    </xf>
    <xf numFmtId="49" fontId="38" fillId="0" borderId="18" xfId="0" applyNumberFormat="1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38" fillId="4" borderId="30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4" fontId="38" fillId="2" borderId="18" xfId="0" applyNumberFormat="1" applyFont="1" applyFill="1" applyBorder="1" applyAlignment="1">
      <alignment horizontal="center" vertical="center"/>
    </xf>
    <xf numFmtId="3" fontId="38" fillId="2" borderId="18" xfId="0" applyNumberFormat="1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 wrapText="1"/>
    </xf>
    <xf numFmtId="4" fontId="37" fillId="2" borderId="18" xfId="0" applyNumberFormat="1" applyFont="1" applyFill="1" applyBorder="1" applyAlignment="1">
      <alignment horizontal="center" vertical="center"/>
    </xf>
    <xf numFmtId="3" fontId="37" fillId="2" borderId="18" xfId="0" applyNumberFormat="1" applyFont="1" applyFill="1" applyBorder="1" applyAlignment="1">
      <alignment horizontal="center" vertical="center"/>
    </xf>
    <xf numFmtId="49" fontId="38" fillId="0" borderId="30" xfId="0" applyNumberFormat="1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 wrapText="1"/>
    </xf>
    <xf numFmtId="4" fontId="38" fillId="4" borderId="30" xfId="0" applyNumberFormat="1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center" wrapText="1"/>
    </xf>
    <xf numFmtId="3" fontId="38" fillId="4" borderId="1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6" borderId="32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4" fontId="38" fillId="6" borderId="18" xfId="0" applyNumberFormat="1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28" fillId="4" borderId="41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49" fontId="28" fillId="0" borderId="18" xfId="0" applyNumberFormat="1" applyFont="1" applyFill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37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34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49" fontId="20" fillId="0" borderId="18" xfId="0" quotePrefix="1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3" fillId="4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43" fillId="4" borderId="19" xfId="0" applyFont="1" applyFill="1" applyBorder="1" applyAlignment="1">
      <alignment horizontal="center" vertical="center" wrapText="1"/>
    </xf>
    <xf numFmtId="0" fontId="43" fillId="4" borderId="30" xfId="0" applyFont="1" applyFill="1" applyBorder="1" applyAlignment="1">
      <alignment horizontal="center" vertical="center" wrapText="1"/>
    </xf>
    <xf numFmtId="0" fontId="43" fillId="4" borderId="12" xfId="0" applyFont="1" applyFill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4" fontId="41" fillId="6" borderId="1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vertical="center" wrapText="1"/>
    </xf>
    <xf numFmtId="0" fontId="45" fillId="0" borderId="9" xfId="1" applyFont="1" applyFill="1" applyBorder="1" applyAlignment="1">
      <alignment horizontal="left" vertical="center" wrapText="1"/>
    </xf>
    <xf numFmtId="0" fontId="45" fillId="0" borderId="10" xfId="1" applyFont="1" applyFill="1" applyBorder="1" applyAlignment="1">
      <alignment horizontal="left" vertical="center" wrapText="1"/>
    </xf>
    <xf numFmtId="0" fontId="45" fillId="0" borderId="11" xfId="1" applyFont="1" applyFill="1" applyBorder="1" applyAlignment="1">
      <alignment horizontal="left" vertical="center" wrapText="1"/>
    </xf>
    <xf numFmtId="0" fontId="11" fillId="0" borderId="18" xfId="0" applyFont="1" applyFill="1" applyBorder="1"/>
    <xf numFmtId="49" fontId="11" fillId="0" borderId="18" xfId="0" applyNumberFormat="1" applyFont="1" applyFill="1" applyBorder="1" applyAlignment="1">
      <alignment vertical="center" wrapText="1"/>
    </xf>
    <xf numFmtId="49" fontId="11" fillId="2" borderId="18" xfId="0" applyNumberFormat="1" applyFont="1" applyFill="1" applyBorder="1" applyAlignment="1">
      <alignment vertical="center" wrapText="1"/>
    </xf>
    <xf numFmtId="49" fontId="11" fillId="2" borderId="18" xfId="0" applyNumberFormat="1" applyFont="1" applyFill="1" applyBorder="1" applyAlignment="1">
      <alignment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vertical="top" wrapText="1"/>
    </xf>
    <xf numFmtId="0" fontId="17" fillId="2" borderId="18" xfId="0" applyFont="1" applyFill="1" applyBorder="1" applyAlignment="1">
      <alignment horizontal="center" vertical="center"/>
    </xf>
    <xf numFmtId="4" fontId="17" fillId="2" borderId="18" xfId="0" applyNumberFormat="1" applyFont="1" applyFill="1" applyBorder="1" applyAlignment="1">
      <alignment horizontal="center" vertical="center"/>
    </xf>
    <xf numFmtId="4" fontId="46" fillId="2" borderId="18" xfId="0" applyNumberFormat="1" applyFont="1" applyFill="1" applyBorder="1" applyAlignment="1">
      <alignment horizontal="center" vertical="center" wrapText="1"/>
    </xf>
    <xf numFmtId="49" fontId="11" fillId="4" borderId="19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wrapText="1"/>
    </xf>
    <xf numFmtId="49" fontId="11" fillId="0" borderId="18" xfId="0" applyNumberFormat="1" applyFont="1" applyFill="1" applyBorder="1" applyAlignment="1">
      <alignment vertical="top" wrapText="1"/>
    </xf>
    <xf numFmtId="49" fontId="11" fillId="4" borderId="1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left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0" fontId="11" fillId="4" borderId="19" xfId="0" applyFont="1" applyFill="1" applyBorder="1" applyAlignment="1">
      <alignment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8" xfId="0" quotePrefix="1" applyNumberFormat="1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vertical="top" wrapText="1"/>
    </xf>
    <xf numFmtId="0" fontId="17" fillId="0" borderId="18" xfId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wrapText="1"/>
    </xf>
    <xf numFmtId="0" fontId="0" fillId="0" borderId="12" xfId="0" applyBorder="1" applyAlignment="1"/>
    <xf numFmtId="0" fontId="17" fillId="0" borderId="18" xfId="1" applyFont="1" applyFill="1" applyBorder="1" applyAlignment="1">
      <alignment horizontal="left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vertical="top" wrapText="1"/>
    </xf>
    <xf numFmtId="0" fontId="17" fillId="2" borderId="18" xfId="0" applyFont="1" applyFill="1" applyBorder="1" applyAlignment="1">
      <alignment horizontal="center" vertical="center" wrapText="1"/>
    </xf>
    <xf numFmtId="4" fontId="17" fillId="2" borderId="18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0" fillId="0" borderId="30" xfId="0" applyBorder="1" applyAlignment="1"/>
    <xf numFmtId="49" fontId="17" fillId="0" borderId="18" xfId="0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/>
    </xf>
    <xf numFmtId="0" fontId="11" fillId="6" borderId="32" xfId="0" applyFont="1" applyFill="1" applyBorder="1"/>
    <xf numFmtId="0" fontId="11" fillId="6" borderId="33" xfId="0" applyFont="1" applyFill="1" applyBorder="1"/>
    <xf numFmtId="0" fontId="11" fillId="6" borderId="35" xfId="0" applyFont="1" applyFill="1" applyBorder="1"/>
    <xf numFmtId="4" fontId="11" fillId="6" borderId="18" xfId="0" applyNumberFormat="1" applyFont="1" applyFill="1" applyBorder="1"/>
    <xf numFmtId="4" fontId="17" fillId="6" borderId="33" xfId="0" applyNumberFormat="1" applyFont="1" applyFill="1" applyBorder="1"/>
    <xf numFmtId="0" fontId="0" fillId="0" borderId="0" xfId="0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horizontal="left" vertical="center" wrapText="1"/>
    </xf>
    <xf numFmtId="0" fontId="25" fillId="0" borderId="11" xfId="1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wrapText="1"/>
    </xf>
    <xf numFmtId="49" fontId="20" fillId="0" borderId="18" xfId="0" applyNumberFormat="1" applyFont="1" applyFill="1" applyBorder="1" applyAlignment="1">
      <alignment wrapText="1"/>
    </xf>
    <xf numFmtId="49" fontId="18" fillId="0" borderId="18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20" fillId="0" borderId="12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37" xfId="2" applyFont="1" applyBorder="1" applyAlignment="1">
      <alignment horizontal="center" vertical="center" wrapText="1"/>
    </xf>
    <xf numFmtId="0" fontId="20" fillId="0" borderId="3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31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left" vertical="center" wrapText="1"/>
    </xf>
    <xf numFmtId="0" fontId="20" fillId="0" borderId="18" xfId="2" applyFont="1" applyBorder="1" applyAlignment="1">
      <alignment horizontal="left" vertical="center" wrapText="1"/>
    </xf>
    <xf numFmtId="49" fontId="20" fillId="0" borderId="18" xfId="0" applyNumberFormat="1" applyFont="1" applyFill="1" applyBorder="1" applyAlignment="1">
      <alignment horizontal="left" vertical="center" wrapText="1"/>
    </xf>
    <xf numFmtId="49" fontId="20" fillId="0" borderId="18" xfId="0" applyNumberFormat="1" applyFont="1" applyFill="1" applyBorder="1" applyAlignment="1">
      <alignment vertical="top" wrapText="1"/>
    </xf>
    <xf numFmtId="0" fontId="20" fillId="0" borderId="18" xfId="0" applyFont="1" applyBorder="1" applyAlignment="1">
      <alignment horizontal="center"/>
    </xf>
    <xf numFmtId="0" fontId="20" fillId="0" borderId="12" xfId="2" applyFont="1" applyBorder="1" applyAlignment="1">
      <alignment horizontal="left" vertical="center" wrapText="1"/>
    </xf>
    <xf numFmtId="0" fontId="20" fillId="0" borderId="30" xfId="2" applyFont="1" applyBorder="1" applyAlignment="1">
      <alignment horizontal="left" vertical="center" wrapText="1"/>
    </xf>
    <xf numFmtId="0" fontId="20" fillId="0" borderId="19" xfId="2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/>
    </xf>
    <xf numFmtId="0" fontId="20" fillId="0" borderId="18" xfId="2" applyFont="1" applyBorder="1" applyAlignment="1">
      <alignment horizontal="left" vertical="center" wrapText="1"/>
    </xf>
    <xf numFmtId="0" fontId="20" fillId="4" borderId="18" xfId="2" applyFont="1" applyFill="1" applyBorder="1" applyAlignment="1">
      <alignment horizontal="left" vertical="center" wrapText="1"/>
    </xf>
    <xf numFmtId="0" fontId="20" fillId="2" borderId="18" xfId="2" applyFont="1" applyFill="1" applyBorder="1" applyAlignment="1">
      <alignment vertical="top" wrapText="1"/>
    </xf>
    <xf numFmtId="49" fontId="20" fillId="2" borderId="18" xfId="0" applyNumberFormat="1" applyFont="1" applyFill="1" applyBorder="1" applyAlignment="1">
      <alignment horizontal="center" vertical="center" wrapText="1"/>
    </xf>
    <xf numFmtId="4" fontId="21" fillId="2" borderId="18" xfId="0" applyNumberFormat="1" applyFont="1" applyFill="1" applyBorder="1" applyAlignment="1">
      <alignment horizontal="center" vertical="center" wrapText="1"/>
    </xf>
    <xf numFmtId="0" fontId="20" fillId="4" borderId="19" xfId="2" applyFont="1" applyFill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top" wrapText="1"/>
    </xf>
    <xf numFmtId="49" fontId="20" fillId="4" borderId="18" xfId="0" applyNumberFormat="1" applyFont="1" applyFill="1" applyBorder="1" applyAlignment="1">
      <alignment horizontal="left" vertical="center" wrapText="1"/>
    </xf>
    <xf numFmtId="0" fontId="20" fillId="4" borderId="30" xfId="2" applyFont="1" applyFill="1" applyBorder="1" applyAlignment="1">
      <alignment horizontal="center" vertical="center" wrapText="1"/>
    </xf>
    <xf numFmtId="0" fontId="20" fillId="0" borderId="30" xfId="2" applyFont="1" applyBorder="1" applyAlignment="1">
      <alignment horizontal="center" vertical="top" wrapText="1"/>
    </xf>
    <xf numFmtId="49" fontId="20" fillId="2" borderId="18" xfId="0" applyNumberFormat="1" applyFont="1" applyFill="1" applyBorder="1" applyAlignment="1">
      <alignment horizontal="left" vertical="center" wrapText="1"/>
    </xf>
    <xf numFmtId="4" fontId="20" fillId="0" borderId="18" xfId="0" applyNumberFormat="1" applyFont="1" applyBorder="1" applyAlignment="1">
      <alignment horizontal="center"/>
    </xf>
    <xf numFmtId="0" fontId="20" fillId="4" borderId="19" xfId="2" applyFont="1" applyFill="1" applyBorder="1" applyAlignment="1">
      <alignment horizontal="center" wrapText="1"/>
    </xf>
    <xf numFmtId="49" fontId="20" fillId="4" borderId="18" xfId="0" applyNumberFormat="1" applyFont="1" applyFill="1" applyBorder="1" applyAlignment="1">
      <alignment wrapText="1"/>
    </xf>
    <xf numFmtId="0" fontId="20" fillId="4" borderId="12" xfId="2" applyFont="1" applyFill="1" applyBorder="1" applyAlignment="1">
      <alignment horizontal="center" wrapText="1"/>
    </xf>
    <xf numFmtId="0" fontId="20" fillId="4" borderId="30" xfId="2" applyFont="1" applyFill="1" applyBorder="1" applyAlignment="1">
      <alignment horizontal="center" wrapText="1"/>
    </xf>
    <xf numFmtId="49" fontId="20" fillId="0" borderId="18" xfId="0" applyNumberFormat="1" applyFont="1" applyFill="1" applyBorder="1" applyAlignment="1"/>
    <xf numFmtId="0" fontId="20" fillId="0" borderId="19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wrapText="1"/>
    </xf>
    <xf numFmtId="49" fontId="20" fillId="0" borderId="18" xfId="0" applyNumberFormat="1" applyFont="1" applyFill="1" applyBorder="1" applyAlignment="1">
      <alignment vertical="center" wrapText="1"/>
    </xf>
    <xf numFmtId="49" fontId="20" fillId="0" borderId="18" xfId="0" quotePrefix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4" fontId="20" fillId="6" borderId="1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4" fillId="4" borderId="0" xfId="0" applyFont="1" applyFill="1"/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wrapText="1"/>
    </xf>
    <xf numFmtId="0" fontId="25" fillId="4" borderId="16" xfId="0" applyFont="1" applyFill="1" applyBorder="1" applyAlignment="1">
      <alignment horizontal="left" vertical="center" wrapText="1"/>
    </xf>
    <xf numFmtId="0" fontId="25" fillId="4" borderId="17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0" fillId="0" borderId="18" xfId="0" applyFont="1" applyFill="1" applyBorder="1"/>
    <xf numFmtId="0" fontId="20" fillId="0" borderId="18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left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left" vertical="center" wrapText="1"/>
    </xf>
    <xf numFmtId="49" fontId="26" fillId="2" borderId="18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left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/>
    </xf>
    <xf numFmtId="49" fontId="26" fillId="0" borderId="18" xfId="0" applyNumberFormat="1" applyFont="1" applyFill="1" applyBorder="1" applyAlignment="1">
      <alignment vertical="top" wrapText="1"/>
    </xf>
    <xf numFmtId="49" fontId="26" fillId="0" borderId="18" xfId="0" applyNumberFormat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 wrapText="1"/>
    </xf>
    <xf numFmtId="49" fontId="20" fillId="6" borderId="18" xfId="0" applyNumberFormat="1" applyFont="1" applyFill="1" applyBorder="1" applyAlignment="1">
      <alignment vertical="top" wrapText="1"/>
    </xf>
    <xf numFmtId="49" fontId="20" fillId="6" borderId="18" xfId="0" applyNumberFormat="1" applyFont="1" applyFill="1" applyBorder="1" applyAlignment="1">
      <alignment horizontal="center" vertical="center" wrapText="1"/>
    </xf>
    <xf numFmtId="49" fontId="20" fillId="2" borderId="18" xfId="0" applyNumberFormat="1" applyFont="1" applyFill="1" applyBorder="1" applyAlignment="1">
      <alignment vertical="top" wrapText="1"/>
    </xf>
    <xf numFmtId="3" fontId="20" fillId="2" borderId="18" xfId="0" applyNumberFormat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vertical="top"/>
    </xf>
    <xf numFmtId="49" fontId="20" fillId="6" borderId="18" xfId="0" applyNumberFormat="1" applyFont="1" applyFill="1" applyBorder="1" applyAlignment="1">
      <alignment vertical="center" wrapText="1"/>
    </xf>
    <xf numFmtId="0" fontId="20" fillId="6" borderId="18" xfId="0" applyFont="1" applyFill="1" applyBorder="1" applyAlignment="1">
      <alignment horizontal="center" vertical="center" wrapText="1"/>
    </xf>
    <xf numFmtId="3" fontId="20" fillId="6" borderId="18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3" fontId="20" fillId="0" borderId="18" xfId="0" applyNumberFormat="1" applyFont="1" applyFill="1" applyBorder="1" applyAlignment="1">
      <alignment horizontal="center" vertical="center" wrapText="1"/>
    </xf>
    <xf numFmtId="4" fontId="20" fillId="6" borderId="18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4" fontId="20" fillId="0" borderId="18" xfId="0" applyNumberFormat="1" applyFont="1" applyFill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6" borderId="35" xfId="0" applyFont="1" applyFill="1" applyBorder="1"/>
    <xf numFmtId="3" fontId="20" fillId="6" borderId="35" xfId="0" applyNumberFormat="1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7" fillId="4" borderId="16" xfId="0" applyFont="1" applyFill="1" applyBorder="1" applyAlignment="1">
      <alignment horizontal="left" vertical="center" wrapText="1"/>
    </xf>
    <xf numFmtId="0" fontId="47" fillId="4" borderId="17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0" fontId="48" fillId="0" borderId="18" xfId="0" applyFont="1" applyFill="1" applyBorder="1"/>
    <xf numFmtId="0" fontId="20" fillId="0" borderId="19" xfId="1" applyFont="1" applyFill="1" applyBorder="1" applyAlignment="1">
      <alignment horizontal="left" vertical="center" wrapText="1"/>
    </xf>
    <xf numFmtId="0" fontId="20" fillId="2" borderId="19" xfId="1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left" vertical="center" wrapText="1"/>
    </xf>
    <xf numFmtId="4" fontId="20" fillId="2" borderId="18" xfId="0" applyNumberFormat="1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0" fontId="20" fillId="4" borderId="32" xfId="0" applyFont="1" applyFill="1" applyBorder="1" applyAlignment="1">
      <alignment horizontal="center" vertical="center" wrapText="1"/>
    </xf>
    <xf numFmtId="0" fontId="20" fillId="4" borderId="37" xfId="1" applyFont="1" applyFill="1" applyBorder="1" applyAlignment="1">
      <alignment horizontal="left" vertical="center" wrapText="1"/>
    </xf>
    <xf numFmtId="0" fontId="20" fillId="4" borderId="19" xfId="1" applyFont="1" applyFill="1" applyBorder="1" applyAlignment="1">
      <alignment horizontal="left" vertical="center" wrapText="1"/>
    </xf>
    <xf numFmtId="0" fontId="20" fillId="4" borderId="33" xfId="1" applyFont="1" applyFill="1" applyBorder="1" applyAlignment="1">
      <alignment horizontal="left" vertical="center" wrapText="1"/>
    </xf>
    <xf numFmtId="0" fontId="20" fillId="4" borderId="18" xfId="1" applyFont="1" applyFill="1" applyBorder="1" applyAlignment="1">
      <alignment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left" vertical="center" wrapText="1"/>
    </xf>
    <xf numFmtId="4" fontId="20" fillId="0" borderId="18" xfId="0" applyNumberFormat="1" applyFont="1" applyFill="1" applyBorder="1"/>
    <xf numFmtId="0" fontId="20" fillId="4" borderId="14" xfId="0" applyFont="1" applyFill="1" applyBorder="1" applyAlignment="1">
      <alignment horizontal="left" vertical="center" wrapText="1"/>
    </xf>
    <xf numFmtId="0" fontId="20" fillId="4" borderId="14" xfId="1" applyFont="1" applyFill="1" applyBorder="1" applyAlignment="1">
      <alignment horizontal="left" vertical="center" wrapText="1"/>
    </xf>
    <xf numFmtId="0" fontId="20" fillId="4" borderId="12" xfId="1" applyFont="1" applyFill="1" applyBorder="1" applyAlignment="1">
      <alignment horizontal="left" vertical="center" wrapText="1"/>
    </xf>
    <xf numFmtId="0" fontId="20" fillId="4" borderId="31" xfId="0" applyFont="1" applyFill="1" applyBorder="1" applyAlignment="1">
      <alignment horizontal="left" vertical="center" wrapText="1"/>
    </xf>
    <xf numFmtId="0" fontId="20" fillId="4" borderId="31" xfId="1" applyFont="1" applyFill="1" applyBorder="1" applyAlignment="1">
      <alignment horizontal="left" vertical="center" wrapText="1"/>
    </xf>
    <xf numFmtId="0" fontId="20" fillId="4" borderId="30" xfId="1" applyFont="1" applyFill="1" applyBorder="1" applyAlignment="1">
      <alignment horizontal="left" vertical="center" wrapText="1"/>
    </xf>
    <xf numFmtId="0" fontId="20" fillId="4" borderId="30" xfId="0" applyFont="1" applyFill="1" applyBorder="1" applyAlignment="1">
      <alignment vertical="center" wrapText="1"/>
    </xf>
    <xf numFmtId="0" fontId="20" fillId="6" borderId="30" xfId="0" applyFont="1" applyFill="1" applyBorder="1" applyAlignment="1">
      <alignment vertical="center" wrapText="1"/>
    </xf>
    <xf numFmtId="0" fontId="20" fillId="6" borderId="30" xfId="1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horizontal="left" vertical="center" wrapText="1"/>
    </xf>
    <xf numFmtId="0" fontId="20" fillId="6" borderId="18" xfId="1" applyFont="1" applyFill="1" applyBorder="1" applyAlignment="1">
      <alignment horizontal="left" vertical="center" wrapText="1"/>
    </xf>
    <xf numFmtId="4" fontId="20" fillId="6" borderId="30" xfId="0" applyNumberFormat="1" applyFont="1" applyFill="1" applyBorder="1" applyAlignment="1">
      <alignment horizontal="center" vertical="center"/>
    </xf>
    <xf numFmtId="0" fontId="20" fillId="4" borderId="19" xfId="1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0" fillId="4" borderId="18" xfId="1" applyFont="1" applyFill="1" applyBorder="1" applyAlignment="1">
      <alignment horizontal="left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8" xfId="1" applyFont="1" applyFill="1" applyBorder="1" applyAlignment="1">
      <alignment horizontal="center" vertical="center" wrapText="1"/>
    </xf>
    <xf numFmtId="0" fontId="20" fillId="4" borderId="30" xfId="1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left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49" fillId="4" borderId="18" xfId="1" applyFont="1" applyFill="1" applyBorder="1" applyAlignment="1">
      <alignment horizontal="left" vertical="center" wrapText="1"/>
    </xf>
    <xf numFmtId="0" fontId="20" fillId="4" borderId="0" xfId="0" applyFont="1" applyFill="1"/>
    <xf numFmtId="0" fontId="20" fillId="4" borderId="0" xfId="0" applyFont="1" applyFill="1" applyAlignment="1"/>
    <xf numFmtId="0" fontId="20" fillId="6" borderId="3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20" fillId="2" borderId="18" xfId="3" applyNumberFormat="1" applyFont="1" applyFill="1" applyBorder="1" applyAlignment="1">
      <alignment horizontal="center" vertical="center" wrapText="1"/>
    </xf>
    <xf numFmtId="49" fontId="17" fillId="2" borderId="18" xfId="3" applyNumberFormat="1" applyFont="1" applyFill="1" applyBorder="1" applyAlignment="1">
      <alignment horizontal="center" vertical="center" wrapText="1"/>
    </xf>
    <xf numFmtId="49" fontId="50" fillId="2" borderId="18" xfId="3" applyNumberFormat="1" applyFont="1" applyFill="1" applyBorder="1" applyAlignment="1">
      <alignment horizontal="center" vertical="center" wrapText="1"/>
    </xf>
    <xf numFmtId="0" fontId="50" fillId="2" borderId="18" xfId="0" applyFont="1" applyFill="1" applyBorder="1" applyAlignment="1">
      <alignment horizontal="left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50" fillId="2" borderId="2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 wrapText="1"/>
    </xf>
    <xf numFmtId="0" fontId="50" fillId="2" borderId="16" xfId="0" applyFont="1" applyFill="1" applyBorder="1" applyAlignment="1">
      <alignment horizontal="center" vertical="center" wrapText="1"/>
    </xf>
    <xf numFmtId="0" fontId="50" fillId="2" borderId="17" xfId="0" applyFont="1" applyFill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0" fillId="2" borderId="18" xfId="0" applyFont="1" applyFill="1" applyBorder="1" applyAlignment="1">
      <alignment horizontal="center" vertical="center" wrapText="1"/>
    </xf>
    <xf numFmtId="0" fontId="50" fillId="2" borderId="30" xfId="0" applyFont="1" applyFill="1" applyBorder="1" applyAlignment="1">
      <alignment vertical="center" wrapText="1"/>
    </xf>
    <xf numFmtId="0" fontId="50" fillId="2" borderId="21" xfId="0" applyFont="1" applyFill="1" applyBorder="1" applyAlignment="1">
      <alignment horizontal="center" vertical="center" wrapText="1"/>
    </xf>
    <xf numFmtId="0" fontId="50" fillId="2" borderId="30" xfId="0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52" fillId="0" borderId="46" xfId="3" applyNumberFormat="1" applyFont="1" applyFill="1" applyBorder="1" applyAlignment="1">
      <alignment vertical="center" wrapText="1"/>
    </xf>
    <xf numFmtId="49" fontId="52" fillId="0" borderId="0" xfId="3" applyNumberFormat="1" applyFont="1" applyFill="1" applyBorder="1" applyAlignment="1">
      <alignment vertical="center" wrapText="1"/>
    </xf>
    <xf numFmtId="49" fontId="52" fillId="0" borderId="1" xfId="3" applyNumberFormat="1" applyFont="1" applyFill="1" applyBorder="1" applyAlignment="1">
      <alignment vertical="center" wrapText="1"/>
    </xf>
    <xf numFmtId="49" fontId="52" fillId="0" borderId="8" xfId="3" applyNumberFormat="1" applyFont="1" applyFill="1" applyBorder="1" applyAlignment="1">
      <alignment vertical="center" wrapText="1"/>
    </xf>
    <xf numFmtId="49" fontId="52" fillId="0" borderId="47" xfId="3" applyNumberFormat="1" applyFont="1" applyFill="1" applyBorder="1" applyAlignment="1">
      <alignment vertical="center" wrapText="1"/>
    </xf>
    <xf numFmtId="49" fontId="53" fillId="0" borderId="19" xfId="3" applyNumberFormat="1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49" fontId="53" fillId="0" borderId="8" xfId="3" applyNumberFormat="1" applyFont="1" applyFill="1" applyBorder="1" applyAlignment="1">
      <alignment horizontal="center" vertical="center" wrapText="1"/>
    </xf>
    <xf numFmtId="49" fontId="53" fillId="6" borderId="18" xfId="3" applyNumberFormat="1" applyFont="1" applyFill="1" applyBorder="1" applyAlignment="1">
      <alignment vertical="center" wrapText="1"/>
    </xf>
    <xf numFmtId="49" fontId="53" fillId="6" borderId="18" xfId="3" applyNumberFormat="1" applyFont="1" applyFill="1" applyBorder="1" applyAlignment="1">
      <alignment horizontal="center" vertical="center" wrapText="1"/>
    </xf>
    <xf numFmtId="1" fontId="53" fillId="6" borderId="18" xfId="3" applyNumberFormat="1" applyFont="1" applyFill="1" applyBorder="1" applyAlignment="1">
      <alignment horizontal="center" vertical="center" wrapText="1"/>
    </xf>
    <xf numFmtId="4" fontId="53" fillId="6" borderId="18" xfId="3" applyNumberFormat="1" applyFont="1" applyFill="1" applyBorder="1" applyAlignment="1">
      <alignment horizontal="center" vertical="center" wrapText="1"/>
    </xf>
    <xf numFmtId="4" fontId="53" fillId="6" borderId="18" xfId="0" applyNumberFormat="1" applyFont="1" applyFill="1" applyBorder="1" applyAlignment="1">
      <alignment horizontal="center" vertical="center"/>
    </xf>
    <xf numFmtId="3" fontId="53" fillId="6" borderId="18" xfId="3" applyNumberFormat="1" applyFont="1" applyFill="1" applyBorder="1" applyAlignment="1">
      <alignment horizontal="center" vertical="center" wrapText="1"/>
    </xf>
    <xf numFmtId="49" fontId="53" fillId="0" borderId="12" xfId="3" applyNumberFormat="1" applyFont="1" applyFill="1" applyBorder="1" applyAlignment="1">
      <alignment horizontal="center" vertical="center" wrapText="1"/>
    </xf>
    <xf numFmtId="49" fontId="53" fillId="0" borderId="0" xfId="3" applyNumberFormat="1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vertical="center" wrapText="1"/>
    </xf>
    <xf numFmtId="49" fontId="53" fillId="0" borderId="12" xfId="3" applyNumberFormat="1" applyFont="1" applyFill="1" applyBorder="1" applyAlignment="1">
      <alignment horizontal="center" vertical="center" wrapText="1"/>
    </xf>
    <xf numFmtId="1" fontId="53" fillId="4" borderId="30" xfId="3" applyNumberFormat="1" applyFont="1" applyFill="1" applyBorder="1" applyAlignment="1">
      <alignment horizontal="center" vertical="center" wrapText="1"/>
    </xf>
    <xf numFmtId="3" fontId="53" fillId="0" borderId="30" xfId="3" applyNumberFormat="1" applyFont="1" applyFill="1" applyBorder="1" applyAlignment="1">
      <alignment horizontal="center" vertical="center" wrapText="1"/>
    </xf>
    <xf numFmtId="4" fontId="53" fillId="0" borderId="30" xfId="3" applyNumberFormat="1" applyFont="1" applyFill="1" applyBorder="1" applyAlignment="1">
      <alignment horizontal="center" vertical="center" wrapText="1"/>
    </xf>
    <xf numFmtId="49" fontId="53" fillId="0" borderId="48" xfId="3" applyNumberFormat="1" applyFont="1" applyFill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49" fontId="53" fillId="0" borderId="19" xfId="3" applyNumberFormat="1" applyFont="1" applyFill="1" applyBorder="1" applyAlignment="1">
      <alignment horizontal="center" vertical="center" wrapText="1"/>
    </xf>
    <xf numFmtId="1" fontId="53" fillId="0" borderId="18" xfId="3" applyNumberFormat="1" applyFont="1" applyFill="1" applyBorder="1" applyAlignment="1">
      <alignment horizontal="center" vertical="center" wrapText="1"/>
    </xf>
    <xf numFmtId="4" fontId="53" fillId="0" borderId="18" xfId="3" applyNumberFormat="1" applyFont="1" applyFill="1" applyBorder="1" applyAlignment="1">
      <alignment horizontal="center" vertical="center" wrapText="1"/>
    </xf>
    <xf numFmtId="3" fontId="53" fillId="0" borderId="18" xfId="3" applyNumberFormat="1" applyFont="1" applyFill="1" applyBorder="1" applyAlignment="1">
      <alignment horizontal="center" vertical="center" wrapText="1"/>
    </xf>
    <xf numFmtId="49" fontId="53" fillId="0" borderId="49" xfId="3" applyNumberFormat="1" applyFont="1" applyFill="1" applyBorder="1" applyAlignment="1">
      <alignment horizontal="center" vertical="center" wrapText="1"/>
    </xf>
    <xf numFmtId="49" fontId="53" fillId="0" borderId="30" xfId="3" applyNumberFormat="1" applyFont="1" applyFill="1" applyBorder="1" applyAlignment="1">
      <alignment horizontal="center" vertical="center" wrapText="1"/>
    </xf>
    <xf numFmtId="49" fontId="53" fillId="0" borderId="17" xfId="3" applyNumberFormat="1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vertical="center" wrapText="1"/>
    </xf>
    <xf numFmtId="0" fontId="54" fillId="0" borderId="19" xfId="0" applyFont="1" applyBorder="1" applyAlignment="1">
      <alignment horizontal="center" vertical="center" wrapText="1"/>
    </xf>
    <xf numFmtId="49" fontId="53" fillId="6" borderId="34" xfId="3" applyNumberFormat="1" applyFont="1" applyFill="1" applyBorder="1" applyAlignment="1">
      <alignment horizontal="center" vertical="center" wrapText="1"/>
    </xf>
    <xf numFmtId="0" fontId="54" fillId="6" borderId="19" xfId="0" applyFont="1" applyFill="1" applyBorder="1" applyAlignment="1">
      <alignment vertical="center" wrapText="1"/>
    </xf>
    <xf numFmtId="49" fontId="53" fillId="6" borderId="19" xfId="3" applyNumberFormat="1" applyFont="1" applyFill="1" applyBorder="1" applyAlignment="1">
      <alignment horizontal="center" vertical="center" wrapText="1"/>
    </xf>
    <xf numFmtId="1" fontId="53" fillId="6" borderId="19" xfId="3" applyNumberFormat="1" applyFont="1" applyFill="1" applyBorder="1" applyAlignment="1">
      <alignment horizontal="center" vertical="center" wrapText="1"/>
    </xf>
    <xf numFmtId="4" fontId="53" fillId="6" borderId="30" xfId="0" applyNumberFormat="1" applyFont="1" applyFill="1" applyBorder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4" fillId="4" borderId="18" xfId="0" applyFont="1" applyFill="1" applyBorder="1" applyAlignment="1">
      <alignment vertical="center" wrapText="1"/>
    </xf>
    <xf numFmtId="49" fontId="53" fillId="4" borderId="18" xfId="3" applyNumberFormat="1" applyFont="1" applyFill="1" applyBorder="1" applyAlignment="1">
      <alignment horizontal="center" vertical="center" wrapText="1"/>
    </xf>
    <xf numFmtId="1" fontId="53" fillId="4" borderId="18" xfId="3" applyNumberFormat="1" applyFont="1" applyFill="1" applyBorder="1" applyAlignment="1">
      <alignment horizontal="center" vertical="center" wrapText="1"/>
    </xf>
    <xf numFmtId="49" fontId="53" fillId="0" borderId="18" xfId="3" applyNumberFormat="1" applyFont="1" applyFill="1" applyBorder="1" applyAlignment="1">
      <alignment vertical="center" wrapText="1"/>
    </xf>
    <xf numFmtId="4" fontId="53" fillId="4" borderId="18" xfId="3" applyNumberFormat="1" applyFont="1" applyFill="1" applyBorder="1" applyAlignment="1">
      <alignment horizontal="center" vertical="center" wrapText="1"/>
    </xf>
    <xf numFmtId="3" fontId="53" fillId="4" borderId="18" xfId="3" applyNumberFormat="1" applyFont="1" applyFill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49" fontId="53" fillId="0" borderId="19" xfId="3" applyNumberFormat="1" applyFont="1" applyFill="1" applyBorder="1" applyAlignment="1">
      <alignment vertical="center" wrapText="1"/>
    </xf>
    <xf numFmtId="49" fontId="53" fillId="0" borderId="19" xfId="3" applyNumberFormat="1" applyFont="1" applyFill="1" applyBorder="1" applyAlignment="1">
      <alignment horizontal="right" vertical="center" wrapText="1"/>
    </xf>
    <xf numFmtId="49" fontId="53" fillId="6" borderId="12" xfId="3" applyNumberFormat="1" applyFont="1" applyFill="1" applyBorder="1" applyAlignment="1">
      <alignment vertical="center" wrapText="1"/>
    </xf>
    <xf numFmtId="0" fontId="54" fillId="6" borderId="18" xfId="0" applyFont="1" applyFill="1" applyBorder="1" applyAlignment="1">
      <alignment vertical="center" wrapText="1"/>
    </xf>
    <xf numFmtId="164" fontId="53" fillId="6" borderId="49" xfId="3" applyNumberFormat="1" applyFont="1" applyFill="1" applyBorder="1" applyAlignment="1">
      <alignment horizontal="center" vertical="center" wrapText="1"/>
    </xf>
    <xf numFmtId="49" fontId="53" fillId="0" borderId="12" xfId="3" applyNumberFormat="1" applyFont="1" applyFill="1" applyBorder="1" applyAlignment="1">
      <alignment vertical="center" wrapText="1"/>
    </xf>
    <xf numFmtId="49" fontId="53" fillId="0" borderId="12" xfId="3" applyNumberFormat="1" applyFont="1" applyFill="1" applyBorder="1" applyAlignment="1">
      <alignment horizontal="right" vertical="center" wrapText="1"/>
    </xf>
    <xf numFmtId="0" fontId="54" fillId="0" borderId="18" xfId="0" applyFont="1" applyBorder="1" applyAlignment="1">
      <alignment vertical="center" wrapText="1"/>
    </xf>
    <xf numFmtId="49" fontId="53" fillId="0" borderId="18" xfId="3" applyNumberFormat="1" applyFont="1" applyFill="1" applyBorder="1" applyAlignment="1">
      <alignment horizontal="center" vertical="center" wrapText="1"/>
    </xf>
    <xf numFmtId="164" fontId="53" fillId="0" borderId="49" xfId="3" applyNumberFormat="1" applyFont="1" applyFill="1" applyBorder="1" applyAlignment="1">
      <alignment horizontal="center" vertical="center" wrapText="1"/>
    </xf>
    <xf numFmtId="49" fontId="53" fillId="0" borderId="30" xfId="3" applyNumberFormat="1" applyFont="1" applyFill="1" applyBorder="1" applyAlignment="1">
      <alignment vertical="center" wrapText="1"/>
    </xf>
    <xf numFmtId="49" fontId="53" fillId="0" borderId="30" xfId="3" applyNumberFormat="1" applyFont="1" applyFill="1" applyBorder="1" applyAlignment="1">
      <alignment horizontal="right" vertical="center" wrapText="1"/>
    </xf>
    <xf numFmtId="0" fontId="54" fillId="4" borderId="19" xfId="0" applyFont="1" applyFill="1" applyBorder="1" applyAlignment="1">
      <alignment vertical="center" wrapText="1"/>
    </xf>
    <xf numFmtId="49" fontId="53" fillId="6" borderId="12" xfId="3" applyNumberFormat="1" applyFont="1" applyFill="1" applyBorder="1" applyAlignment="1">
      <alignment horizontal="center" vertical="center" wrapText="1"/>
    </xf>
    <xf numFmtId="4" fontId="53" fillId="6" borderId="19" xfId="3" applyNumberFormat="1" applyFont="1" applyFill="1" applyBorder="1" applyAlignment="1">
      <alignment horizontal="center" vertical="center" wrapText="1"/>
    </xf>
    <xf numFmtId="49" fontId="53" fillId="6" borderId="50" xfId="3" applyNumberFormat="1" applyFont="1" applyFill="1" applyBorder="1" applyAlignment="1">
      <alignment horizontal="center" vertical="center" wrapText="1"/>
    </xf>
    <xf numFmtId="49" fontId="53" fillId="6" borderId="33" xfId="3" applyNumberFormat="1" applyFont="1" applyFill="1" applyBorder="1" applyAlignment="1">
      <alignment horizontal="center" vertical="center" wrapText="1"/>
    </xf>
    <xf numFmtId="49" fontId="53" fillId="6" borderId="49" xfId="3" applyNumberFormat="1" applyFont="1" applyFill="1" applyBorder="1" applyAlignment="1">
      <alignment horizontal="center" vertical="center" wrapText="1"/>
    </xf>
    <xf numFmtId="49" fontId="53" fillId="0" borderId="33" xfId="3" applyNumberFormat="1" applyFont="1" applyFill="1" applyBorder="1" applyAlignment="1">
      <alignment horizontal="center" vertical="center" wrapText="1"/>
    </xf>
    <xf numFmtId="49" fontId="53" fillId="4" borderId="49" xfId="3" applyNumberFormat="1" applyFont="1" applyFill="1" applyBorder="1" applyAlignment="1">
      <alignment horizontal="center" vertical="center" wrapText="1"/>
    </xf>
    <xf numFmtId="0" fontId="53" fillId="4" borderId="18" xfId="0" applyFont="1" applyFill="1" applyBorder="1" applyAlignment="1">
      <alignment vertical="center" wrapText="1"/>
    </xf>
    <xf numFmtId="0" fontId="54" fillId="0" borderId="12" xfId="0" applyFont="1" applyBorder="1" applyAlignment="1">
      <alignment vertical="center" wrapText="1"/>
    </xf>
    <xf numFmtId="49" fontId="53" fillId="0" borderId="12" xfId="3" applyNumberFormat="1" applyFont="1" applyFill="1" applyBorder="1" applyAlignment="1">
      <alignment horizontal="left" vertical="center" wrapText="1"/>
    </xf>
    <xf numFmtId="3" fontId="53" fillId="0" borderId="19" xfId="3" applyNumberFormat="1" applyFont="1" applyFill="1" applyBorder="1" applyAlignment="1">
      <alignment horizontal="center" vertical="center" wrapText="1"/>
    </xf>
    <xf numFmtId="164" fontId="53" fillId="0" borderId="19" xfId="3" applyNumberFormat="1" applyFont="1" applyFill="1" applyBorder="1" applyAlignment="1">
      <alignment horizontal="center" vertical="center" wrapText="1"/>
    </xf>
    <xf numFmtId="4" fontId="53" fillId="0" borderId="19" xfId="3" applyNumberFormat="1" applyFont="1" applyFill="1" applyBorder="1" applyAlignment="1">
      <alignment horizontal="center" vertical="center" wrapText="1"/>
    </xf>
    <xf numFmtId="164" fontId="53" fillId="0" borderId="50" xfId="3" applyNumberFormat="1" applyFont="1" applyFill="1" applyBorder="1" applyAlignment="1">
      <alignment horizontal="center" vertical="center" wrapText="1"/>
    </xf>
    <xf numFmtId="49" fontId="53" fillId="0" borderId="18" xfId="3" applyNumberFormat="1" applyFont="1" applyFill="1" applyBorder="1" applyAlignment="1">
      <alignment horizontal="left" vertical="center" wrapText="1"/>
    </xf>
    <xf numFmtId="164" fontId="53" fillId="6" borderId="18" xfId="3" applyNumberFormat="1" applyFont="1" applyFill="1" applyBorder="1" applyAlignment="1">
      <alignment horizontal="center" vertical="center" wrapText="1"/>
    </xf>
    <xf numFmtId="4" fontId="53" fillId="6" borderId="30" xfId="0" applyNumberFormat="1" applyFont="1" applyFill="1" applyBorder="1" applyAlignment="1">
      <alignment vertical="center"/>
    </xf>
    <xf numFmtId="49" fontId="55" fillId="4" borderId="17" xfId="3" applyNumberFormat="1" applyFont="1" applyFill="1" applyBorder="1" applyAlignment="1">
      <alignment horizontal="left" vertical="center" wrapText="1"/>
    </xf>
    <xf numFmtId="49" fontId="55" fillId="4" borderId="31" xfId="3" applyNumberFormat="1" applyFont="1" applyFill="1" applyBorder="1" applyAlignment="1">
      <alignment horizontal="left" vertical="center" wrapText="1"/>
    </xf>
    <xf numFmtId="49" fontId="11" fillId="0" borderId="19" xfId="3" applyNumberFormat="1" applyFont="1" applyFill="1" applyBorder="1" applyAlignment="1">
      <alignment horizontal="center" vertical="center" wrapText="1"/>
    </xf>
    <xf numFmtId="49" fontId="11" fillId="4" borderId="19" xfId="3" applyNumberFormat="1" applyFont="1" applyFill="1" applyBorder="1" applyAlignment="1">
      <alignment vertical="center" wrapText="1"/>
    </xf>
    <xf numFmtId="49" fontId="11" fillId="6" borderId="18" xfId="3" applyNumberFormat="1" applyFont="1" applyFill="1" applyBorder="1" applyAlignment="1">
      <alignment vertical="top" wrapText="1"/>
    </xf>
    <xf numFmtId="49" fontId="11" fillId="6" borderId="18" xfId="3" applyNumberFormat="1" applyFont="1" applyFill="1" applyBorder="1" applyAlignment="1">
      <alignment horizontal="left" vertical="center" wrapText="1"/>
    </xf>
    <xf numFmtId="1" fontId="11" fillId="6" borderId="18" xfId="3" applyNumberFormat="1" applyFont="1" applyFill="1" applyBorder="1" applyAlignment="1">
      <alignment horizontal="center" vertical="center" wrapText="1"/>
    </xf>
    <xf numFmtId="4" fontId="11" fillId="6" borderId="18" xfId="3" applyNumberFormat="1" applyFont="1" applyFill="1" applyBorder="1" applyAlignment="1">
      <alignment horizontal="left" vertical="center" wrapText="1"/>
    </xf>
    <xf numFmtId="3" fontId="11" fillId="6" borderId="18" xfId="3" applyNumberFormat="1" applyFont="1" applyFill="1" applyBorder="1" applyAlignment="1">
      <alignment horizontal="left" vertical="center" wrapText="1"/>
    </xf>
    <xf numFmtId="4" fontId="55" fillId="6" borderId="18" xfId="3" applyNumberFormat="1" applyFont="1" applyFill="1" applyBorder="1" applyAlignment="1">
      <alignment horizontal="left" vertical="center" wrapText="1"/>
    </xf>
    <xf numFmtId="4" fontId="11" fillId="6" borderId="18" xfId="0" applyNumberFormat="1" applyFont="1" applyFill="1" applyBorder="1" applyAlignment="1">
      <alignment vertical="center"/>
    </xf>
    <xf numFmtId="4" fontId="46" fillId="6" borderId="18" xfId="3" applyNumberFormat="1" applyFont="1" applyFill="1" applyBorder="1" applyAlignment="1">
      <alignment horizontal="left" vertic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49" fontId="11" fillId="4" borderId="12" xfId="3" applyNumberFormat="1" applyFont="1" applyFill="1" applyBorder="1" applyAlignment="1">
      <alignment vertical="top" wrapText="1"/>
    </xf>
    <xf numFmtId="0" fontId="11" fillId="0" borderId="19" xfId="0" applyFont="1" applyBorder="1" applyAlignment="1">
      <alignment vertical="center" wrapText="1"/>
    </xf>
    <xf numFmtId="49" fontId="11" fillId="4" borderId="18" xfId="3" applyNumberFormat="1" applyFont="1" applyFill="1" applyBorder="1" applyAlignment="1">
      <alignment horizontal="left" vertical="center" wrapText="1"/>
    </xf>
    <xf numFmtId="1" fontId="11" fillId="4" borderId="18" xfId="3" applyNumberFormat="1" applyFont="1" applyFill="1" applyBorder="1" applyAlignment="1">
      <alignment horizontal="center" vertical="center" wrapText="1"/>
    </xf>
    <xf numFmtId="4" fontId="55" fillId="4" borderId="18" xfId="3" applyNumberFormat="1" applyFont="1" applyFill="1" applyBorder="1" applyAlignment="1">
      <alignment horizontal="left" vertical="center" wrapText="1"/>
    </xf>
    <xf numFmtId="2" fontId="55" fillId="4" borderId="18" xfId="3" applyNumberFormat="1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left" vertical="center" wrapText="1"/>
    </xf>
    <xf numFmtId="49" fontId="11" fillId="4" borderId="30" xfId="3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center" wrapText="1"/>
    </xf>
    <xf numFmtId="49" fontId="11" fillId="6" borderId="18" xfId="3" applyNumberFormat="1" applyFont="1" applyFill="1" applyBorder="1" applyAlignment="1">
      <alignment vertical="center" wrapText="1"/>
    </xf>
    <xf numFmtId="49" fontId="11" fillId="6" borderId="33" xfId="3" applyNumberFormat="1" applyFont="1" applyFill="1" applyBorder="1" applyAlignment="1">
      <alignment horizontal="left" vertical="center" wrapText="1"/>
    </xf>
    <xf numFmtId="4" fontId="11" fillId="6" borderId="30" xfId="0" applyNumberFormat="1" applyFont="1" applyFill="1" applyBorder="1" applyAlignment="1">
      <alignment vertical="center"/>
    </xf>
    <xf numFmtId="4" fontId="56" fillId="6" borderId="18" xfId="3" applyNumberFormat="1" applyFont="1" applyFill="1" applyBorder="1" applyAlignment="1">
      <alignment horizontal="center" vertical="center" wrapText="1"/>
    </xf>
    <xf numFmtId="49" fontId="11" fillId="4" borderId="18" xfId="3" applyNumberFormat="1" applyFont="1" applyFill="1" applyBorder="1" applyAlignment="1">
      <alignment vertical="top" wrapText="1"/>
    </xf>
    <xf numFmtId="0" fontId="56" fillId="0" borderId="19" xfId="0" applyFont="1" applyBorder="1" applyAlignment="1">
      <alignment vertical="center" wrapText="1"/>
    </xf>
    <xf numFmtId="49" fontId="11" fillId="4" borderId="33" xfId="3" applyNumberFormat="1" applyFont="1" applyFill="1" applyBorder="1" applyAlignment="1">
      <alignment horizontal="left" vertical="center" wrapText="1"/>
    </xf>
    <xf numFmtId="4" fontId="55" fillId="4" borderId="18" xfId="3" applyNumberFormat="1" applyFont="1" applyFill="1" applyBorder="1" applyAlignment="1">
      <alignment horizontal="center" vertical="center" wrapText="1"/>
    </xf>
    <xf numFmtId="4" fontId="56" fillId="4" borderId="18" xfId="3" applyNumberFormat="1" applyFont="1" applyFill="1" applyBorder="1" applyAlignment="1">
      <alignment horizontal="center" vertical="center" wrapText="1"/>
    </xf>
    <xf numFmtId="4" fontId="56" fillId="0" borderId="18" xfId="3" applyNumberFormat="1" applyFont="1" applyFill="1" applyBorder="1" applyAlignment="1">
      <alignment horizontal="center" vertical="center" wrapText="1"/>
    </xf>
    <xf numFmtId="4" fontId="11" fillId="0" borderId="49" xfId="3" applyNumberFormat="1" applyFont="1" applyFill="1" applyBorder="1" applyAlignment="1">
      <alignment vertical="center" wrapText="1"/>
    </xf>
    <xf numFmtId="49" fontId="11" fillId="4" borderId="37" xfId="3" applyNumberFormat="1" applyFont="1" applyFill="1" applyBorder="1" applyAlignment="1">
      <alignment horizontal="center" vertical="center" wrapText="1"/>
    </xf>
    <xf numFmtId="49" fontId="11" fillId="6" borderId="18" xfId="3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vertical="center" wrapText="1"/>
    </xf>
    <xf numFmtId="49" fontId="11" fillId="6" borderId="33" xfId="3" applyNumberFormat="1" applyFont="1" applyFill="1" applyBorder="1" applyAlignment="1">
      <alignment horizontal="center" vertical="center" wrapText="1"/>
    </xf>
    <xf numFmtId="4" fontId="11" fillId="6" borderId="18" xfId="3" applyNumberFormat="1" applyFont="1" applyFill="1" applyBorder="1" applyAlignment="1">
      <alignment horizontal="center" vertical="center" wrapText="1"/>
    </xf>
    <xf numFmtId="3" fontId="56" fillId="6" borderId="18" xfId="3" applyNumberFormat="1" applyFont="1" applyFill="1" applyBorder="1" applyAlignment="1">
      <alignment horizontal="center" vertical="center" wrapText="1"/>
    </xf>
    <xf numFmtId="4" fontId="46" fillId="6" borderId="18" xfId="3" applyNumberFormat="1" applyFont="1" applyFill="1" applyBorder="1" applyAlignment="1">
      <alignment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4" fontId="11" fillId="0" borderId="18" xfId="3" applyNumberFormat="1" applyFont="1" applyFill="1" applyBorder="1" applyAlignment="1">
      <alignment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6" borderId="19" xfId="0" applyFont="1" applyFill="1" applyBorder="1" applyAlignment="1">
      <alignment vertical="center" wrapText="1"/>
    </xf>
    <xf numFmtId="4" fontId="57" fillId="6" borderId="18" xfId="3" applyNumberFormat="1" applyFont="1" applyFill="1" applyBorder="1" applyAlignment="1">
      <alignment horizontal="center" vertical="center" wrapText="1"/>
    </xf>
    <xf numFmtId="1" fontId="34" fillId="6" borderId="49" xfId="3" applyNumberFormat="1" applyFont="1" applyFill="1" applyBorder="1" applyAlignment="1">
      <alignment vertical="center" wrapText="1"/>
    </xf>
    <xf numFmtId="49" fontId="11" fillId="0" borderId="30" xfId="3" applyNumberFormat="1" applyFont="1" applyFill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49" fontId="11" fillId="4" borderId="16" xfId="3" applyNumberFormat="1" applyFont="1" applyFill="1" applyBorder="1" applyAlignment="1">
      <alignment horizontal="left" vertical="center" wrapText="1"/>
    </xf>
    <xf numFmtId="0" fontId="56" fillId="0" borderId="18" xfId="0" applyFont="1" applyBorder="1" applyAlignment="1">
      <alignment vertical="center" wrapText="1"/>
    </xf>
    <xf numFmtId="1" fontId="11" fillId="0" borderId="18" xfId="3" applyNumberFormat="1" applyFont="1" applyFill="1" applyBorder="1" applyAlignment="1">
      <alignment horizontal="center" vertical="center" wrapText="1"/>
    </xf>
    <xf numFmtId="4" fontId="55" fillId="0" borderId="18" xfId="3" applyNumberFormat="1" applyFont="1" applyFill="1" applyBorder="1" applyAlignment="1">
      <alignment horizontal="center" vertical="center" wrapText="1"/>
    </xf>
    <xf numFmtId="4" fontId="55" fillId="0" borderId="18" xfId="3" applyNumberFormat="1" applyFont="1" applyFill="1" applyBorder="1" applyAlignment="1">
      <alignment horizontal="left" vertical="center" wrapText="1"/>
    </xf>
    <xf numFmtId="1" fontId="34" fillId="0" borderId="49" xfId="3" applyNumberFormat="1" applyFont="1" applyFill="1" applyBorder="1" applyAlignment="1">
      <alignment vertical="center" wrapText="1"/>
    </xf>
    <xf numFmtId="49" fontId="55" fillId="4" borderId="46" xfId="3" applyNumberFormat="1" applyFont="1" applyFill="1" applyBorder="1" applyAlignment="1">
      <alignment horizontal="left" vertical="center" wrapText="1"/>
    </xf>
    <xf numFmtId="49" fontId="55" fillId="4" borderId="0" xfId="3" applyNumberFormat="1" applyFont="1" applyFill="1" applyBorder="1" applyAlignment="1">
      <alignment horizontal="left" vertical="center" wrapText="1"/>
    </xf>
    <xf numFmtId="49" fontId="55" fillId="4" borderId="1" xfId="3" applyNumberFormat="1" applyFont="1" applyFill="1" applyBorder="1" applyAlignment="1">
      <alignment horizontal="left" vertical="center" wrapText="1"/>
    </xf>
    <xf numFmtId="49" fontId="55" fillId="4" borderId="51" xfId="3" applyNumberFormat="1" applyFont="1" applyFill="1" applyBorder="1" applyAlignment="1">
      <alignment horizontal="left" vertical="center" wrapText="1"/>
    </xf>
    <xf numFmtId="0" fontId="56" fillId="0" borderId="19" xfId="0" applyFont="1" applyBorder="1" applyAlignment="1">
      <alignment horizontal="left" vertical="center" wrapText="1"/>
    </xf>
    <xf numFmtId="49" fontId="11" fillId="4" borderId="19" xfId="3" applyNumberFormat="1" applyFont="1" applyFill="1" applyBorder="1" applyAlignment="1">
      <alignment horizontal="center" vertical="center" wrapText="1"/>
    </xf>
    <xf numFmtId="49" fontId="11" fillId="4" borderId="19" xfId="3" applyNumberFormat="1" applyFont="1" applyFill="1" applyBorder="1" applyAlignment="1">
      <alignment horizontal="left" vertical="center" wrapText="1"/>
    </xf>
    <xf numFmtId="49" fontId="11" fillId="5" borderId="18" xfId="3" applyNumberFormat="1" applyFont="1" applyFill="1" applyBorder="1" applyAlignment="1">
      <alignment horizontal="left" vertical="center" wrapText="1"/>
    </xf>
    <xf numFmtId="0" fontId="56" fillId="5" borderId="19" xfId="0" applyFont="1" applyFill="1" applyBorder="1" applyAlignment="1">
      <alignment vertical="center" wrapText="1"/>
    </xf>
    <xf numFmtId="49" fontId="11" fillId="5" borderId="31" xfId="3" applyNumberFormat="1" applyFont="1" applyFill="1" applyBorder="1" applyAlignment="1">
      <alignment horizontal="center" vertical="center" wrapText="1"/>
    </xf>
    <xf numFmtId="1" fontId="11" fillId="5" borderId="30" xfId="3" applyNumberFormat="1" applyFont="1" applyFill="1" applyBorder="1" applyAlignment="1">
      <alignment horizontal="center" vertical="center" wrapText="1"/>
    </xf>
    <xf numFmtId="4" fontId="11" fillId="5" borderId="30" xfId="3" applyNumberFormat="1" applyFont="1" applyFill="1" applyBorder="1" applyAlignment="1">
      <alignment horizontal="center" vertical="center" wrapText="1"/>
    </xf>
    <xf numFmtId="4" fontId="56" fillId="5" borderId="30" xfId="3" applyNumberFormat="1" applyFont="1" applyFill="1" applyBorder="1" applyAlignment="1">
      <alignment horizontal="center" vertical="center" wrapText="1"/>
    </xf>
    <xf numFmtId="49" fontId="46" fillId="5" borderId="48" xfId="3" applyNumberFormat="1" applyFont="1" applyFill="1" applyBorder="1" applyAlignment="1">
      <alignment vertical="center" wrapText="1"/>
    </xf>
    <xf numFmtId="0" fontId="56" fillId="0" borderId="30" xfId="0" applyFont="1" applyBorder="1" applyAlignment="1">
      <alignment horizontal="left" vertical="center" wrapText="1"/>
    </xf>
    <xf numFmtId="49" fontId="11" fillId="4" borderId="30" xfId="3" applyNumberFormat="1" applyFont="1" applyFill="1" applyBorder="1" applyAlignment="1">
      <alignment horizontal="left" vertical="center" wrapText="1"/>
    </xf>
    <xf numFmtId="49" fontId="11" fillId="4" borderId="31" xfId="3" applyNumberFormat="1" applyFont="1" applyFill="1" applyBorder="1" applyAlignment="1">
      <alignment horizontal="center" vertical="center" wrapText="1"/>
    </xf>
    <xf numFmtId="1" fontId="11" fillId="0" borderId="30" xfId="3" applyNumberFormat="1" applyFont="1" applyFill="1" applyBorder="1" applyAlignment="1">
      <alignment horizontal="center" vertical="center" wrapText="1"/>
    </xf>
    <xf numFmtId="1" fontId="11" fillId="0" borderId="30" xfId="3" applyNumberFormat="1" applyFont="1" applyFill="1" applyBorder="1" applyAlignment="1">
      <alignment horizontal="left" vertical="center" wrapText="1"/>
    </xf>
    <xf numFmtId="4" fontId="11" fillId="0" borderId="30" xfId="3" applyNumberFormat="1" applyFont="1" applyFill="1" applyBorder="1" applyAlignment="1">
      <alignment horizontal="left" vertical="center" wrapText="1"/>
    </xf>
    <xf numFmtId="4" fontId="56" fillId="0" borderId="30" xfId="3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vertical="center" wrapText="1"/>
    </xf>
    <xf numFmtId="49" fontId="11" fillId="6" borderId="31" xfId="3" applyNumberFormat="1" applyFont="1" applyFill="1" applyBorder="1" applyAlignment="1">
      <alignment horizontal="center" vertical="center" wrapText="1"/>
    </xf>
    <xf numFmtId="1" fontId="11" fillId="6" borderId="30" xfId="3" applyNumberFormat="1" applyFont="1" applyFill="1" applyBorder="1" applyAlignment="1">
      <alignment horizontal="center" vertical="center" wrapText="1"/>
    </xf>
    <xf numFmtId="4" fontId="11" fillId="6" borderId="30" xfId="3" applyNumberFormat="1" applyFont="1" applyFill="1" applyBorder="1" applyAlignment="1">
      <alignment horizontal="left" vertical="center" wrapText="1"/>
    </xf>
    <xf numFmtId="4" fontId="56" fillId="6" borderId="30" xfId="3" applyNumberFormat="1" applyFont="1" applyFill="1" applyBorder="1" applyAlignment="1">
      <alignment horizontal="center" vertical="center" wrapText="1"/>
    </xf>
    <xf numFmtId="49" fontId="46" fillId="6" borderId="48" xfId="3" applyNumberFormat="1" applyFont="1" applyFill="1" applyBorder="1" applyAlignment="1">
      <alignment vertical="center" wrapText="1"/>
    </xf>
    <xf numFmtId="4" fontId="11" fillId="0" borderId="30" xfId="3" applyNumberFormat="1" applyFont="1" applyFill="1" applyBorder="1" applyAlignment="1">
      <alignment horizontal="center" vertical="center" wrapText="1"/>
    </xf>
    <xf numFmtId="49" fontId="11" fillId="0" borderId="48" xfId="3" applyNumberFormat="1" applyFont="1" applyFill="1" applyBorder="1" applyAlignment="1">
      <alignment vertical="center" wrapText="1"/>
    </xf>
    <xf numFmtId="49" fontId="55" fillId="4" borderId="52" xfId="3" applyNumberFormat="1" applyFont="1" applyFill="1" applyBorder="1" applyAlignment="1">
      <alignment horizontal="left" vertical="center" wrapText="1"/>
    </xf>
    <xf numFmtId="49" fontId="55" fillId="4" borderId="53" xfId="3" applyNumberFormat="1" applyFont="1" applyFill="1" applyBorder="1" applyAlignment="1">
      <alignment horizontal="left" vertical="center" wrapText="1"/>
    </xf>
    <xf numFmtId="49" fontId="55" fillId="4" borderId="54" xfId="3" applyNumberFormat="1" applyFont="1" applyFill="1" applyBorder="1" applyAlignment="1">
      <alignment horizontal="left" vertical="center" wrapText="1"/>
    </xf>
    <xf numFmtId="49" fontId="55" fillId="4" borderId="55" xfId="3" applyNumberFormat="1" applyFont="1" applyFill="1" applyBorder="1" applyAlignment="1">
      <alignment horizontal="left" vertical="center" wrapText="1"/>
    </xf>
    <xf numFmtId="49" fontId="11" fillId="4" borderId="18" xfId="3" applyNumberFormat="1" applyFont="1" applyFill="1" applyBorder="1" applyAlignment="1">
      <alignment vertical="center" wrapText="1"/>
    </xf>
    <xf numFmtId="3" fontId="11" fillId="6" borderId="18" xfId="3" applyNumberFormat="1" applyFont="1" applyFill="1" applyBorder="1" applyAlignment="1">
      <alignment horizontal="center" vertical="center" wrapText="1"/>
    </xf>
    <xf numFmtId="4" fontId="11" fillId="2" borderId="18" xfId="3" applyNumberFormat="1" applyFont="1" applyFill="1" applyBorder="1" applyAlignment="1">
      <alignment horizontal="center" vertical="center" wrapText="1"/>
    </xf>
    <xf numFmtId="4" fontId="46" fillId="2" borderId="49" xfId="3" applyNumberFormat="1" applyFont="1" applyFill="1" applyBorder="1" applyAlignment="1">
      <alignment vertical="center" wrapText="1"/>
    </xf>
    <xf numFmtId="4" fontId="11" fillId="0" borderId="18" xfId="3" applyNumberFormat="1" applyFont="1" applyFill="1" applyBorder="1" applyAlignment="1">
      <alignment horizontal="center" vertical="center" wrapText="1"/>
    </xf>
    <xf numFmtId="4" fontId="11" fillId="0" borderId="0" xfId="3" applyNumberFormat="1" applyFont="1" applyFill="1" applyBorder="1" applyAlignment="1">
      <alignment vertical="center" wrapText="1"/>
    </xf>
    <xf numFmtId="0" fontId="56" fillId="6" borderId="18" xfId="0" applyFont="1" applyFill="1" applyBorder="1" applyAlignment="1">
      <alignment vertical="center" wrapText="1"/>
    </xf>
    <xf numFmtId="1" fontId="11" fillId="6" borderId="33" xfId="3" applyNumberFormat="1" applyFont="1" applyFill="1" applyBorder="1" applyAlignment="1">
      <alignment horizontal="center" vertical="center" wrapText="1"/>
    </xf>
    <xf numFmtId="4" fontId="11" fillId="6" borderId="30" xfId="3" applyNumberFormat="1" applyFont="1" applyFill="1" applyBorder="1" applyAlignment="1">
      <alignment vertical="center" wrapText="1"/>
    </xf>
    <xf numFmtId="4" fontId="11" fillId="6" borderId="33" xfId="3" applyNumberFormat="1" applyFont="1" applyFill="1" applyBorder="1" applyAlignment="1">
      <alignment horizontal="center" vertical="center" wrapText="1"/>
    </xf>
    <xf numFmtId="4" fontId="34" fillId="6" borderId="33" xfId="3" applyNumberFormat="1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left" vertical="center" wrapText="1"/>
    </xf>
    <xf numFmtId="49" fontId="11" fillId="0" borderId="18" xfId="3" applyNumberFormat="1" applyFont="1" applyFill="1" applyBorder="1" applyAlignment="1">
      <alignment vertical="center" wrapText="1"/>
    </xf>
    <xf numFmtId="0" fontId="56" fillId="4" borderId="18" xfId="0" applyFont="1" applyFill="1" applyBorder="1" applyAlignment="1">
      <alignment vertical="center" wrapText="1"/>
    </xf>
    <xf numFmtId="4" fontId="11" fillId="0" borderId="30" xfId="3" applyNumberFormat="1" applyFont="1" applyFill="1" applyBorder="1" applyAlignment="1">
      <alignment vertical="center" wrapText="1"/>
    </xf>
    <xf numFmtId="4" fontId="11" fillId="0" borderId="48" xfId="3" applyNumberFormat="1" applyFont="1" applyFill="1" applyBorder="1" applyAlignment="1">
      <alignment vertical="center" wrapText="1"/>
    </xf>
    <xf numFmtId="49" fontId="55" fillId="4" borderId="56" xfId="3" applyNumberFormat="1" applyFont="1" applyFill="1" applyBorder="1" applyAlignment="1">
      <alignment horizontal="left" vertical="center" wrapText="1"/>
    </xf>
    <xf numFmtId="49" fontId="55" fillId="4" borderId="28" xfId="3" applyNumberFormat="1" applyFont="1" applyFill="1" applyBorder="1" applyAlignment="1">
      <alignment horizontal="left" vertical="center" wrapText="1"/>
    </xf>
    <xf numFmtId="49" fontId="55" fillId="4" borderId="29" xfId="3" applyNumberFormat="1" applyFont="1" applyFill="1" applyBorder="1" applyAlignment="1">
      <alignment horizontal="left" vertical="center" wrapText="1"/>
    </xf>
    <xf numFmtId="49" fontId="11" fillId="4" borderId="8" xfId="3" applyNumberFormat="1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56" fillId="2" borderId="18" xfId="0" applyFont="1" applyFill="1" applyBorder="1" applyAlignment="1">
      <alignment vertical="center" wrapText="1"/>
    </xf>
    <xf numFmtId="1" fontId="11" fillId="2" borderId="18" xfId="3" applyNumberFormat="1" applyFont="1" applyFill="1" applyBorder="1" applyAlignment="1">
      <alignment horizontal="center" vertical="center" wrapText="1"/>
    </xf>
    <xf numFmtId="49" fontId="56" fillId="2" borderId="18" xfId="3" applyNumberFormat="1" applyFont="1" applyFill="1" applyBorder="1" applyAlignment="1">
      <alignment horizontal="center" vertical="center" wrapText="1"/>
    </xf>
    <xf numFmtId="49" fontId="56" fillId="2" borderId="19" xfId="3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vertical="center"/>
    </xf>
    <xf numFmtId="4" fontId="56" fillId="2" borderId="19" xfId="3" applyNumberFormat="1" applyFont="1" applyFill="1" applyBorder="1" applyAlignment="1">
      <alignment horizontal="center" vertical="center" wrapText="1"/>
    </xf>
    <xf numFmtId="4" fontId="11" fillId="2" borderId="50" xfId="3" applyNumberFormat="1" applyFont="1" applyFill="1" applyBorder="1" applyAlignment="1">
      <alignment vertical="center" wrapText="1"/>
    </xf>
    <xf numFmtId="49" fontId="56" fillId="4" borderId="18" xfId="3" applyNumberFormat="1" applyFont="1" applyFill="1" applyBorder="1" applyAlignment="1">
      <alignment horizontal="center" vertical="center" wrapText="1"/>
    </xf>
    <xf numFmtId="49" fontId="55" fillId="4" borderId="18" xfId="3" applyNumberFormat="1" applyFont="1" applyFill="1" applyBorder="1" applyAlignment="1">
      <alignment horizontal="left" vertical="center" wrapText="1"/>
    </xf>
    <xf numFmtId="49" fontId="11" fillId="2" borderId="34" xfId="3" applyNumberFormat="1" applyFont="1" applyFill="1" applyBorder="1" applyAlignment="1">
      <alignment horizontal="left" vertical="center" wrapText="1"/>
    </xf>
    <xf numFmtId="1" fontId="11" fillId="2" borderId="31" xfId="3" applyNumberFormat="1" applyFont="1" applyFill="1" applyBorder="1" applyAlignment="1">
      <alignment horizontal="center" vertical="center" wrapText="1"/>
    </xf>
    <xf numFmtId="49" fontId="56" fillId="2" borderId="30" xfId="3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vertical="center"/>
    </xf>
    <xf numFmtId="4" fontId="56" fillId="2" borderId="30" xfId="3" applyNumberFormat="1" applyFont="1" applyFill="1" applyBorder="1" applyAlignment="1">
      <alignment horizontal="center" vertical="center" wrapText="1"/>
    </xf>
    <xf numFmtId="4" fontId="11" fillId="2" borderId="48" xfId="3" applyNumberFormat="1" applyFont="1" applyFill="1" applyBorder="1" applyAlignment="1">
      <alignment vertical="center" wrapText="1"/>
    </xf>
    <xf numFmtId="49" fontId="11" fillId="4" borderId="18" xfId="3" applyNumberFormat="1" applyFont="1" applyFill="1" applyBorder="1" applyAlignment="1">
      <alignment vertical="center" wrapText="1"/>
    </xf>
    <xf numFmtId="1" fontId="11" fillId="4" borderId="31" xfId="3" applyNumberFormat="1" applyFont="1" applyFill="1" applyBorder="1" applyAlignment="1">
      <alignment horizontal="center" vertical="center" wrapText="1"/>
    </xf>
    <xf numFmtId="1" fontId="11" fillId="6" borderId="31" xfId="3" applyNumberFormat="1" applyFont="1" applyFill="1" applyBorder="1" applyAlignment="1">
      <alignment horizontal="center" vertical="center" wrapText="1"/>
    </xf>
    <xf numFmtId="49" fontId="11" fillId="6" borderId="30" xfId="3" applyNumberFormat="1" applyFont="1" applyFill="1" applyBorder="1" applyAlignment="1">
      <alignment vertical="center" wrapText="1"/>
    </xf>
    <xf numFmtId="49" fontId="56" fillId="6" borderId="18" xfId="3" applyNumberFormat="1" applyFont="1" applyFill="1" applyBorder="1" applyAlignment="1">
      <alignment horizontal="center" vertical="center" wrapText="1"/>
    </xf>
    <xf numFmtId="49" fontId="56" fillId="6" borderId="30" xfId="3" applyNumberFormat="1" applyFont="1" applyFill="1" applyBorder="1" applyAlignment="1">
      <alignment horizontal="center" vertical="center" wrapText="1"/>
    </xf>
    <xf numFmtId="4" fontId="46" fillId="6" borderId="57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vertical="center" wrapText="1"/>
    </xf>
    <xf numFmtId="4" fontId="11" fillId="4" borderId="30" xfId="3" applyNumberFormat="1" applyFont="1" applyFill="1" applyBorder="1" applyAlignment="1">
      <alignment vertical="center" wrapText="1"/>
    </xf>
    <xf numFmtId="4" fontId="46" fillId="0" borderId="48" xfId="3" applyNumberFormat="1" applyFont="1" applyFill="1" applyBorder="1" applyAlignment="1">
      <alignment vertical="center" wrapText="1"/>
    </xf>
    <xf numFmtId="0" fontId="56" fillId="0" borderId="1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4" fontId="11" fillId="6" borderId="18" xfId="3" applyNumberFormat="1" applyFont="1" applyFill="1" applyBorder="1" applyAlignment="1">
      <alignment vertical="center" wrapText="1"/>
    </xf>
    <xf numFmtId="4" fontId="58" fillId="6" borderId="18" xfId="3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56" fillId="4" borderId="19" xfId="0" applyFont="1" applyFill="1" applyBorder="1" applyAlignment="1">
      <alignment vertical="center" wrapText="1"/>
    </xf>
    <xf numFmtId="1" fontId="11" fillId="4" borderId="33" xfId="3" applyNumberFormat="1" applyFont="1" applyFill="1" applyBorder="1" applyAlignment="1">
      <alignment horizontal="center" vertical="center" wrapText="1"/>
    </xf>
    <xf numFmtId="4" fontId="11" fillId="4" borderId="18" xfId="3" applyNumberFormat="1" applyFont="1" applyFill="1" applyBorder="1" applyAlignment="1">
      <alignment vertical="center" wrapText="1"/>
    </xf>
    <xf numFmtId="4" fontId="11" fillId="4" borderId="18" xfId="3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top" wrapText="1"/>
    </xf>
    <xf numFmtId="49" fontId="11" fillId="6" borderId="20" xfId="3" applyNumberFormat="1" applyFont="1" applyFill="1" applyBorder="1" applyAlignment="1">
      <alignment horizontal="center" vertical="center" wrapText="1"/>
    </xf>
    <xf numFmtId="4" fontId="46" fillId="6" borderId="18" xfId="3" applyNumberFormat="1" applyFont="1" applyFill="1" applyBorder="1" applyAlignment="1">
      <alignment horizontal="center" vertical="center" wrapText="1"/>
    </xf>
    <xf numFmtId="1" fontId="11" fillId="4" borderId="18" xfId="3" applyNumberFormat="1" applyFont="1" applyFill="1" applyBorder="1" applyAlignment="1">
      <alignment horizontal="left" vertical="center" wrapText="1"/>
    </xf>
    <xf numFmtId="0" fontId="56" fillId="6" borderId="37" xfId="0" applyFont="1" applyFill="1" applyBorder="1" applyAlignment="1">
      <alignment vertical="center" wrapText="1"/>
    </xf>
    <xf numFmtId="4" fontId="46" fillId="6" borderId="49" xfId="3" applyNumberFormat="1" applyFont="1" applyFill="1" applyBorder="1" applyAlignment="1">
      <alignment vertical="center" wrapText="1"/>
    </xf>
    <xf numFmtId="49" fontId="11" fillId="6" borderId="19" xfId="3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/>
    <xf numFmtId="0" fontId="11" fillId="6" borderId="32" xfId="0" applyFont="1" applyFill="1" applyBorder="1" applyAlignment="1"/>
    <xf numFmtId="0" fontId="11" fillId="6" borderId="33" xfId="0" applyFont="1" applyFill="1" applyBorder="1" applyAlignment="1"/>
    <xf numFmtId="3" fontId="11" fillId="6" borderId="18" xfId="0" applyNumberFormat="1" applyFont="1" applyFill="1" applyBorder="1"/>
    <xf numFmtId="49" fontId="59" fillId="0" borderId="0" xfId="3" applyNumberFormat="1" applyFont="1" applyFill="1" applyBorder="1" applyAlignment="1">
      <alignment vertical="center" wrapText="1"/>
    </xf>
    <xf numFmtId="0" fontId="60" fillId="0" borderId="0" xfId="4"/>
    <xf numFmtId="0" fontId="61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 vertical="center"/>
    </xf>
    <xf numFmtId="0" fontId="4" fillId="0" borderId="0" xfId="4" applyFont="1"/>
    <xf numFmtId="0" fontId="8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horizontal="left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9" fillId="3" borderId="15" xfId="4" applyFont="1" applyFill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 wrapText="1"/>
    </xf>
    <xf numFmtId="0" fontId="9" fillId="0" borderId="19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19" xfId="4" applyFont="1" applyBorder="1" applyAlignment="1">
      <alignment horizontal="center" vertical="center" wrapText="1"/>
    </xf>
    <xf numFmtId="0" fontId="9" fillId="0" borderId="21" xfId="4" applyFont="1" applyFill="1" applyBorder="1" applyAlignment="1">
      <alignment horizontal="center" vertical="center" wrapText="1"/>
    </xf>
    <xf numFmtId="0" fontId="9" fillId="0" borderId="22" xfId="4" applyFont="1" applyFill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 vertical="center" wrapText="1"/>
    </xf>
    <xf numFmtId="0" fontId="9" fillId="3" borderId="24" xfId="4" applyFont="1" applyFill="1" applyBorder="1" applyAlignment="1">
      <alignment horizontal="center" vertical="center" wrapText="1"/>
    </xf>
    <xf numFmtId="0" fontId="9" fillId="0" borderId="25" xfId="4" applyFont="1" applyBorder="1" applyAlignment="1">
      <alignment horizontal="center" vertical="center" wrapText="1"/>
    </xf>
    <xf numFmtId="0" fontId="9" fillId="0" borderId="25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62" fillId="3" borderId="27" xfId="4" applyFont="1" applyFill="1" applyBorder="1" applyAlignment="1">
      <alignment horizontal="left" vertical="center" wrapText="1"/>
    </xf>
    <xf numFmtId="0" fontId="62" fillId="3" borderId="28" xfId="4" applyFont="1" applyFill="1" applyBorder="1" applyAlignment="1">
      <alignment horizontal="left" vertical="center" wrapText="1"/>
    </xf>
    <xf numFmtId="0" fontId="62" fillId="3" borderId="29" xfId="4" applyFont="1" applyFill="1" applyBorder="1" applyAlignment="1">
      <alignment horizontal="left" vertical="center" wrapText="1"/>
    </xf>
    <xf numFmtId="0" fontId="63" fillId="0" borderId="12" xfId="4" applyFont="1" applyFill="1" applyBorder="1" applyAlignment="1">
      <alignment horizontal="center" vertical="center" wrapText="1"/>
    </xf>
    <xf numFmtId="0" fontId="63" fillId="4" borderId="12" xfId="4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vertical="center" wrapText="1"/>
    </xf>
    <xf numFmtId="0" fontId="64" fillId="4" borderId="30" xfId="4" applyFont="1" applyFill="1" applyBorder="1" applyAlignment="1">
      <alignment horizontal="center" vertical="center" wrapText="1"/>
    </xf>
    <xf numFmtId="0" fontId="7" fillId="4" borderId="30" xfId="4" applyFont="1" applyFill="1" applyBorder="1" applyAlignment="1">
      <alignment horizontal="center" vertical="center"/>
    </xf>
    <xf numFmtId="0" fontId="4" fillId="4" borderId="30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vertical="center" wrapText="1"/>
    </xf>
    <xf numFmtId="0" fontId="64" fillId="4" borderId="12" xfId="4" applyFont="1" applyFill="1" applyBorder="1" applyAlignment="1">
      <alignment horizontal="center" vertical="center" wrapText="1"/>
    </xf>
    <xf numFmtId="0" fontId="65" fillId="4" borderId="18" xfId="4" quotePrefix="1" applyFont="1" applyFill="1" applyBorder="1" applyAlignment="1">
      <alignment horizontal="center" vertical="center" wrapText="1"/>
    </xf>
    <xf numFmtId="0" fontId="65" fillId="4" borderId="18" xfId="4" applyFont="1" applyFill="1" applyBorder="1" applyAlignment="1">
      <alignment horizontal="left" wrapText="1"/>
    </xf>
    <xf numFmtId="0" fontId="9" fillId="4" borderId="18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/>
    </xf>
    <xf numFmtId="0" fontId="66" fillId="4" borderId="18" xfId="4" applyFont="1" applyFill="1" applyBorder="1" applyAlignment="1">
      <alignment horizontal="center" vertical="center"/>
    </xf>
    <xf numFmtId="0" fontId="66" fillId="4" borderId="19" xfId="4" applyFont="1" applyFill="1" applyBorder="1" applyAlignment="1">
      <alignment horizontal="center" vertical="center"/>
    </xf>
    <xf numFmtId="0" fontId="7" fillId="4" borderId="19" xfId="4" applyFont="1" applyFill="1" applyBorder="1" applyAlignment="1">
      <alignment horizontal="center" vertical="center"/>
    </xf>
    <xf numFmtId="0" fontId="4" fillId="4" borderId="19" xfId="4" applyFont="1" applyFill="1" applyBorder="1" applyAlignment="1">
      <alignment horizontal="center" vertical="center"/>
    </xf>
    <xf numFmtId="0" fontId="66" fillId="4" borderId="21" xfId="4" applyFont="1" applyFill="1" applyBorder="1" applyAlignment="1">
      <alignment horizontal="center" vertical="center"/>
    </xf>
    <xf numFmtId="0" fontId="7" fillId="4" borderId="21" xfId="4" applyFont="1" applyFill="1" applyBorder="1" applyAlignment="1">
      <alignment horizontal="center" vertical="center"/>
    </xf>
    <xf numFmtId="0" fontId="4" fillId="4" borderId="21" xfId="4" applyFont="1" applyFill="1" applyBorder="1" applyAlignment="1">
      <alignment horizontal="center" vertical="center"/>
    </xf>
    <xf numFmtId="0" fontId="62" fillId="4" borderId="27" xfId="4" applyFont="1" applyFill="1" applyBorder="1" applyAlignment="1">
      <alignment horizontal="left" vertical="center" wrapText="1"/>
    </xf>
    <xf numFmtId="0" fontId="62" fillId="4" borderId="28" xfId="4" applyFont="1" applyFill="1" applyBorder="1" applyAlignment="1">
      <alignment horizontal="left" vertical="center" wrapText="1"/>
    </xf>
    <xf numFmtId="0" fontId="62" fillId="4" borderId="8" xfId="4" applyFont="1" applyFill="1" applyBorder="1" applyAlignment="1">
      <alignment horizontal="left" vertical="center" wrapText="1"/>
    </xf>
    <xf numFmtId="0" fontId="62" fillId="4" borderId="47" xfId="4" applyFont="1" applyFill="1" applyBorder="1" applyAlignment="1">
      <alignment horizontal="left" vertical="center" wrapText="1"/>
    </xf>
    <xf numFmtId="0" fontId="66" fillId="0" borderId="12" xfId="4" applyFont="1" applyBorder="1" applyAlignment="1">
      <alignment horizontal="center" vertical="center" wrapText="1"/>
    </xf>
    <xf numFmtId="49" fontId="63" fillId="4" borderId="16" xfId="3" applyNumberFormat="1" applyFont="1" applyFill="1" applyBorder="1" applyAlignment="1">
      <alignment horizontal="left" vertical="center" wrapText="1"/>
    </xf>
    <xf numFmtId="49" fontId="63" fillId="4" borderId="30" xfId="3" applyNumberFormat="1" applyFont="1" applyFill="1" applyBorder="1" applyAlignment="1">
      <alignment horizontal="center" vertical="center" wrapText="1"/>
    </xf>
    <xf numFmtId="0" fontId="31" fillId="4" borderId="31" xfId="4" applyFont="1" applyFill="1" applyBorder="1" applyAlignment="1">
      <alignment vertical="center" wrapText="1"/>
    </xf>
    <xf numFmtId="0" fontId="63" fillId="4" borderId="16" xfId="4" applyFont="1" applyFill="1" applyBorder="1" applyAlignment="1">
      <alignment horizontal="center" vertical="center" wrapText="1"/>
    </xf>
    <xf numFmtId="49" fontId="33" fillId="4" borderId="30" xfId="3" applyNumberFormat="1" applyFont="1" applyFill="1" applyBorder="1" applyAlignment="1">
      <alignment vertical="center" wrapText="1"/>
    </xf>
    <xf numFmtId="49" fontId="33" fillId="4" borderId="31" xfId="3" applyNumberFormat="1" applyFont="1" applyFill="1" applyBorder="1" applyAlignment="1">
      <alignment horizontal="center" vertical="center" wrapText="1"/>
    </xf>
    <xf numFmtId="0" fontId="57" fillId="4" borderId="30" xfId="4" applyFont="1" applyFill="1" applyBorder="1" applyAlignment="1">
      <alignment horizontal="left" vertical="center" wrapText="1"/>
    </xf>
    <xf numFmtId="0" fontId="66" fillId="4" borderId="30" xfId="4" applyFont="1" applyFill="1" applyBorder="1" applyAlignment="1">
      <alignment horizontal="center" vertical="center"/>
    </xf>
    <xf numFmtId="0" fontId="66" fillId="4" borderId="2" xfId="4" applyFont="1" applyFill="1" applyBorder="1" applyAlignment="1">
      <alignment horizontal="center" vertical="center"/>
    </xf>
    <xf numFmtId="0" fontId="66" fillId="4" borderId="18" xfId="4" applyFont="1" applyFill="1" applyBorder="1" applyAlignment="1">
      <alignment horizontal="center" vertical="center"/>
    </xf>
    <xf numFmtId="49" fontId="63" fillId="4" borderId="32" xfId="3" applyNumberFormat="1" applyFont="1" applyFill="1" applyBorder="1" applyAlignment="1">
      <alignment horizontal="left" vertical="center" wrapText="1"/>
    </xf>
    <xf numFmtId="49" fontId="63" fillId="4" borderId="12" xfId="3" applyNumberFormat="1" applyFont="1" applyFill="1" applyBorder="1" applyAlignment="1">
      <alignment horizontal="center" vertical="center" wrapText="1"/>
    </xf>
    <xf numFmtId="0" fontId="31" fillId="4" borderId="0" xfId="4" applyFont="1" applyFill="1" applyBorder="1" applyAlignment="1">
      <alignment vertical="center" wrapText="1"/>
    </xf>
    <xf numFmtId="0" fontId="63" fillId="4" borderId="34" xfId="4" applyFont="1" applyFill="1" applyBorder="1" applyAlignment="1">
      <alignment horizontal="center" vertical="center" wrapText="1"/>
    </xf>
    <xf numFmtId="49" fontId="33" fillId="4" borderId="12" xfId="3" applyNumberFormat="1" applyFont="1" applyFill="1" applyBorder="1" applyAlignment="1">
      <alignment vertical="center" wrapText="1"/>
    </xf>
    <xf numFmtId="49" fontId="33" fillId="4" borderId="33" xfId="3" applyNumberFormat="1" applyFont="1" applyFill="1" applyBorder="1" applyAlignment="1">
      <alignment horizontal="center" vertical="center" wrapText="1"/>
    </xf>
    <xf numFmtId="0" fontId="30" fillId="4" borderId="18" xfId="4" applyFont="1" applyFill="1" applyBorder="1" applyAlignment="1">
      <alignment vertical="center" wrapText="1"/>
    </xf>
    <xf numFmtId="0" fontId="9" fillId="4" borderId="18" xfId="4" applyFont="1" applyFill="1" applyBorder="1" applyAlignment="1">
      <alignment vertical="center" wrapText="1"/>
    </xf>
    <xf numFmtId="0" fontId="66" fillId="4" borderId="30" xfId="4" applyFont="1" applyFill="1" applyBorder="1" applyAlignment="1">
      <alignment horizontal="center" vertical="center"/>
    </xf>
    <xf numFmtId="0" fontId="66" fillId="0" borderId="18" xfId="4" applyFont="1" applyBorder="1" applyAlignment="1">
      <alignment horizontal="center" vertical="center" wrapText="1"/>
    </xf>
    <xf numFmtId="49" fontId="30" fillId="4" borderId="18" xfId="3" applyNumberFormat="1" applyFont="1" applyFill="1" applyBorder="1" applyAlignment="1">
      <alignment horizontal="left" vertical="center" wrapText="1"/>
    </xf>
    <xf numFmtId="49" fontId="30" fillId="4" borderId="18" xfId="3" applyNumberFormat="1" applyFont="1" applyFill="1" applyBorder="1" applyAlignment="1">
      <alignment horizontal="center" vertical="center" wrapText="1"/>
    </xf>
    <xf numFmtId="0" fontId="31" fillId="4" borderId="18" xfId="4" applyFont="1" applyFill="1" applyBorder="1" applyAlignment="1">
      <alignment vertical="center" wrapText="1"/>
    </xf>
    <xf numFmtId="0" fontId="2" fillId="4" borderId="18" xfId="4" applyFont="1" applyFill="1" applyBorder="1" applyAlignment="1">
      <alignment horizontal="center" vertical="center"/>
    </xf>
    <xf numFmtId="49" fontId="33" fillId="4" borderId="18" xfId="3" applyNumberFormat="1" applyFont="1" applyFill="1" applyBorder="1" applyAlignment="1">
      <alignment vertical="center" wrapText="1"/>
    </xf>
    <xf numFmtId="49" fontId="33" fillId="4" borderId="18" xfId="3" applyNumberFormat="1" applyFont="1" applyFill="1" applyBorder="1" applyAlignment="1">
      <alignment horizontal="center" vertical="center" wrapText="1"/>
    </xf>
    <xf numFmtId="49" fontId="30" fillId="4" borderId="19" xfId="3" applyNumberFormat="1" applyFont="1" applyFill="1" applyBorder="1" applyAlignment="1">
      <alignment horizontal="center" vertical="center" wrapText="1"/>
    </xf>
    <xf numFmtId="0" fontId="31" fillId="4" borderId="19" xfId="4" applyFont="1" applyFill="1" applyBorder="1" applyAlignment="1">
      <alignment horizontal="center" vertical="center" wrapText="1"/>
    </xf>
    <xf numFmtId="0" fontId="2" fillId="4" borderId="19" xfId="4" applyFont="1" applyFill="1" applyBorder="1" applyAlignment="1">
      <alignment horizontal="center" vertical="center"/>
    </xf>
    <xf numFmtId="0" fontId="66" fillId="4" borderId="12" xfId="4" applyFont="1" applyFill="1" applyBorder="1" applyAlignment="1">
      <alignment horizontal="center" vertical="center"/>
    </xf>
    <xf numFmtId="49" fontId="30" fillId="4" borderId="12" xfId="3" applyNumberFormat="1" applyFont="1" applyFill="1" applyBorder="1" applyAlignment="1">
      <alignment horizontal="center" vertical="center" wrapText="1"/>
    </xf>
    <xf numFmtId="0" fontId="31" fillId="4" borderId="12" xfId="4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/>
    </xf>
    <xf numFmtId="49" fontId="30" fillId="4" borderId="30" xfId="3" applyNumberFormat="1" applyFont="1" applyFill="1" applyBorder="1" applyAlignment="1">
      <alignment horizontal="center" vertical="center" wrapText="1"/>
    </xf>
    <xf numFmtId="0" fontId="31" fillId="4" borderId="30" xfId="4" applyFont="1" applyFill="1" applyBorder="1" applyAlignment="1">
      <alignment horizontal="center" vertical="center" wrapText="1"/>
    </xf>
    <xf numFmtId="0" fontId="2" fillId="4" borderId="30" xfId="4" applyFont="1" applyFill="1" applyBorder="1" applyAlignment="1">
      <alignment horizontal="center" vertical="center"/>
    </xf>
    <xf numFmtId="49" fontId="9" fillId="4" borderId="18" xfId="3" applyNumberFormat="1" applyFont="1" applyFill="1" applyBorder="1" applyAlignment="1">
      <alignment vertical="center" wrapText="1"/>
    </xf>
    <xf numFmtId="49" fontId="9" fillId="4" borderId="18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vertical="center" wrapText="1"/>
    </xf>
    <xf numFmtId="49" fontId="9" fillId="4" borderId="30" xfId="3" applyNumberFormat="1" applyFont="1" applyFill="1" applyBorder="1" applyAlignment="1">
      <alignment vertical="center" wrapText="1"/>
    </xf>
    <xf numFmtId="49" fontId="30" fillId="4" borderId="18" xfId="3" applyNumberFormat="1" applyFont="1" applyFill="1" applyBorder="1" applyAlignment="1">
      <alignment horizontal="center" vertical="center" wrapText="1"/>
    </xf>
    <xf numFmtId="0" fontId="31" fillId="4" borderId="18" xfId="4" applyFont="1" applyFill="1" applyBorder="1" applyAlignment="1">
      <alignment horizontal="center" vertical="center" wrapText="1"/>
    </xf>
    <xf numFmtId="0" fontId="2" fillId="4" borderId="18" xfId="4" applyFont="1" applyFill="1" applyBorder="1" applyAlignment="1">
      <alignment horizontal="center" vertical="center"/>
    </xf>
    <xf numFmtId="49" fontId="9" fillId="4" borderId="18" xfId="3" applyNumberFormat="1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8" fillId="0" borderId="0" xfId="4" applyFont="1" applyAlignment="1"/>
    <xf numFmtId="0" fontId="2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0" fontId="60" fillId="0" borderId="0" xfId="4" applyAlignment="1">
      <alignment horizontal="center"/>
    </xf>
    <xf numFmtId="0" fontId="4" fillId="0" borderId="0" xfId="4" applyFont="1" applyAlignment="1">
      <alignment horizontal="center"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12" xfId="4" applyFont="1" applyFill="1" applyBorder="1" applyAlignment="1">
      <alignment horizontal="left" vertical="center" wrapText="1"/>
    </xf>
    <xf numFmtId="0" fontId="9" fillId="0" borderId="21" xfId="4" applyFont="1" applyFill="1" applyBorder="1" applyAlignment="1">
      <alignment horizontal="left" vertical="center" wrapText="1"/>
    </xf>
    <xf numFmtId="0" fontId="9" fillId="0" borderId="25" xfId="4" applyFont="1" applyBorder="1" applyAlignment="1">
      <alignment vertical="center" wrapText="1"/>
    </xf>
    <xf numFmtId="0" fontId="62" fillId="3" borderId="8" xfId="4" applyFont="1" applyFill="1" applyBorder="1" applyAlignment="1">
      <alignment horizontal="left" vertical="center" wrapText="1"/>
    </xf>
    <xf numFmtId="0" fontId="66" fillId="0" borderId="19" xfId="4" applyFont="1" applyBorder="1" applyAlignment="1">
      <alignment horizontal="center" vertical="center" wrapText="1"/>
    </xf>
    <xf numFmtId="0" fontId="63" fillId="4" borderId="19" xfId="4" applyFont="1" applyFill="1" applyBorder="1" applyAlignment="1">
      <alignment horizontal="left" vertical="center" wrapText="1"/>
    </xf>
    <xf numFmtId="0" fontId="9" fillId="4" borderId="19" xfId="4" applyFont="1" applyFill="1" applyBorder="1" applyAlignment="1">
      <alignment horizontal="center" vertical="center" wrapText="1"/>
    </xf>
    <xf numFmtId="0" fontId="9" fillId="4" borderId="19" xfId="4" applyFont="1" applyFill="1" applyBorder="1" applyAlignment="1">
      <alignment horizontal="left" vertical="center" wrapText="1"/>
    </xf>
    <xf numFmtId="0" fontId="63" fillId="4" borderId="18" xfId="4" applyFont="1" applyFill="1" applyBorder="1" applyAlignment="1">
      <alignment horizontal="center" vertical="center" wrapText="1"/>
    </xf>
    <xf numFmtId="0" fontId="4" fillId="4" borderId="18" xfId="4" applyFont="1" applyFill="1" applyBorder="1" applyAlignment="1">
      <alignment horizontal="center" vertical="center"/>
    </xf>
    <xf numFmtId="0" fontId="60" fillId="4" borderId="18" xfId="4" applyFill="1" applyBorder="1" applyAlignment="1">
      <alignment horizontal="center" vertical="center"/>
    </xf>
    <xf numFmtId="0" fontId="60" fillId="4" borderId="19" xfId="4" applyFill="1" applyBorder="1" applyAlignment="1">
      <alignment horizontal="center" vertical="center"/>
    </xf>
    <xf numFmtId="0" fontId="63" fillId="4" borderId="12" xfId="4" applyFont="1" applyFill="1" applyBorder="1" applyAlignment="1">
      <alignment horizontal="left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left" vertical="center" wrapText="1"/>
    </xf>
    <xf numFmtId="0" fontId="63" fillId="4" borderId="12" xfId="4" applyFont="1" applyFill="1" applyBorder="1" applyAlignment="1">
      <alignment horizontal="center" vertical="center" wrapText="1"/>
    </xf>
    <xf numFmtId="49" fontId="11" fillId="0" borderId="18" xfId="4" applyNumberFormat="1" applyFont="1" applyFill="1" applyBorder="1" applyAlignment="1">
      <alignment horizontal="center" vertical="center"/>
    </xf>
    <xf numFmtId="0" fontId="4" fillId="4" borderId="18" xfId="4" applyFont="1" applyFill="1" applyBorder="1" applyAlignment="1">
      <alignment horizontal="center"/>
    </xf>
    <xf numFmtId="0" fontId="60" fillId="4" borderId="12" xfId="4" applyFill="1" applyBorder="1" applyAlignment="1">
      <alignment horizontal="center" vertical="center"/>
    </xf>
    <xf numFmtId="0" fontId="66" fillId="0" borderId="30" xfId="4" applyFont="1" applyBorder="1" applyAlignment="1">
      <alignment horizontal="center" vertical="center" wrapText="1"/>
    </xf>
    <xf numFmtId="0" fontId="63" fillId="4" borderId="30" xfId="4" applyFont="1" applyFill="1" applyBorder="1" applyAlignment="1">
      <alignment horizontal="left" vertical="center" wrapText="1"/>
    </xf>
    <xf numFmtId="0" fontId="9" fillId="4" borderId="30" xfId="4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horizontal="left" vertical="center" wrapText="1"/>
    </xf>
    <xf numFmtId="0" fontId="63" fillId="4" borderId="30" xfId="4" applyFont="1" applyFill="1" applyBorder="1" applyAlignment="1">
      <alignment horizontal="center" vertical="center" wrapText="1"/>
    </xf>
    <xf numFmtId="0" fontId="60" fillId="4" borderId="30" xfId="4" applyFill="1" applyBorder="1" applyAlignment="1">
      <alignment horizontal="center" vertical="center"/>
    </xf>
    <xf numFmtId="0" fontId="62" fillId="4" borderId="32" xfId="4" applyFont="1" applyFill="1" applyBorder="1" applyAlignment="1">
      <alignment vertical="center" wrapText="1"/>
    </xf>
    <xf numFmtId="0" fontId="62" fillId="4" borderId="35" xfId="4" applyFont="1" applyFill="1" applyBorder="1" applyAlignment="1">
      <alignment vertical="center" wrapText="1"/>
    </xf>
    <xf numFmtId="0" fontId="62" fillId="4" borderId="33" xfId="4" applyFont="1" applyFill="1" applyBorder="1" applyAlignment="1">
      <alignment vertical="center" wrapText="1"/>
    </xf>
    <xf numFmtId="0" fontId="63" fillId="4" borderId="18" xfId="4" applyFont="1" applyFill="1" applyBorder="1" applyAlignment="1">
      <alignment vertical="center"/>
    </xf>
    <xf numFmtId="0" fontId="9" fillId="4" borderId="37" xfId="4" applyFont="1" applyFill="1" applyBorder="1" applyAlignment="1">
      <alignment horizontal="center" vertical="center"/>
    </xf>
    <xf numFmtId="0" fontId="60" fillId="4" borderId="18" xfId="4" applyFill="1" applyBorder="1"/>
    <xf numFmtId="0" fontId="9" fillId="4" borderId="19" xfId="4" applyFont="1" applyFill="1" applyBorder="1" applyAlignment="1">
      <alignment vertical="center" wrapText="1"/>
    </xf>
    <xf numFmtId="0" fontId="67" fillId="4" borderId="19" xfId="4" applyFont="1" applyFill="1" applyBorder="1" applyAlignment="1">
      <alignment horizontal="center" vertical="center"/>
    </xf>
    <xf numFmtId="49" fontId="11" fillId="0" borderId="33" xfId="4" applyNumberFormat="1" applyFont="1" applyFill="1" applyBorder="1" applyAlignment="1">
      <alignment horizontal="center" vertical="center"/>
    </xf>
    <xf numFmtId="0" fontId="67" fillId="4" borderId="12" xfId="4" applyFont="1" applyFill="1" applyBorder="1" applyAlignment="1">
      <alignment horizontal="center" vertical="center"/>
    </xf>
    <xf numFmtId="0" fontId="67" fillId="4" borderId="30" xfId="4" applyFont="1" applyFill="1" applyBorder="1" applyAlignment="1">
      <alignment horizontal="center" vertical="center"/>
    </xf>
    <xf numFmtId="0" fontId="63" fillId="4" borderId="19" xfId="4" applyFont="1" applyFill="1" applyBorder="1" applyAlignment="1">
      <alignment horizontal="center" vertical="center" wrapText="1"/>
    </xf>
    <xf numFmtId="0" fontId="9" fillId="4" borderId="37" xfId="4" applyFont="1" applyFill="1" applyBorder="1" applyAlignment="1">
      <alignment horizontal="center" vertical="center" wrapText="1"/>
    </xf>
    <xf numFmtId="0" fontId="60" fillId="4" borderId="19" xfId="4" applyFill="1" applyBorder="1" applyAlignment="1">
      <alignment horizontal="center" vertical="center"/>
    </xf>
    <xf numFmtId="49" fontId="34" fillId="0" borderId="18" xfId="4" applyNumberFormat="1" applyFont="1" applyFill="1" applyBorder="1" applyAlignment="1">
      <alignment vertical="top" wrapText="1"/>
    </xf>
    <xf numFmtId="0" fontId="9" fillId="4" borderId="12" xfId="4" applyFont="1" applyFill="1" applyBorder="1" applyAlignment="1">
      <alignment horizontal="left" vertical="center" wrapText="1"/>
    </xf>
    <xf numFmtId="49" fontId="34" fillId="0" borderId="18" xfId="4" applyNumberFormat="1" applyFont="1" applyFill="1" applyBorder="1" applyAlignment="1">
      <alignment vertical="top"/>
    </xf>
    <xf numFmtId="0" fontId="63" fillId="4" borderId="30" xfId="4" applyFont="1" applyFill="1" applyBorder="1" applyAlignment="1">
      <alignment horizontal="center" vertical="center" wrapText="1"/>
    </xf>
    <xf numFmtId="0" fontId="63" fillId="4" borderId="18" xfId="4" applyFont="1" applyFill="1" applyBorder="1" applyAlignment="1">
      <alignment vertical="center" wrapText="1"/>
    </xf>
    <xf numFmtId="0" fontId="9" fillId="4" borderId="19" xfId="4" applyFont="1" applyFill="1" applyBorder="1" applyAlignment="1">
      <alignment horizontal="center" vertical="center"/>
    </xf>
    <xf numFmtId="0" fontId="4" fillId="4" borderId="19" xfId="4" applyFont="1" applyFill="1" applyBorder="1" applyAlignment="1">
      <alignment horizontal="center" vertical="center"/>
    </xf>
    <xf numFmtId="0" fontId="62" fillId="4" borderId="32" xfId="4" applyFont="1" applyFill="1" applyBorder="1" applyAlignment="1">
      <alignment horizontal="left" vertical="center" wrapText="1"/>
    </xf>
    <xf numFmtId="0" fontId="62" fillId="4" borderId="35" xfId="4" applyFont="1" applyFill="1" applyBorder="1" applyAlignment="1">
      <alignment horizontal="left" vertical="center" wrapText="1"/>
    </xf>
    <xf numFmtId="0" fontId="62" fillId="4" borderId="33" xfId="4" applyFont="1" applyFill="1" applyBorder="1" applyAlignment="1">
      <alignment horizontal="left" vertical="center" wrapText="1"/>
    </xf>
    <xf numFmtId="0" fontId="30" fillId="4" borderId="30" xfId="4" applyFont="1" applyFill="1" applyBorder="1" applyAlignment="1">
      <alignment vertical="center" wrapText="1"/>
    </xf>
    <xf numFmtId="0" fontId="3" fillId="4" borderId="12" xfId="4" applyFont="1" applyFill="1" applyBorder="1" applyAlignment="1">
      <alignment horizontal="center" vertical="center" wrapText="1"/>
    </xf>
    <xf numFmtId="0" fontId="60" fillId="4" borderId="30" xfId="4" applyFill="1" applyBorder="1"/>
    <xf numFmtId="0" fontId="60" fillId="0" borderId="18" xfId="4" applyBorder="1"/>
    <xf numFmtId="0" fontId="60" fillId="4" borderId="30" xfId="4" applyFill="1" applyBorder="1" applyAlignment="1">
      <alignment horizontal="center" vertical="center"/>
    </xf>
    <xf numFmtId="0" fontId="3" fillId="4" borderId="30" xfId="4" applyFont="1" applyFill="1" applyBorder="1" applyAlignment="1">
      <alignment horizontal="center" vertical="center" wrapText="1"/>
    </xf>
    <xf numFmtId="0" fontId="63" fillId="4" borderId="14" xfId="4" applyFont="1" applyFill="1" applyBorder="1" applyAlignment="1">
      <alignment vertical="center" wrapText="1"/>
    </xf>
    <xf numFmtId="0" fontId="68" fillId="4" borderId="19" xfId="4" applyFont="1" applyFill="1" applyBorder="1" applyAlignment="1">
      <alignment horizontal="center" vertical="center"/>
    </xf>
    <xf numFmtId="0" fontId="68" fillId="4" borderId="12" xfId="4" applyFont="1" applyFill="1" applyBorder="1" applyAlignment="1">
      <alignment horizontal="center" vertical="center"/>
    </xf>
    <xf numFmtId="0" fontId="9" fillId="4" borderId="36" xfId="4" applyFont="1" applyFill="1" applyBorder="1" applyAlignment="1">
      <alignment horizontal="left" vertical="center" wrapText="1"/>
    </xf>
    <xf numFmtId="0" fontId="68" fillId="4" borderId="30" xfId="4" applyFont="1" applyFill="1" applyBorder="1" applyAlignment="1">
      <alignment horizontal="center" vertical="center"/>
    </xf>
    <xf numFmtId="0" fontId="31" fillId="4" borderId="38" xfId="4" applyFont="1" applyFill="1" applyBorder="1" applyAlignment="1">
      <alignment horizontal="center" vertical="center" wrapText="1"/>
    </xf>
    <xf numFmtId="0" fontId="9" fillId="4" borderId="18" xfId="4" applyFont="1" applyFill="1" applyBorder="1" applyAlignment="1">
      <alignment horizontal="left" vertical="center" wrapText="1"/>
    </xf>
    <xf numFmtId="0" fontId="63" fillId="4" borderId="32" xfId="4" applyFont="1" applyFill="1" applyBorder="1" applyAlignment="1">
      <alignment vertical="center" wrapText="1"/>
    </xf>
    <xf numFmtId="49" fontId="11" fillId="4" borderId="33" xfId="4" applyNumberFormat="1" applyFont="1" applyFill="1" applyBorder="1" applyAlignment="1">
      <alignment horizontal="center" vertical="center"/>
    </xf>
    <xf numFmtId="0" fontId="31" fillId="4" borderId="34" xfId="4" applyFont="1" applyFill="1" applyBorder="1" applyAlignment="1">
      <alignment horizontal="left" vertical="center" wrapText="1"/>
    </xf>
    <xf numFmtId="0" fontId="63" fillId="4" borderId="18" xfId="4" applyFont="1" applyFill="1" applyBorder="1" applyAlignment="1">
      <alignment horizontal="center" vertical="center" wrapText="1"/>
    </xf>
    <xf numFmtId="0" fontId="31" fillId="4" borderId="39" xfId="4" applyFont="1" applyFill="1" applyBorder="1" applyAlignment="1">
      <alignment horizontal="left" vertical="center" wrapText="1"/>
    </xf>
    <xf numFmtId="0" fontId="31" fillId="4" borderId="40" xfId="4" applyFont="1" applyFill="1" applyBorder="1" applyAlignment="1">
      <alignment horizontal="center" vertical="center" wrapText="1"/>
    </xf>
    <xf numFmtId="0" fontId="9" fillId="4" borderId="19" xfId="4" applyFont="1" applyFill="1" applyBorder="1" applyAlignment="1">
      <alignment horizontal="center" vertical="center" wrapText="1"/>
    </xf>
    <xf numFmtId="0" fontId="60" fillId="4" borderId="19" xfId="4" applyFill="1" applyBorder="1" applyAlignment="1">
      <alignment vertical="center"/>
    </xf>
    <xf numFmtId="0" fontId="31" fillId="4" borderId="39" xfId="4" applyFont="1" applyFill="1" applyBorder="1" applyAlignment="1">
      <alignment horizontal="center" vertical="center" wrapText="1"/>
    </xf>
    <xf numFmtId="0" fontId="60" fillId="4" borderId="30" xfId="4" applyFill="1" applyBorder="1" applyAlignment="1">
      <alignment vertical="center"/>
    </xf>
    <xf numFmtId="0" fontId="9" fillId="4" borderId="38" xfId="4" applyFont="1" applyFill="1" applyBorder="1" applyAlignment="1">
      <alignment horizontal="center" vertical="center" wrapText="1"/>
    </xf>
    <xf numFmtId="0" fontId="63" fillId="4" borderId="14" xfId="4" applyFont="1" applyFill="1" applyBorder="1" applyAlignment="1">
      <alignment horizontal="left" vertical="center" wrapText="1"/>
    </xf>
    <xf numFmtId="0" fontId="4" fillId="4" borderId="18" xfId="4" applyFont="1" applyFill="1" applyBorder="1"/>
    <xf numFmtId="0" fontId="63" fillId="4" borderId="31" xfId="4" applyFont="1" applyFill="1" applyBorder="1" applyAlignment="1">
      <alignment horizontal="left" vertical="center" wrapText="1"/>
    </xf>
    <xf numFmtId="0" fontId="63" fillId="4" borderId="37" xfId="4" applyFont="1" applyFill="1" applyBorder="1" applyAlignment="1">
      <alignment horizontal="left" vertical="center" wrapText="1"/>
    </xf>
    <xf numFmtId="0" fontId="63" fillId="4" borderId="18" xfId="4" applyFont="1" applyFill="1" applyBorder="1" applyAlignment="1">
      <alignment horizontal="left" vertical="center" wrapText="1"/>
    </xf>
    <xf numFmtId="0" fontId="9" fillId="4" borderId="18" xfId="4" applyFont="1" applyFill="1" applyBorder="1" applyAlignment="1">
      <alignment horizontal="center" vertical="center" wrapText="1"/>
    </xf>
    <xf numFmtId="0" fontId="30" fillId="4" borderId="25" xfId="4" applyFont="1" applyFill="1" applyBorder="1" applyAlignment="1">
      <alignment vertical="center" wrapText="1"/>
    </xf>
    <xf numFmtId="0" fontId="60" fillId="4" borderId="0" xfId="4" applyFill="1"/>
    <xf numFmtId="0" fontId="2" fillId="4" borderId="0" xfId="4" applyFont="1" applyFill="1" applyAlignment="1">
      <alignment horizontal="center"/>
    </xf>
    <xf numFmtId="0" fontId="3" fillId="4" borderId="0" xfId="4" applyFont="1" applyFill="1" applyAlignment="1">
      <alignment horizontal="left"/>
    </xf>
    <xf numFmtId="0" fontId="63" fillId="4" borderId="0" xfId="4" applyFont="1" applyFill="1" applyBorder="1" applyAlignment="1">
      <alignment horizontal="center"/>
    </xf>
    <xf numFmtId="0" fontId="9" fillId="4" borderId="0" xfId="4" applyFont="1" applyFill="1" applyBorder="1"/>
    <xf numFmtId="0" fontId="9" fillId="4" borderId="0" xfId="4" applyFont="1" applyFill="1" applyBorder="1" applyAlignment="1">
      <alignment horizontal="center" vertical="center"/>
    </xf>
    <xf numFmtId="0" fontId="4" fillId="4" borderId="0" xfId="4" applyFont="1" applyFill="1"/>
    <xf numFmtId="0" fontId="8" fillId="0" borderId="1" xfId="4" applyFont="1" applyBorder="1" applyAlignment="1"/>
    <xf numFmtId="0" fontId="9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9" fillId="0" borderId="19" xfId="4" applyFont="1" applyBorder="1" applyAlignment="1">
      <alignment vertical="center" wrapText="1"/>
    </xf>
    <xf numFmtId="0" fontId="25" fillId="4" borderId="32" xfId="4" applyFont="1" applyFill="1" applyBorder="1" applyAlignment="1">
      <alignment horizontal="left" vertical="center" wrapText="1"/>
    </xf>
    <xf numFmtId="0" fontId="25" fillId="4" borderId="35" xfId="4" applyFont="1" applyFill="1" applyBorder="1" applyAlignment="1">
      <alignment horizontal="left" vertical="center" wrapText="1"/>
    </xf>
    <xf numFmtId="0" fontId="25" fillId="4" borderId="33" xfId="4" applyFont="1" applyFill="1" applyBorder="1" applyAlignment="1">
      <alignment horizontal="left" vertical="center" wrapText="1"/>
    </xf>
    <xf numFmtId="0" fontId="5" fillId="0" borderId="19" xfId="4" applyFont="1" applyBorder="1" applyAlignment="1">
      <alignment horizontal="center" vertical="center" wrapText="1"/>
    </xf>
    <xf numFmtId="0" fontId="28" fillId="4" borderId="12" xfId="4" applyFont="1" applyFill="1" applyBorder="1" applyAlignment="1">
      <alignment horizontal="left" vertical="center" wrapText="1"/>
    </xf>
    <xf numFmtId="0" fontId="28" fillId="4" borderId="12" xfId="4" applyFont="1" applyFill="1" applyBorder="1" applyAlignment="1">
      <alignment horizontal="center" vertical="center" wrapText="1"/>
    </xf>
    <xf numFmtId="0" fontId="29" fillId="4" borderId="12" xfId="4" applyFont="1" applyFill="1" applyBorder="1" applyAlignment="1">
      <alignment horizontal="left" vertical="center" wrapText="1"/>
    </xf>
    <xf numFmtId="0" fontId="29" fillId="4" borderId="18" xfId="4" applyFont="1" applyFill="1" applyBorder="1" applyAlignment="1">
      <alignment vertical="center" wrapText="1"/>
    </xf>
    <xf numFmtId="0" fontId="29" fillId="4" borderId="19" xfId="4" applyFont="1" applyFill="1" applyBorder="1" applyAlignment="1">
      <alignment horizontal="center" vertical="center" wrapText="1"/>
    </xf>
    <xf numFmtId="0" fontId="29" fillId="4" borderId="12" xfId="4" applyFont="1" applyFill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29" fillId="4" borderId="12" xfId="4" applyFont="1" applyFill="1" applyBorder="1" applyAlignment="1">
      <alignment vertical="center" wrapText="1"/>
    </xf>
    <xf numFmtId="0" fontId="5" fillId="0" borderId="30" xfId="4" applyFont="1" applyBorder="1" applyAlignment="1">
      <alignment horizontal="center" vertical="center" wrapText="1"/>
    </xf>
    <xf numFmtId="0" fontId="28" fillId="4" borderId="30" xfId="4" applyFont="1" applyFill="1" applyBorder="1" applyAlignment="1">
      <alignment horizontal="left" vertical="center" wrapText="1"/>
    </xf>
    <xf numFmtId="0" fontId="28" fillId="4" borderId="30" xfId="4" applyFont="1" applyFill="1" applyBorder="1" applyAlignment="1">
      <alignment horizontal="center" vertical="center" wrapText="1"/>
    </xf>
    <xf numFmtId="0" fontId="29" fillId="4" borderId="30" xfId="4" applyFont="1" applyFill="1" applyBorder="1" applyAlignment="1">
      <alignment horizontal="left" vertical="center" wrapText="1"/>
    </xf>
    <xf numFmtId="0" fontId="29" fillId="4" borderId="30" xfId="4" applyFont="1" applyFill="1" applyBorder="1" applyAlignment="1">
      <alignment vertical="center" wrapText="1"/>
    </xf>
    <xf numFmtId="0" fontId="29" fillId="4" borderId="30" xfId="4" applyFont="1" applyFill="1" applyBorder="1" applyAlignment="1">
      <alignment horizontal="center" vertical="center" wrapText="1"/>
    </xf>
    <xf numFmtId="0" fontId="47" fillId="4" borderId="0" xfId="4" applyFont="1" applyFill="1" applyBorder="1" applyAlignment="1">
      <alignment horizontal="left" vertical="center" wrapText="1"/>
    </xf>
    <xf numFmtId="0" fontId="28" fillId="4" borderId="19" xfId="4" applyFont="1" applyFill="1" applyBorder="1" applyAlignment="1">
      <alignment horizontal="left" vertical="center" wrapText="1"/>
    </xf>
    <xf numFmtId="0" fontId="28" fillId="4" borderId="19" xfId="4" applyFont="1" applyFill="1" applyBorder="1" applyAlignment="1">
      <alignment horizontal="center" vertical="center" wrapText="1"/>
    </xf>
    <xf numFmtId="0" fontId="29" fillId="4" borderId="19" xfId="4" applyFont="1" applyFill="1" applyBorder="1" applyAlignment="1">
      <alignment horizontal="left" vertical="center" wrapText="1"/>
    </xf>
    <xf numFmtId="0" fontId="29" fillId="4" borderId="18" xfId="4" applyFont="1" applyFill="1" applyBorder="1" applyAlignment="1">
      <alignment horizontal="center" vertical="center" wrapText="1"/>
    </xf>
    <xf numFmtId="0" fontId="30" fillId="4" borderId="19" xfId="4" applyFont="1" applyFill="1" applyBorder="1" applyAlignment="1">
      <alignment vertical="center" wrapText="1"/>
    </xf>
    <xf numFmtId="0" fontId="29" fillId="4" borderId="19" xfId="4" applyFont="1" applyFill="1" applyBorder="1" applyAlignment="1">
      <alignment horizontal="center" vertical="center" wrapText="1"/>
    </xf>
    <xf numFmtId="0" fontId="47" fillId="4" borderId="18" xfId="4" applyFont="1" applyFill="1" applyBorder="1" applyAlignment="1">
      <alignment horizontal="left" vertical="center" wrapText="1"/>
    </xf>
    <xf numFmtId="0" fontId="29" fillId="4" borderId="18" xfId="4" applyFont="1" applyFill="1" applyBorder="1" applyAlignment="1">
      <alignment horizontal="center" vertical="center" wrapText="1"/>
    </xf>
    <xf numFmtId="0" fontId="28" fillId="4" borderId="18" xfId="4" applyFont="1" applyFill="1" applyBorder="1" applyAlignment="1">
      <alignment horizontal="center" vertical="center" wrapText="1"/>
    </xf>
    <xf numFmtId="0" fontId="29" fillId="4" borderId="33" xfId="4" applyFont="1" applyFill="1" applyBorder="1" applyAlignment="1">
      <alignment horizontal="center" vertical="center" wrapText="1"/>
    </xf>
    <xf numFmtId="0" fontId="3" fillId="4" borderId="19" xfId="4" applyFont="1" applyFill="1" applyBorder="1" applyAlignment="1">
      <alignment horizontal="left" vertical="center" wrapText="1"/>
    </xf>
    <xf numFmtId="0" fontId="3" fillId="4" borderId="12" xfId="4" applyFont="1" applyFill="1" applyBorder="1" applyAlignment="1">
      <alignment horizontal="left" vertical="center" wrapText="1"/>
    </xf>
    <xf numFmtId="0" fontId="29" fillId="4" borderId="30" xfId="4" applyFont="1" applyFill="1" applyBorder="1" applyAlignment="1">
      <alignment horizontal="left" vertical="center" wrapText="1"/>
    </xf>
    <xf numFmtId="49" fontId="34" fillId="0" borderId="18" xfId="4" applyNumberFormat="1" applyFont="1" applyFill="1" applyBorder="1" applyAlignment="1">
      <alignment wrapText="1"/>
    </xf>
    <xf numFmtId="0" fontId="3" fillId="4" borderId="30" xfId="4" applyFont="1" applyFill="1" applyBorder="1" applyAlignment="1">
      <alignment horizontal="left" vertical="center" wrapText="1"/>
    </xf>
    <xf numFmtId="0" fontId="47" fillId="4" borderId="32" xfId="4" applyFont="1" applyFill="1" applyBorder="1" applyAlignment="1">
      <alignment horizontal="left" vertical="center" wrapText="1"/>
    </xf>
    <xf numFmtId="0" fontId="47" fillId="4" borderId="35" xfId="4" applyFont="1" applyFill="1" applyBorder="1" applyAlignment="1">
      <alignment horizontal="left" vertical="center" wrapText="1"/>
    </xf>
    <xf numFmtId="0" fontId="47" fillId="4" borderId="17" xfId="4" applyFont="1" applyFill="1" applyBorder="1" applyAlignment="1">
      <alignment horizontal="left" vertical="center" wrapText="1"/>
    </xf>
    <xf numFmtId="0" fontId="47" fillId="4" borderId="33" xfId="4" applyFont="1" applyFill="1" applyBorder="1" applyAlignment="1">
      <alignment horizontal="left" vertical="center" wrapText="1"/>
    </xf>
    <xf numFmtId="0" fontId="69" fillId="4" borderId="30" xfId="4" applyFont="1" applyFill="1" applyBorder="1" applyAlignment="1">
      <alignment horizontal="left" vertical="center" wrapText="1"/>
    </xf>
    <xf numFmtId="0" fontId="29" fillId="4" borderId="16" xfId="4" applyFont="1" applyFill="1" applyBorder="1" applyAlignment="1">
      <alignment vertical="center" wrapText="1"/>
    </xf>
    <xf numFmtId="0" fontId="29" fillId="4" borderId="18" xfId="4" applyFont="1" applyFill="1" applyBorder="1" applyAlignment="1">
      <alignment horizontal="left" vertical="center" wrapText="1"/>
    </xf>
    <xf numFmtId="0" fontId="3" fillId="4" borderId="19" xfId="4" applyFont="1" applyFill="1" applyBorder="1" applyAlignment="1">
      <alignment horizontal="center" wrapText="1"/>
    </xf>
    <xf numFmtId="0" fontId="3" fillId="4" borderId="12" xfId="4" applyFont="1" applyFill="1" applyBorder="1" applyAlignment="1">
      <alignment horizontal="center" wrapText="1"/>
    </xf>
    <xf numFmtId="0" fontId="31" fillId="4" borderId="18" xfId="4" applyFont="1" applyFill="1" applyBorder="1" applyAlignment="1">
      <alignment horizontal="left" vertical="center" wrapText="1"/>
    </xf>
    <xf numFmtId="0" fontId="3" fillId="4" borderId="19" xfId="4" applyFont="1" applyFill="1" applyBorder="1" applyAlignment="1">
      <alignment horizontal="center" vertical="center" wrapText="1"/>
    </xf>
    <xf numFmtId="0" fontId="29" fillId="4" borderId="12" xfId="4" applyFont="1" applyFill="1" applyBorder="1" applyAlignment="1">
      <alignment horizontal="center" vertical="center" wrapText="1"/>
    </xf>
    <xf numFmtId="0" fontId="30" fillId="4" borderId="33" xfId="4" applyFont="1" applyFill="1" applyBorder="1" applyAlignment="1">
      <alignment vertical="center" wrapText="1"/>
    </xf>
    <xf numFmtId="0" fontId="29" fillId="4" borderId="30" xfId="4" applyFont="1" applyFill="1" applyBorder="1" applyAlignment="1">
      <alignment horizontal="center" vertical="center" wrapText="1"/>
    </xf>
    <xf numFmtId="0" fontId="5" fillId="0" borderId="37" xfId="4" applyFont="1" applyBorder="1" applyAlignment="1">
      <alignment horizontal="center" vertical="center" wrapText="1"/>
    </xf>
    <xf numFmtId="0" fontId="31" fillId="4" borderId="12" xfId="4" applyFont="1" applyFill="1" applyBorder="1" applyAlignment="1">
      <alignment horizontal="left" vertical="top" wrapText="1"/>
    </xf>
    <xf numFmtId="0" fontId="33" fillId="4" borderId="18" xfId="4" applyFont="1" applyFill="1" applyBorder="1" applyAlignment="1">
      <alignment vertical="center" wrapText="1"/>
    </xf>
    <xf numFmtId="0" fontId="33" fillId="4" borderId="19" xfId="4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31" fillId="4" borderId="30" xfId="4" applyFont="1" applyFill="1" applyBorder="1" applyAlignment="1">
      <alignment horizontal="left" vertical="top" wrapText="1"/>
    </xf>
    <xf numFmtId="0" fontId="33" fillId="4" borderId="19" xfId="4" applyFont="1" applyFill="1" applyBorder="1" applyAlignment="1">
      <alignment vertical="center" wrapText="1"/>
    </xf>
    <xf numFmtId="0" fontId="2" fillId="4" borderId="32" xfId="4" applyFont="1" applyFill="1" applyBorder="1" applyAlignment="1">
      <alignment horizontal="center" vertical="center"/>
    </xf>
    <xf numFmtId="0" fontId="33" fillId="4" borderId="33" xfId="4" applyFont="1" applyFill="1" applyBorder="1" applyAlignment="1">
      <alignment horizontal="center" vertical="center" wrapText="1"/>
    </xf>
    <xf numFmtId="0" fontId="33" fillId="4" borderId="12" xfId="4" applyFont="1" applyFill="1" applyBorder="1" applyAlignment="1">
      <alignment vertical="center" wrapText="1"/>
    </xf>
    <xf numFmtId="0" fontId="5" fillId="0" borderId="31" xfId="4" applyFont="1" applyBorder="1" applyAlignment="1">
      <alignment horizontal="center" vertical="center" wrapText="1"/>
    </xf>
    <xf numFmtId="0" fontId="33" fillId="4" borderId="30" xfId="4" applyFont="1" applyFill="1" applyBorder="1" applyAlignment="1">
      <alignment vertical="center" wrapText="1"/>
    </xf>
    <xf numFmtId="0" fontId="33" fillId="4" borderId="19" xfId="4" applyFont="1" applyFill="1" applyBorder="1" applyAlignment="1">
      <alignment horizontal="left" vertical="top" wrapText="1"/>
    </xf>
    <xf numFmtId="0" fontId="33" fillId="4" borderId="18" xfId="4" applyFont="1" applyFill="1" applyBorder="1" applyAlignment="1">
      <alignment horizontal="center" vertical="center" wrapText="1"/>
    </xf>
    <xf numFmtId="0" fontId="33" fillId="4" borderId="12" xfId="4" applyFont="1" applyFill="1" applyBorder="1" applyAlignment="1">
      <alignment horizontal="left" vertical="top" wrapText="1"/>
    </xf>
    <xf numFmtId="0" fontId="33" fillId="4" borderId="12" xfId="4" applyFont="1" applyFill="1" applyBorder="1" applyAlignment="1">
      <alignment vertical="top" wrapText="1"/>
    </xf>
    <xf numFmtId="0" fontId="33" fillId="4" borderId="18" xfId="4" applyFont="1" applyFill="1" applyBorder="1" applyAlignment="1">
      <alignment vertical="top" wrapText="1"/>
    </xf>
    <xf numFmtId="0" fontId="33" fillId="4" borderId="18" xfId="4" applyFont="1" applyFill="1" applyBorder="1" applyAlignment="1">
      <alignment horizontal="center" vertical="center"/>
    </xf>
    <xf numFmtId="0" fontId="33" fillId="4" borderId="30" xfId="4" applyFont="1" applyFill="1" applyBorder="1" applyAlignment="1">
      <alignment vertical="top" wrapText="1"/>
    </xf>
    <xf numFmtId="0" fontId="5" fillId="0" borderId="18" xfId="4" applyFont="1" applyBorder="1" applyAlignment="1">
      <alignment horizontal="center" vertical="center" wrapText="1"/>
    </xf>
    <xf numFmtId="0" fontId="28" fillId="4" borderId="18" xfId="4" applyFont="1" applyFill="1" applyBorder="1" applyAlignment="1">
      <alignment horizontal="left" vertical="center" wrapText="1"/>
    </xf>
    <xf numFmtId="49" fontId="33" fillId="0" borderId="19" xfId="4" applyNumberFormat="1" applyFont="1" applyFill="1" applyBorder="1" applyAlignment="1">
      <alignment horizontal="left" vertical="center" wrapText="1"/>
    </xf>
    <xf numFmtId="49" fontId="33" fillId="0" borderId="12" xfId="4" applyNumberFormat="1" applyFont="1" applyFill="1" applyBorder="1" applyAlignment="1">
      <alignment horizontal="left" vertical="center" wrapText="1"/>
    </xf>
    <xf numFmtId="49" fontId="33" fillId="0" borderId="30" xfId="4" applyNumberFormat="1" applyFont="1" applyFill="1" applyBorder="1" applyAlignment="1">
      <alignment horizontal="left" vertical="center" wrapText="1"/>
    </xf>
    <xf numFmtId="0" fontId="33" fillId="4" borderId="18" xfId="4" applyFont="1" applyFill="1" applyBorder="1" applyAlignment="1">
      <alignment horizontal="left" vertical="center" wrapText="1"/>
    </xf>
    <xf numFmtId="0" fontId="33" fillId="4" borderId="19" xfId="4" applyFont="1" applyFill="1" applyBorder="1" applyAlignment="1">
      <alignment horizontal="left" vertical="center" wrapText="1"/>
    </xf>
    <xf numFmtId="49" fontId="11" fillId="0" borderId="18" xfId="4" applyNumberFormat="1" applyFont="1" applyFill="1" applyBorder="1" applyAlignment="1">
      <alignment horizontal="center" vertical="center"/>
    </xf>
    <xf numFmtId="49" fontId="34" fillId="0" borderId="18" xfId="4" applyNumberFormat="1" applyFont="1" applyFill="1" applyBorder="1" applyAlignment="1">
      <alignment horizontal="center" wrapText="1"/>
    </xf>
    <xf numFmtId="0" fontId="4" fillId="4" borderId="18" xfId="4" applyFont="1" applyFill="1" applyBorder="1" applyAlignment="1">
      <alignment horizontal="center"/>
    </xf>
    <xf numFmtId="0" fontId="60" fillId="4" borderId="18" xfId="4" applyFill="1" applyBorder="1" applyAlignment="1">
      <alignment horizontal="center"/>
    </xf>
    <xf numFmtId="0" fontId="33" fillId="4" borderId="12" xfId="4" applyFont="1" applyFill="1" applyBorder="1" applyAlignment="1">
      <alignment horizontal="left" vertical="center" wrapText="1"/>
    </xf>
    <xf numFmtId="0" fontId="33" fillId="4" borderId="30" xfId="4" applyFont="1" applyFill="1" applyBorder="1" applyAlignment="1">
      <alignment horizontal="left" vertical="center" wrapText="1"/>
    </xf>
    <xf numFmtId="0" fontId="5" fillId="0" borderId="0" xfId="4" applyFont="1" applyBorder="1" applyAlignment="1">
      <alignment horizontal="center" vertical="center" wrapText="1"/>
    </xf>
    <xf numFmtId="0" fontId="28" fillId="4" borderId="0" xfId="4" applyFont="1" applyFill="1" applyBorder="1" applyAlignment="1">
      <alignment horizontal="left" vertical="center" wrapText="1"/>
    </xf>
    <xf numFmtId="0" fontId="28" fillId="4" borderId="0" xfId="4" applyFont="1" applyFill="1" applyBorder="1" applyAlignment="1">
      <alignment horizontal="center" vertical="center" wrapText="1"/>
    </xf>
    <xf numFmtId="0" fontId="29" fillId="4" borderId="0" xfId="4" applyFont="1" applyFill="1" applyBorder="1" applyAlignment="1">
      <alignment horizontal="left" vertical="center" wrapText="1"/>
    </xf>
    <xf numFmtId="0" fontId="2" fillId="4" borderId="0" xfId="4" applyFont="1" applyFill="1" applyBorder="1" applyAlignment="1">
      <alignment horizontal="center" vertical="center"/>
    </xf>
    <xf numFmtId="0" fontId="33" fillId="4" borderId="0" xfId="4" applyFont="1" applyFill="1" applyBorder="1" applyAlignment="1">
      <alignment horizontal="left" vertical="center" wrapText="1"/>
    </xf>
    <xf numFmtId="49" fontId="11" fillId="0" borderId="0" xfId="4" applyNumberFormat="1" applyFont="1" applyFill="1" applyBorder="1" applyAlignment="1">
      <alignment horizontal="center" vertical="center"/>
    </xf>
    <xf numFmtId="49" fontId="34" fillId="0" borderId="0" xfId="4" applyNumberFormat="1" applyFont="1" applyFill="1" applyBorder="1" applyAlignment="1">
      <alignment wrapText="1"/>
    </xf>
    <xf numFmtId="0" fontId="4" fillId="4" borderId="0" xfId="4" applyFont="1" applyFill="1" applyBorder="1"/>
    <xf numFmtId="0" fontId="60" fillId="4" borderId="0" xfId="4" applyFill="1" applyBorder="1"/>
    <xf numFmtId="0" fontId="60" fillId="0" borderId="0" xfId="4" applyBorder="1"/>
    <xf numFmtId="0" fontId="63" fillId="0" borderId="0" xfId="4" applyFont="1" applyAlignment="1">
      <alignment horizontal="center"/>
    </xf>
    <xf numFmtId="0" fontId="9" fillId="0" borderId="0" xfId="4" applyFont="1"/>
    <xf numFmtId="0" fontId="9" fillId="0" borderId="0" xfId="4" applyFont="1" applyAlignment="1">
      <alignment horizontal="center" vertical="center"/>
    </xf>
    <xf numFmtId="0" fontId="7" fillId="3" borderId="0" xfId="4" applyFont="1" applyFill="1" applyBorder="1" applyAlignment="1"/>
    <xf numFmtId="0" fontId="9" fillId="3" borderId="0" xfId="4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 vertical="center"/>
    </xf>
    <xf numFmtId="0" fontId="7" fillId="3" borderId="1" xfId="4" applyFont="1" applyFill="1" applyBorder="1" applyAlignment="1"/>
    <xf numFmtId="0" fontId="9" fillId="3" borderId="1" xfId="4" applyFont="1" applyFill="1" applyBorder="1" applyAlignment="1">
      <alignment horizontal="center"/>
    </xf>
    <xf numFmtId="0" fontId="7" fillId="3" borderId="1" xfId="4" applyFont="1" applyFill="1" applyBorder="1" applyAlignment="1">
      <alignment horizontal="center"/>
    </xf>
    <xf numFmtId="0" fontId="7" fillId="3" borderId="1" xfId="4" applyFont="1" applyFill="1" applyBorder="1" applyAlignment="1">
      <alignment horizontal="center" vertical="center"/>
    </xf>
    <xf numFmtId="0" fontId="60" fillId="4" borderId="30" xfId="4" applyFill="1" applyBorder="1" applyAlignment="1"/>
    <xf numFmtId="0" fontId="29" fillId="4" borderId="12" xfId="4" applyFont="1" applyFill="1" applyBorder="1" applyAlignment="1">
      <alignment vertical="center" wrapText="1"/>
    </xf>
    <xf numFmtId="0" fontId="63" fillId="4" borderId="30" xfId="4" applyFont="1" applyFill="1" applyBorder="1"/>
    <xf numFmtId="0" fontId="29" fillId="4" borderId="30" xfId="4" applyFont="1" applyFill="1" applyBorder="1" applyAlignment="1">
      <alignment vertical="center" wrapText="1"/>
    </xf>
    <xf numFmtId="0" fontId="63" fillId="4" borderId="18" xfId="4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/>
    </xf>
    <xf numFmtId="0" fontId="63" fillId="4" borderId="18" xfId="4" applyFont="1" applyFill="1" applyBorder="1"/>
    <xf numFmtId="0" fontId="63" fillId="4" borderId="18" xfId="4" applyFont="1" applyFill="1" applyBorder="1" applyAlignment="1">
      <alignment horizontal="left" vertical="center" wrapText="1"/>
    </xf>
    <xf numFmtId="0" fontId="66" fillId="4" borderId="18" xfId="4" applyFont="1" applyFill="1" applyBorder="1" applyAlignment="1">
      <alignment vertical="center" wrapText="1"/>
    </xf>
    <xf numFmtId="0" fontId="65" fillId="4" borderId="18" xfId="4" applyFont="1" applyFill="1" applyBorder="1" applyAlignment="1">
      <alignment vertical="center" wrapText="1"/>
    </xf>
    <xf numFmtId="0" fontId="65" fillId="4" borderId="18" xfId="4" applyFont="1" applyFill="1" applyBorder="1" applyAlignment="1">
      <alignment horizontal="justify"/>
    </xf>
    <xf numFmtId="0" fontId="3" fillId="4" borderId="19" xfId="4" applyFont="1" applyFill="1" applyBorder="1" applyAlignment="1">
      <alignment horizontal="center" vertical="center" wrapText="1"/>
    </xf>
    <xf numFmtId="0" fontId="29" fillId="4" borderId="19" xfId="4" applyFont="1" applyFill="1" applyBorder="1" applyAlignment="1">
      <alignment horizontal="left" vertical="center" wrapText="1"/>
    </xf>
    <xf numFmtId="0" fontId="29" fillId="4" borderId="12" xfId="4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0" fontId="30" fillId="4" borderId="0" xfId="4" applyFont="1" applyFill="1" applyBorder="1" applyAlignment="1">
      <alignment vertical="center" wrapText="1"/>
    </xf>
    <xf numFmtId="0" fontId="9" fillId="4" borderId="0" xfId="4" applyFont="1" applyFill="1" applyBorder="1" applyAlignment="1">
      <alignment horizontal="center" vertical="center" wrapText="1"/>
    </xf>
    <xf numFmtId="0" fontId="63" fillId="4" borderId="0" xfId="4" applyFont="1" applyFill="1" applyBorder="1"/>
    <xf numFmtId="0" fontId="9" fillId="0" borderId="0" xfId="4" applyFont="1" applyAlignment="1">
      <alignment horizontal="left"/>
    </xf>
    <xf numFmtId="0" fontId="28" fillId="4" borderId="41" xfId="4" applyFont="1" applyFill="1" applyBorder="1" applyAlignment="1">
      <alignment horizontal="center" vertical="center" wrapText="1"/>
    </xf>
    <xf numFmtId="0" fontId="30" fillId="0" borderId="30" xfId="4" applyFont="1" applyBorder="1" applyAlignment="1">
      <alignment vertical="center" wrapText="1"/>
    </xf>
    <xf numFmtId="0" fontId="63" fillId="0" borderId="30" xfId="4" applyFont="1" applyBorder="1"/>
    <xf numFmtId="0" fontId="60" fillId="0" borderId="19" xfId="4" applyBorder="1" applyAlignment="1">
      <alignment horizontal="center" vertical="center"/>
    </xf>
    <xf numFmtId="0" fontId="30" fillId="0" borderId="18" xfId="4" applyFont="1" applyBorder="1" applyAlignment="1">
      <alignment vertical="center" wrapText="1"/>
    </xf>
    <xf numFmtId="0" fontId="60" fillId="0" borderId="12" xfId="4" applyBorder="1" applyAlignment="1">
      <alignment horizontal="center" vertical="center"/>
    </xf>
    <xf numFmtId="0" fontId="28" fillId="4" borderId="42" xfId="4" applyFont="1" applyFill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60" fillId="0" borderId="30" xfId="4" applyBorder="1" applyAlignment="1">
      <alignment horizontal="center" vertical="center"/>
    </xf>
    <xf numFmtId="0" fontId="30" fillId="4" borderId="12" xfId="4" applyFont="1" applyFill="1" applyBorder="1" applyAlignment="1">
      <alignment horizontal="left" vertical="center" wrapText="1"/>
    </xf>
    <xf numFmtId="0" fontId="3" fillId="0" borderId="19" xfId="4" applyFont="1" applyBorder="1" applyAlignment="1">
      <alignment horizontal="center" vertical="center" wrapText="1"/>
    </xf>
    <xf numFmtId="0" fontId="63" fillId="0" borderId="18" xfId="4" applyFont="1" applyBorder="1"/>
    <xf numFmtId="0" fontId="2" fillId="0" borderId="19" xfId="4" applyFont="1" applyBorder="1" applyAlignment="1">
      <alignment horizontal="center" vertical="center"/>
    </xf>
    <xf numFmtId="0" fontId="33" fillId="0" borderId="19" xfId="4" applyFont="1" applyBorder="1" applyAlignment="1">
      <alignment vertical="center" wrapText="1"/>
    </xf>
    <xf numFmtId="0" fontId="33" fillId="0" borderId="18" xfId="4" applyFont="1" applyBorder="1" applyAlignment="1">
      <alignment horizontal="center" vertical="center" wrapText="1"/>
    </xf>
    <xf numFmtId="0" fontId="2" fillId="0" borderId="30" xfId="4" applyFont="1" applyBorder="1" applyAlignment="1">
      <alignment horizontal="center" vertical="center"/>
    </xf>
    <xf numFmtId="0" fontId="33" fillId="0" borderId="12" xfId="4" applyFont="1" applyBorder="1" applyAlignment="1">
      <alignment vertical="center" wrapText="1"/>
    </xf>
    <xf numFmtId="49" fontId="34" fillId="0" borderId="18" xfId="4" applyNumberFormat="1" applyFont="1" applyFill="1" applyBorder="1" applyAlignment="1">
      <alignment vertical="center" wrapText="1"/>
    </xf>
    <xf numFmtId="0" fontId="28" fillId="4" borderId="20" xfId="4" applyFont="1" applyFill="1" applyBorder="1" applyAlignment="1">
      <alignment horizontal="center" vertical="center" wrapText="1"/>
    </xf>
    <xf numFmtId="0" fontId="33" fillId="0" borderId="33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/>
    </xf>
    <xf numFmtId="0" fontId="28" fillId="4" borderId="16" xfId="4" applyFont="1" applyFill="1" applyBorder="1" applyAlignment="1">
      <alignment horizontal="center" vertical="center" wrapText="1"/>
    </xf>
    <xf numFmtId="0" fontId="9" fillId="0" borderId="18" xfId="4" applyFont="1" applyBorder="1"/>
    <xf numFmtId="0" fontId="33" fillId="4" borderId="19" xfId="4" applyFont="1" applyFill="1" applyBorder="1" applyAlignment="1">
      <alignment horizontal="center" vertical="center" wrapText="1"/>
    </xf>
    <xf numFmtId="0" fontId="63" fillId="0" borderId="18" xfId="4" applyFont="1" applyBorder="1" applyAlignment="1">
      <alignment horizontal="center" vertical="center"/>
    </xf>
    <xf numFmtId="0" fontId="33" fillId="4" borderId="12" xfId="4" applyFont="1" applyFill="1" applyBorder="1" applyAlignment="1">
      <alignment horizontal="center" vertical="center" wrapText="1"/>
    </xf>
    <xf numFmtId="0" fontId="28" fillId="4" borderId="34" xfId="4" applyFont="1" applyFill="1" applyBorder="1" applyAlignment="1">
      <alignment horizontal="center" vertical="center" wrapText="1"/>
    </xf>
    <xf numFmtId="0" fontId="33" fillId="4" borderId="30" xfId="4" applyFont="1" applyFill="1" applyBorder="1" applyAlignment="1">
      <alignment horizontal="center" vertical="center" wrapText="1"/>
    </xf>
    <xf numFmtId="0" fontId="67" fillId="0" borderId="18" xfId="4" applyFont="1" applyBorder="1" applyAlignment="1">
      <alignment horizontal="center" vertical="center"/>
    </xf>
    <xf numFmtId="0" fontId="33" fillId="0" borderId="12" xfId="4" applyFont="1" applyBorder="1" applyAlignment="1">
      <alignment horizontal="center" vertical="center" wrapText="1"/>
    </xf>
    <xf numFmtId="49" fontId="34" fillId="0" borderId="18" xfId="4" applyNumberFormat="1" applyFont="1" applyFill="1" applyBorder="1" applyAlignment="1">
      <alignment horizontal="left" vertical="center" wrapText="1"/>
    </xf>
    <xf numFmtId="0" fontId="9" fillId="0" borderId="19" xfId="4" applyFont="1" applyBorder="1" applyAlignment="1">
      <alignment horizontal="center"/>
    </xf>
    <xf numFmtId="49" fontId="34" fillId="0" borderId="18" xfId="4" applyNumberFormat="1" applyFont="1" applyFill="1" applyBorder="1" applyAlignment="1">
      <alignment horizontal="center" vertical="center" wrapText="1"/>
    </xf>
    <xf numFmtId="0" fontId="9" fillId="0" borderId="19" xfId="4" applyFont="1" applyBorder="1"/>
    <xf numFmtId="0" fontId="50" fillId="0" borderId="30" xfId="4" applyFont="1" applyBorder="1" applyAlignment="1">
      <alignment vertical="center" wrapText="1"/>
    </xf>
    <xf numFmtId="0" fontId="60" fillId="0" borderId="18" xfId="4" applyBorder="1" applyAlignment="1">
      <alignment horizontal="center" vertical="center"/>
    </xf>
    <xf numFmtId="0" fontId="9" fillId="4" borderId="19" xfId="4" applyFont="1" applyFill="1" applyBorder="1" applyAlignment="1">
      <alignment horizontal="center"/>
    </xf>
    <xf numFmtId="0" fontId="9" fillId="4" borderId="30" xfId="4" applyFont="1" applyFill="1" applyBorder="1" applyAlignment="1">
      <alignment horizontal="center"/>
    </xf>
    <xf numFmtId="0" fontId="33" fillId="4" borderId="18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/>
    </xf>
    <xf numFmtId="0" fontId="31" fillId="4" borderId="19" xfId="4" applyFont="1" applyFill="1" applyBorder="1" applyAlignment="1">
      <alignment horizontal="left" vertical="center" wrapText="1"/>
    </xf>
    <xf numFmtId="0" fontId="31" fillId="4" borderId="30" xfId="4" applyFont="1" applyFill="1" applyBorder="1" applyAlignment="1">
      <alignment horizontal="left" vertical="center" wrapText="1"/>
    </xf>
    <xf numFmtId="0" fontId="9" fillId="4" borderId="19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/>
    </xf>
    <xf numFmtId="0" fontId="30" fillId="4" borderId="30" xfId="4" applyFont="1" applyFill="1" applyBorder="1" applyAlignment="1">
      <alignment horizontal="left" vertical="center" wrapText="1"/>
    </xf>
    <xf numFmtId="0" fontId="31" fillId="4" borderId="12" xfId="4" applyFont="1" applyFill="1" applyBorder="1" applyAlignment="1">
      <alignment horizontal="left" vertical="center" wrapText="1"/>
    </xf>
    <xf numFmtId="0" fontId="33" fillId="4" borderId="19" xfId="4" applyFont="1" applyFill="1" applyBorder="1" applyAlignment="1">
      <alignment horizontal="center" vertical="center"/>
    </xf>
    <xf numFmtId="0" fontId="68" fillId="0" borderId="19" xfId="4" applyFont="1" applyBorder="1" applyAlignment="1">
      <alignment horizontal="center" vertical="center"/>
    </xf>
    <xf numFmtId="0" fontId="68" fillId="0" borderId="12" xfId="4" applyFont="1" applyBorder="1" applyAlignment="1">
      <alignment horizontal="center" vertical="center"/>
    </xf>
    <xf numFmtId="0" fontId="68" fillId="0" borderId="30" xfId="4" applyFont="1" applyBorder="1" applyAlignment="1">
      <alignment horizontal="center" vertical="center"/>
    </xf>
    <xf numFmtId="0" fontId="28" fillId="4" borderId="0" xfId="4" applyFont="1" applyFill="1" applyBorder="1" applyAlignment="1">
      <alignment vertical="center" wrapText="1"/>
    </xf>
    <xf numFmtId="0" fontId="70" fillId="4" borderId="0" xfId="4" applyFont="1" applyFill="1" applyBorder="1" applyAlignment="1">
      <alignment vertical="center" wrapText="1"/>
    </xf>
    <xf numFmtId="0" fontId="44" fillId="4" borderId="0" xfId="4" applyFont="1" applyFill="1" applyBorder="1" applyAlignment="1">
      <alignment horizontal="center" vertical="center" wrapText="1"/>
    </xf>
    <xf numFmtId="0" fontId="70" fillId="4" borderId="0" xfId="4" applyFont="1" applyFill="1" applyBorder="1" applyAlignment="1">
      <alignment horizontal="center" vertical="center" wrapText="1"/>
    </xf>
    <xf numFmtId="0" fontId="30" fillId="0" borderId="0" xfId="4" applyFont="1" applyBorder="1" applyAlignment="1">
      <alignment vertical="center" wrapText="1"/>
    </xf>
    <xf numFmtId="0" fontId="9" fillId="0" borderId="0" xfId="4" applyFont="1" applyBorder="1"/>
    <xf numFmtId="0" fontId="63" fillId="0" borderId="0" xfId="4" applyFont="1" applyBorder="1"/>
    <xf numFmtId="0" fontId="9" fillId="3" borderId="0" xfId="4" applyFont="1" applyFill="1" applyBorder="1" applyAlignment="1">
      <alignment horizontal="left"/>
    </xf>
    <xf numFmtId="0" fontId="9" fillId="0" borderId="43" xfId="4" applyFont="1" applyFill="1" applyBorder="1" applyAlignment="1">
      <alignment horizontal="center" vertical="center" wrapText="1"/>
    </xf>
    <xf numFmtId="0" fontId="9" fillId="0" borderId="44" xfId="4" applyFont="1" applyFill="1" applyBorder="1" applyAlignment="1">
      <alignment horizontal="center" vertical="center" wrapText="1"/>
    </xf>
    <xf numFmtId="0" fontId="9" fillId="0" borderId="45" xfId="4" applyFont="1" applyFill="1" applyBorder="1" applyAlignment="1">
      <alignment horizontal="center" vertical="center" wrapText="1"/>
    </xf>
    <xf numFmtId="0" fontId="71" fillId="4" borderId="16" xfId="4" applyFont="1" applyFill="1" applyBorder="1" applyAlignment="1">
      <alignment horizontal="left" vertical="center" wrapText="1"/>
    </xf>
    <xf numFmtId="0" fontId="71" fillId="4" borderId="17" xfId="4" applyFont="1" applyFill="1" applyBorder="1" applyAlignment="1">
      <alignment horizontal="left" vertical="center" wrapText="1"/>
    </xf>
    <xf numFmtId="0" fontId="71" fillId="4" borderId="0" xfId="4" applyFont="1" applyFill="1" applyBorder="1" applyAlignment="1">
      <alignment horizontal="left" vertical="center" wrapText="1"/>
    </xf>
    <xf numFmtId="0" fontId="60" fillId="0" borderId="18" xfId="4" applyFill="1" applyBorder="1"/>
    <xf numFmtId="0" fontId="72" fillId="0" borderId="12" xfId="4" applyFont="1" applyBorder="1" applyAlignment="1">
      <alignment horizontal="center" vertical="center" wrapText="1"/>
    </xf>
    <xf numFmtId="0" fontId="66" fillId="0" borderId="12" xfId="1" applyFont="1" applyFill="1" applyBorder="1" applyAlignment="1">
      <alignment horizontal="center" vertical="center" wrapText="1"/>
    </xf>
    <xf numFmtId="0" fontId="34" fillId="0" borderId="18" xfId="1" applyFont="1" applyFill="1" applyBorder="1" applyAlignment="1">
      <alignment horizontal="center" vertical="center" wrapText="1"/>
    </xf>
    <xf numFmtId="0" fontId="60" fillId="0" borderId="18" xfId="4" applyFill="1" applyBorder="1" applyAlignment="1">
      <alignment horizontal="center" vertical="center"/>
    </xf>
    <xf numFmtId="0" fontId="72" fillId="0" borderId="30" xfId="4" applyFont="1" applyBorder="1" applyAlignment="1">
      <alignment horizontal="center" vertical="center" wrapText="1"/>
    </xf>
    <xf numFmtId="0" fontId="66" fillId="0" borderId="30" xfId="1" applyFont="1" applyFill="1" applyBorder="1" applyAlignment="1">
      <alignment horizontal="center" vertical="center" wrapText="1"/>
    </xf>
    <xf numFmtId="0" fontId="72" fillId="0" borderId="19" xfId="4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73" fillId="0" borderId="18" xfId="1" applyFont="1" applyFill="1" applyBorder="1" applyAlignment="1">
      <alignment horizontal="center" vertical="center" wrapText="1"/>
    </xf>
    <xf numFmtId="0" fontId="74" fillId="0" borderId="18" xfId="1" applyFont="1" applyFill="1" applyBorder="1" applyAlignment="1">
      <alignment horizontal="left" vertical="center" wrapText="1"/>
    </xf>
    <xf numFmtId="0" fontId="74" fillId="0" borderId="18" xfId="1" applyFont="1" applyFill="1" applyBorder="1" applyAlignment="1">
      <alignment horizontal="center" vertical="center" wrapText="1"/>
    </xf>
    <xf numFmtId="0" fontId="75" fillId="0" borderId="18" xfId="1" applyFont="1" applyFill="1" applyBorder="1" applyAlignment="1">
      <alignment horizontal="left" vertical="center" wrapText="1"/>
    </xf>
    <xf numFmtId="0" fontId="76" fillId="3" borderId="0" xfId="4" applyFont="1" applyFill="1" applyAlignment="1">
      <alignment horizontal="center"/>
    </xf>
    <xf numFmtId="0" fontId="9" fillId="0" borderId="19" xfId="4" applyFont="1" applyFill="1" applyBorder="1" applyAlignment="1">
      <alignment horizontal="center" vertical="center" wrapText="1"/>
    </xf>
    <xf numFmtId="0" fontId="9" fillId="0" borderId="30" xfId="4" applyFont="1" applyFill="1" applyBorder="1" applyAlignment="1">
      <alignment horizontal="center" vertical="center" wrapText="1"/>
    </xf>
    <xf numFmtId="0" fontId="77" fillId="4" borderId="16" xfId="4" applyFont="1" applyFill="1" applyBorder="1" applyAlignment="1">
      <alignment horizontal="left" vertical="center" wrapText="1"/>
    </xf>
    <xf numFmtId="0" fontId="77" fillId="4" borderId="17" xfId="4" applyFont="1" applyFill="1" applyBorder="1" applyAlignment="1">
      <alignment horizontal="left" vertical="center" wrapText="1"/>
    </xf>
    <xf numFmtId="0" fontId="77" fillId="4" borderId="0" xfId="4" applyFont="1" applyFill="1" applyBorder="1" applyAlignment="1">
      <alignment horizontal="left" vertical="center" wrapText="1"/>
    </xf>
    <xf numFmtId="0" fontId="72" fillId="0" borderId="19" xfId="4" applyFont="1" applyBorder="1" applyAlignment="1">
      <alignment horizontal="center" vertical="center" wrapText="1"/>
    </xf>
    <xf numFmtId="0" fontId="66" fillId="4" borderId="19" xfId="4" applyFont="1" applyFill="1" applyBorder="1" applyAlignment="1">
      <alignment horizontal="left" vertical="center" wrapText="1"/>
    </xf>
    <xf numFmtId="49" fontId="56" fillId="0" borderId="18" xfId="4" applyNumberFormat="1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left" vertical="center" wrapText="1"/>
    </xf>
    <xf numFmtId="0" fontId="78" fillId="0" borderId="18" xfId="1" applyFont="1" applyFill="1" applyBorder="1" applyAlignment="1">
      <alignment horizontal="left" vertical="center" wrapText="1"/>
    </xf>
    <xf numFmtId="49" fontId="11" fillId="0" borderId="18" xfId="4" applyNumberFormat="1" applyFont="1" applyFill="1" applyBorder="1" applyAlignment="1">
      <alignment vertical="center" wrapText="1"/>
    </xf>
    <xf numFmtId="49" fontId="11" fillId="0" borderId="18" xfId="4" applyNumberFormat="1" applyFont="1" applyFill="1" applyBorder="1" applyAlignment="1">
      <alignment horizontal="center" vertical="center" wrapText="1"/>
    </xf>
    <xf numFmtId="49" fontId="17" fillId="0" borderId="18" xfId="4" applyNumberFormat="1" applyFont="1" applyFill="1" applyBorder="1" applyAlignment="1">
      <alignment vertical="center" wrapText="1"/>
    </xf>
    <xf numFmtId="0" fontId="60" fillId="0" borderId="18" xfId="4" applyFill="1" applyBorder="1" applyAlignment="1">
      <alignment horizontal="center" vertical="center" wrapText="1"/>
    </xf>
    <xf numFmtId="0" fontId="60" fillId="0" borderId="0" xfId="4" applyAlignment="1">
      <alignment vertical="center" wrapText="1"/>
    </xf>
    <xf numFmtId="0" fontId="68" fillId="0" borderId="18" xfId="4" applyFont="1" applyFill="1" applyBorder="1" applyAlignment="1">
      <alignment horizontal="center" vertical="center" wrapText="1"/>
    </xf>
    <xf numFmtId="0" fontId="60" fillId="0" borderId="18" xfId="4" applyFill="1" applyBorder="1" applyAlignment="1">
      <alignment vertical="center" wrapText="1"/>
    </xf>
    <xf numFmtId="0" fontId="79" fillId="0" borderId="9" xfId="1" applyFont="1" applyFill="1" applyBorder="1" applyAlignment="1">
      <alignment horizontal="left" vertical="center" wrapText="1"/>
    </xf>
    <xf numFmtId="0" fontId="79" fillId="0" borderId="10" xfId="1" applyFont="1" applyFill="1" applyBorder="1" applyAlignment="1">
      <alignment horizontal="left" vertical="center" wrapText="1"/>
    </xf>
    <xf numFmtId="0" fontId="79" fillId="0" borderId="11" xfId="1" applyFont="1" applyFill="1" applyBorder="1" applyAlignment="1">
      <alignment horizontal="left" vertical="center" wrapText="1"/>
    </xf>
    <xf numFmtId="0" fontId="2" fillId="0" borderId="0" xfId="4" applyFont="1"/>
    <xf numFmtId="0" fontId="2" fillId="0" borderId="18" xfId="4" applyFont="1" applyFill="1" applyBorder="1"/>
    <xf numFmtId="0" fontId="63" fillId="0" borderId="19" xfId="4" applyFont="1" applyBorder="1" applyAlignment="1">
      <alignment horizontal="center" vertical="center" wrapText="1"/>
    </xf>
    <xf numFmtId="0" fontId="63" fillId="4" borderId="19" xfId="4" applyFont="1" applyFill="1" applyBorder="1" applyAlignment="1">
      <alignment vertical="center" wrapText="1"/>
    </xf>
    <xf numFmtId="49" fontId="63" fillId="0" borderId="18" xfId="4" applyNumberFormat="1" applyFont="1" applyFill="1" applyBorder="1" applyAlignment="1">
      <alignment vertical="center" wrapText="1"/>
    </xf>
    <xf numFmtId="49" fontId="63" fillId="0" borderId="18" xfId="4" applyNumberFormat="1" applyFont="1" applyFill="1" applyBorder="1" applyAlignment="1">
      <alignment wrapText="1"/>
    </xf>
    <xf numFmtId="49" fontId="63" fillId="0" borderId="18" xfId="4" applyNumberFormat="1" applyFont="1" applyFill="1" applyBorder="1" applyAlignment="1">
      <alignment horizontal="center" vertical="center" wrapText="1"/>
    </xf>
    <xf numFmtId="49" fontId="9" fillId="0" borderId="18" xfId="4" applyNumberFormat="1" applyFont="1" applyFill="1" applyBorder="1" applyAlignment="1">
      <alignment vertical="top" wrapText="1"/>
    </xf>
    <xf numFmtId="0" fontId="67" fillId="0" borderId="18" xfId="4" applyFont="1" applyFill="1" applyBorder="1" applyAlignment="1">
      <alignment horizontal="center" vertical="center"/>
    </xf>
    <xf numFmtId="0" fontId="63" fillId="0" borderId="19" xfId="4" applyFont="1" applyBorder="1" applyAlignment="1">
      <alignment horizontal="center" vertical="center" wrapText="1"/>
    </xf>
    <xf numFmtId="49" fontId="34" fillId="0" borderId="12" xfId="4" applyNumberFormat="1" applyFont="1" applyFill="1" applyBorder="1" applyAlignment="1">
      <alignment horizontal="center" vertical="center" wrapText="1"/>
    </xf>
    <xf numFmtId="49" fontId="34" fillId="0" borderId="19" xfId="4" applyNumberFormat="1" applyFont="1" applyFill="1" applyBorder="1" applyAlignment="1">
      <alignment horizontal="left" vertical="center" wrapText="1"/>
    </xf>
    <xf numFmtId="49" fontId="34" fillId="0" borderId="18" xfId="4" applyNumberFormat="1" applyFont="1" applyFill="1" applyBorder="1" applyAlignment="1">
      <alignment horizontal="left" vertical="center" wrapText="1"/>
    </xf>
    <xf numFmtId="49" fontId="34" fillId="0" borderId="18" xfId="4" quotePrefix="1" applyNumberFormat="1" applyFont="1" applyFill="1" applyBorder="1" applyAlignment="1">
      <alignment horizontal="center" vertical="center" wrapText="1"/>
    </xf>
    <xf numFmtId="49" fontId="50" fillId="0" borderId="18" xfId="4" applyNumberFormat="1" applyFont="1" applyFill="1" applyBorder="1" applyAlignment="1">
      <alignment wrapText="1"/>
    </xf>
    <xf numFmtId="0" fontId="67" fillId="0" borderId="19" xfId="4" applyFont="1" applyFill="1" applyBorder="1" applyAlignment="1">
      <alignment horizontal="center" vertical="center"/>
    </xf>
    <xf numFmtId="0" fontId="63" fillId="0" borderId="12" xfId="4" applyFont="1" applyBorder="1" applyAlignment="1">
      <alignment horizontal="center" vertical="center" wrapText="1"/>
    </xf>
    <xf numFmtId="49" fontId="34" fillId="0" borderId="12" xfId="4" applyNumberFormat="1" applyFont="1" applyFill="1" applyBorder="1" applyAlignment="1">
      <alignment horizontal="left" vertical="center" wrapText="1"/>
    </xf>
    <xf numFmtId="0" fontId="67" fillId="0" borderId="12" xfId="4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67" fillId="0" borderId="30" xfId="4" applyFont="1" applyFill="1" applyBorder="1" applyAlignment="1">
      <alignment horizontal="center" vertical="center"/>
    </xf>
    <xf numFmtId="0" fontId="67" fillId="0" borderId="18" xfId="4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left" vertical="center" wrapText="1"/>
    </xf>
    <xf numFmtId="49" fontId="34" fillId="0" borderId="30" xfId="4" applyNumberFormat="1" applyFont="1" applyFill="1" applyBorder="1" applyAlignment="1">
      <alignment horizontal="center" vertical="center" wrapText="1"/>
    </xf>
    <xf numFmtId="49" fontId="34" fillId="0" borderId="30" xfId="4" applyNumberFormat="1" applyFont="1" applyFill="1" applyBorder="1" applyAlignment="1">
      <alignment horizontal="left" vertical="center" wrapText="1"/>
    </xf>
    <xf numFmtId="49" fontId="50" fillId="0" borderId="18" xfId="4" applyNumberFormat="1" applyFont="1" applyFill="1" applyBorder="1" applyAlignment="1">
      <alignment vertical="top" wrapText="1"/>
    </xf>
    <xf numFmtId="0" fontId="67" fillId="0" borderId="18" xfId="4" applyFont="1" applyFill="1" applyBorder="1" applyAlignment="1">
      <alignment horizontal="center" vertical="center" wrapText="1"/>
    </xf>
    <xf numFmtId="0" fontId="2" fillId="0" borderId="0" xfId="4" applyFont="1" applyAlignment="1">
      <alignment wrapText="1"/>
    </xf>
    <xf numFmtId="0" fontId="63" fillId="0" borderId="30" xfId="4" applyFont="1" applyBorder="1" applyAlignment="1">
      <alignment horizontal="center" vertical="center" wrapText="1"/>
    </xf>
    <xf numFmtId="0" fontId="63" fillId="0" borderId="18" xfId="1" applyFont="1" applyFill="1" applyBorder="1" applyAlignment="1">
      <alignment horizontal="center" vertical="center" wrapText="1"/>
    </xf>
    <xf numFmtId="0" fontId="63" fillId="0" borderId="18" xfId="1" applyFont="1" applyFill="1" applyBorder="1" applyAlignment="1">
      <alignment horizontal="left" vertical="center" wrapText="1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60" fillId="0" borderId="0" xfId="4" applyAlignment="1">
      <alignment horizontal="center" vertical="center"/>
    </xf>
    <xf numFmtId="0" fontId="80" fillId="3" borderId="0" xfId="4" applyFont="1" applyFill="1"/>
    <xf numFmtId="0" fontId="9" fillId="0" borderId="18" xfId="4" applyFont="1" applyFill="1" applyBorder="1" applyAlignment="1">
      <alignment horizontal="center" vertical="center" wrapText="1"/>
    </xf>
    <xf numFmtId="0" fontId="9" fillId="0" borderId="18" xfId="4" applyFont="1" applyFill="1" applyBorder="1" applyAlignment="1">
      <alignment horizontal="left" vertical="center" wrapText="1"/>
    </xf>
    <xf numFmtId="0" fontId="9" fillId="3" borderId="18" xfId="4" applyFont="1" applyFill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 wrapText="1"/>
    </xf>
    <xf numFmtId="0" fontId="9" fillId="0" borderId="18" xfId="4" applyFont="1" applyBorder="1" applyAlignment="1">
      <alignment vertical="center" wrapText="1"/>
    </xf>
    <xf numFmtId="0" fontId="9" fillId="0" borderId="18" xfId="4" applyFont="1" applyFill="1" applyBorder="1" applyAlignment="1">
      <alignment horizontal="center" vertical="center" wrapText="1"/>
    </xf>
    <xf numFmtId="0" fontId="9" fillId="3" borderId="18" xfId="4" applyFont="1" applyFill="1" applyBorder="1" applyAlignment="1">
      <alignment horizontal="center" vertical="center" wrapText="1"/>
    </xf>
    <xf numFmtId="0" fontId="66" fillId="0" borderId="19" xfId="4" applyFont="1" applyBorder="1" applyAlignment="1">
      <alignment horizontal="left" vertical="center" wrapText="1"/>
    </xf>
    <xf numFmtId="0" fontId="63" fillId="0" borderId="19" xfId="2" applyFont="1" applyBorder="1" applyAlignment="1">
      <alignment horizontal="center" vertical="center" wrapText="1"/>
    </xf>
    <xf numFmtId="0" fontId="66" fillId="0" borderId="19" xfId="2" applyFont="1" applyBorder="1" applyAlignment="1">
      <alignment horizontal="center" vertical="center" wrapText="1"/>
    </xf>
    <xf numFmtId="0" fontId="66" fillId="0" borderId="18" xfId="2" applyFont="1" applyBorder="1" applyAlignment="1">
      <alignment horizontal="center" vertical="center" wrapText="1"/>
    </xf>
    <xf numFmtId="0" fontId="66" fillId="0" borderId="18" xfId="2" applyFont="1" applyBorder="1" applyAlignment="1">
      <alignment horizontal="left" wrapText="1"/>
    </xf>
    <xf numFmtId="49" fontId="50" fillId="0" borderId="18" xfId="4" applyNumberFormat="1" applyFont="1" applyFill="1" applyBorder="1" applyAlignment="1">
      <alignment horizontal="center" vertical="center" wrapText="1"/>
    </xf>
    <xf numFmtId="0" fontId="66" fillId="0" borderId="12" xfId="4" applyFont="1" applyBorder="1" applyAlignment="1">
      <alignment horizontal="left" vertical="center" wrapText="1"/>
    </xf>
    <xf numFmtId="0" fontId="63" fillId="0" borderId="12" xfId="2" applyFont="1" applyBorder="1" applyAlignment="1">
      <alignment horizontal="center" vertical="center" wrapText="1"/>
    </xf>
    <xf numFmtId="0" fontId="66" fillId="0" borderId="12" xfId="2" applyFont="1" applyBorder="1" applyAlignment="1">
      <alignment horizontal="center" vertical="center" wrapText="1"/>
    </xf>
    <xf numFmtId="0" fontId="72" fillId="0" borderId="18" xfId="4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 wrapText="1"/>
    </xf>
    <xf numFmtId="49" fontId="11" fillId="0" borderId="18" xfId="4" applyNumberFormat="1" applyFont="1" applyFill="1" applyBorder="1" applyAlignment="1">
      <alignment horizontal="left" vertical="center" wrapText="1"/>
    </xf>
    <xf numFmtId="49" fontId="78" fillId="0" borderId="18" xfId="4" applyNumberFormat="1" applyFont="1" applyFill="1" applyBorder="1" applyAlignment="1">
      <alignment vertical="top" wrapText="1"/>
    </xf>
    <xf numFmtId="0" fontId="11" fillId="0" borderId="19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center" wrapText="1"/>
    </xf>
    <xf numFmtId="0" fontId="11" fillId="0" borderId="18" xfId="2" applyFont="1" applyBorder="1" applyAlignment="1">
      <alignment horizontal="left" wrapText="1"/>
    </xf>
    <xf numFmtId="49" fontId="11" fillId="0" borderId="18" xfId="4" applyNumberFormat="1" applyFont="1" applyFill="1" applyBorder="1" applyAlignment="1">
      <alignment wrapText="1"/>
    </xf>
    <xf numFmtId="0" fontId="66" fillId="0" borderId="30" xfId="4" applyFont="1" applyBorder="1" applyAlignment="1">
      <alignment horizontal="left" vertical="center" wrapText="1"/>
    </xf>
    <xf numFmtId="49" fontId="82" fillId="0" borderId="0" xfId="3" applyNumberFormat="1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/>
    </xf>
    <xf numFmtId="49" fontId="83" fillId="0" borderId="3" xfId="3" applyNumberFormat="1" applyFont="1" applyFill="1" applyBorder="1" applyAlignment="1">
      <alignment horizontal="center" vertical="center" wrapText="1"/>
    </xf>
    <xf numFmtId="49" fontId="33" fillId="0" borderId="2" xfId="3" applyNumberFormat="1" applyFont="1" applyFill="1" applyBorder="1" applyAlignment="1">
      <alignment horizontal="center" vertical="center" wrapText="1"/>
    </xf>
    <xf numFmtId="49" fontId="33" fillId="0" borderId="2" xfId="3" applyNumberFormat="1" applyFont="1" applyFill="1" applyBorder="1" applyAlignment="1">
      <alignment horizontal="center" vertical="center" wrapText="1"/>
    </xf>
    <xf numFmtId="49" fontId="33" fillId="0" borderId="7" xfId="3" applyNumberFormat="1" applyFont="1" applyFill="1" applyBorder="1" applyAlignment="1">
      <alignment horizontal="center" vertical="center" wrapText="1"/>
    </xf>
    <xf numFmtId="49" fontId="33" fillId="0" borderId="8" xfId="3" applyNumberFormat="1" applyFont="1" applyFill="1" applyBorder="1" applyAlignment="1">
      <alignment horizontal="center" vertical="center" wrapText="1"/>
    </xf>
    <xf numFmtId="49" fontId="33" fillId="0" borderId="4" xfId="3" applyNumberFormat="1" applyFont="1" applyFill="1" applyBorder="1" applyAlignment="1">
      <alignment horizontal="center" vertical="center" wrapText="1"/>
    </xf>
    <xf numFmtId="0" fontId="84" fillId="0" borderId="2" xfId="4" applyFont="1" applyBorder="1" applyAlignment="1">
      <alignment horizontal="center" vertical="center" wrapText="1"/>
    </xf>
    <xf numFmtId="49" fontId="83" fillId="0" borderId="13" xfId="3" applyNumberFormat="1" applyFont="1" applyFill="1" applyBorder="1" applyAlignment="1">
      <alignment horizontal="center" vertical="center" wrapText="1"/>
    </xf>
    <xf numFmtId="49" fontId="33" fillId="0" borderId="12" xfId="3" applyNumberFormat="1" applyFont="1" applyFill="1" applyBorder="1" applyAlignment="1">
      <alignment horizontal="center" vertical="center" wrapText="1"/>
    </xf>
    <xf numFmtId="49" fontId="33" fillId="0" borderId="12" xfId="3" applyNumberFormat="1" applyFont="1" applyFill="1" applyBorder="1" applyAlignment="1">
      <alignment horizontal="center" vertical="center" wrapText="1"/>
    </xf>
    <xf numFmtId="49" fontId="33" fillId="0" borderId="16" xfId="3" applyNumberFormat="1" applyFont="1" applyFill="1" applyBorder="1" applyAlignment="1">
      <alignment horizontal="center" vertical="center" wrapText="1"/>
    </xf>
    <xf numFmtId="49" fontId="33" fillId="0" borderId="17" xfId="3" applyNumberFormat="1" applyFont="1" applyFill="1" applyBorder="1" applyAlignment="1">
      <alignment horizontal="center" vertical="center" wrapText="1"/>
    </xf>
    <xf numFmtId="49" fontId="33" fillId="0" borderId="31" xfId="3" applyNumberFormat="1" applyFont="1" applyFill="1" applyBorder="1" applyAlignment="1">
      <alignment horizontal="center" vertical="center" wrapText="1"/>
    </xf>
    <xf numFmtId="0" fontId="84" fillId="0" borderId="12" xfId="4" applyFont="1" applyBorder="1" applyAlignment="1">
      <alignment horizontal="center" vertical="center" wrapText="1"/>
    </xf>
    <xf numFmtId="0" fontId="9" fillId="0" borderId="37" xfId="4" applyFont="1" applyBorder="1" applyAlignment="1">
      <alignment horizontal="center" vertical="center" wrapText="1"/>
    </xf>
    <xf numFmtId="49" fontId="33" fillId="0" borderId="21" xfId="3" applyNumberFormat="1" applyFont="1" applyFill="1" applyBorder="1" applyAlignment="1">
      <alignment horizontal="center" vertical="center" wrapText="1"/>
    </xf>
    <xf numFmtId="49" fontId="33" fillId="0" borderId="19" xfId="3" applyNumberFormat="1" applyFont="1" applyFill="1" applyBorder="1" applyAlignment="1">
      <alignment vertical="center" wrapText="1"/>
    </xf>
    <xf numFmtId="49" fontId="30" fillId="0" borderId="19" xfId="3" applyNumberFormat="1" applyFont="1" applyFill="1" applyBorder="1" applyAlignment="1">
      <alignment vertical="center" wrapText="1"/>
    </xf>
    <xf numFmtId="49" fontId="30" fillId="0" borderId="25" xfId="3" applyNumberFormat="1" applyFont="1" applyFill="1" applyBorder="1" applyAlignment="1">
      <alignment horizontal="center" vertical="center" wrapText="1"/>
    </xf>
    <xf numFmtId="0" fontId="9" fillId="0" borderId="30" xfId="4" applyFont="1" applyBorder="1" applyAlignment="1">
      <alignment vertical="center" wrapText="1"/>
    </xf>
    <xf numFmtId="49" fontId="85" fillId="0" borderId="56" xfId="3" applyNumberFormat="1" applyFont="1" applyFill="1" applyBorder="1" applyAlignment="1">
      <alignment vertical="center" wrapText="1"/>
    </xf>
    <xf numFmtId="49" fontId="85" fillId="0" borderId="28" xfId="3" applyNumberFormat="1" applyFont="1" applyFill="1" applyBorder="1" applyAlignment="1">
      <alignment vertical="center" wrapText="1"/>
    </xf>
    <xf numFmtId="49" fontId="85" fillId="0" borderId="1" xfId="3" applyNumberFormat="1" applyFont="1" applyFill="1" applyBorder="1" applyAlignment="1">
      <alignment vertical="center" wrapText="1"/>
    </xf>
    <xf numFmtId="49" fontId="85" fillId="0" borderId="29" xfId="3" applyNumberFormat="1" applyFont="1" applyFill="1" applyBorder="1" applyAlignment="1">
      <alignment vertical="center" wrapText="1"/>
    </xf>
    <xf numFmtId="0" fontId="86" fillId="0" borderId="19" xfId="4" applyFont="1" applyBorder="1" applyAlignment="1">
      <alignment horizontal="left" vertical="center" wrapText="1"/>
    </xf>
    <xf numFmtId="49" fontId="87" fillId="0" borderId="12" xfId="3" applyNumberFormat="1" applyFont="1" applyFill="1" applyBorder="1" applyAlignment="1">
      <alignment horizontal="center" vertical="center" wrapText="1"/>
    </xf>
    <xf numFmtId="49" fontId="87" fillId="0" borderId="12" xfId="3" applyNumberFormat="1" applyFont="1" applyFill="1" applyBorder="1" applyAlignment="1">
      <alignment horizontal="center" vertical="center" wrapText="1"/>
    </xf>
    <xf numFmtId="49" fontId="87" fillId="0" borderId="12" xfId="3" applyNumberFormat="1" applyFont="1" applyFill="1" applyBorder="1" applyAlignment="1">
      <alignment horizontal="left" vertical="center" wrapText="1"/>
    </xf>
    <xf numFmtId="49" fontId="87" fillId="0" borderId="2" xfId="3" applyNumberFormat="1" applyFont="1" applyFill="1" applyBorder="1" applyAlignment="1">
      <alignment horizontal="center" vertical="center" wrapText="1"/>
    </xf>
    <xf numFmtId="0" fontId="30" fillId="0" borderId="2" xfId="4" applyFont="1" applyBorder="1" applyAlignment="1">
      <alignment vertical="center" wrapText="1"/>
    </xf>
    <xf numFmtId="49" fontId="30" fillId="0" borderId="2" xfId="3" applyNumberFormat="1" applyFont="1" applyFill="1" applyBorder="1" applyAlignment="1">
      <alignment vertical="center" wrapText="1"/>
    </xf>
    <xf numFmtId="49" fontId="30" fillId="0" borderId="30" xfId="3" applyNumberFormat="1" applyFont="1" applyFill="1" applyBorder="1" applyAlignment="1">
      <alignment horizontal="center" vertical="center" wrapText="1"/>
    </xf>
    <xf numFmtId="1" fontId="83" fillId="0" borderId="30" xfId="3" applyNumberFormat="1" applyFont="1" applyFill="1" applyBorder="1" applyAlignment="1">
      <alignment horizontal="center" vertical="center" wrapText="1"/>
    </xf>
    <xf numFmtId="1" fontId="85" fillId="0" borderId="30" xfId="3" applyNumberFormat="1" applyFont="1" applyFill="1" applyBorder="1" applyAlignment="1">
      <alignment horizontal="center" vertical="center" wrapText="1"/>
    </xf>
    <xf numFmtId="49" fontId="85" fillId="0" borderId="30" xfId="3" applyNumberFormat="1" applyFont="1" applyFill="1" applyBorder="1" applyAlignment="1">
      <alignment horizontal="left" vertical="center" wrapText="1"/>
    </xf>
    <xf numFmtId="49" fontId="85" fillId="0" borderId="30" xfId="3" applyNumberFormat="1" applyFont="1" applyFill="1" applyBorder="1" applyAlignment="1">
      <alignment horizontal="center" vertical="center" wrapText="1"/>
    </xf>
    <xf numFmtId="0" fontId="85" fillId="0" borderId="30" xfId="3" applyNumberFormat="1" applyFont="1" applyFill="1" applyBorder="1" applyAlignment="1">
      <alignment horizontal="center" vertical="center" wrapText="1"/>
    </xf>
    <xf numFmtId="49" fontId="59" fillId="0" borderId="30" xfId="3" applyNumberFormat="1" applyFont="1" applyFill="1" applyBorder="1" applyAlignment="1">
      <alignment horizontal="center" vertical="center" wrapText="1"/>
    </xf>
    <xf numFmtId="49" fontId="59" fillId="0" borderId="7" xfId="3" applyNumberFormat="1" applyFont="1" applyFill="1" applyBorder="1" applyAlignment="1">
      <alignment horizontal="center" vertical="center" wrapText="1"/>
    </xf>
    <xf numFmtId="0" fontId="86" fillId="0" borderId="12" xfId="4" applyFont="1" applyBorder="1" applyAlignment="1">
      <alignment horizontal="left" vertical="center" wrapText="1"/>
    </xf>
    <xf numFmtId="0" fontId="30" fillId="0" borderId="19" xfId="4" applyFont="1" applyBorder="1" applyAlignment="1">
      <alignment vertical="center" wrapText="1"/>
    </xf>
    <xf numFmtId="49" fontId="30" fillId="0" borderId="18" xfId="3" applyNumberFormat="1" applyFont="1" applyFill="1" applyBorder="1" applyAlignment="1">
      <alignment horizontal="center" vertical="center" wrapText="1"/>
    </xf>
    <xf numFmtId="49" fontId="85" fillId="0" borderId="19" xfId="3" applyNumberFormat="1" applyFont="1" applyFill="1" applyBorder="1" applyAlignment="1">
      <alignment horizontal="center" vertical="center" wrapText="1"/>
    </xf>
    <xf numFmtId="0" fontId="85" fillId="0" borderId="19" xfId="3" applyNumberFormat="1" applyFont="1" applyFill="1" applyBorder="1" applyAlignment="1">
      <alignment horizontal="center" vertical="center" wrapText="1"/>
    </xf>
    <xf numFmtId="49" fontId="59" fillId="0" borderId="34" xfId="3" applyNumberFormat="1" applyFont="1" applyFill="1" applyBorder="1" applyAlignment="1">
      <alignment horizontal="center" vertical="center" wrapText="1"/>
    </xf>
    <xf numFmtId="0" fontId="88" fillId="0" borderId="19" xfId="4" applyFont="1" applyBorder="1" applyAlignment="1">
      <alignment vertical="center" wrapText="1"/>
    </xf>
    <xf numFmtId="49" fontId="85" fillId="0" borderId="30" xfId="3" applyNumberFormat="1" applyFont="1" applyFill="1" applyBorder="1" applyAlignment="1">
      <alignment horizontal="center" vertical="center" wrapText="1"/>
    </xf>
    <xf numFmtId="0" fontId="85" fillId="0" borderId="30" xfId="3" applyNumberFormat="1" applyFont="1" applyFill="1" applyBorder="1" applyAlignment="1">
      <alignment horizontal="center" vertical="center" wrapText="1"/>
    </xf>
    <xf numFmtId="49" fontId="59" fillId="0" borderId="16" xfId="3" applyNumberFormat="1" applyFont="1" applyFill="1" applyBorder="1" applyAlignment="1">
      <alignment horizontal="center" vertical="center" wrapText="1"/>
    </xf>
    <xf numFmtId="0" fontId="86" fillId="0" borderId="18" xfId="4" applyFont="1" applyBorder="1" applyAlignment="1">
      <alignment horizontal="center" vertical="center" wrapText="1"/>
    </xf>
    <xf numFmtId="49" fontId="87" fillId="0" borderId="19" xfId="3" applyNumberFormat="1" applyFont="1" applyFill="1" applyBorder="1" applyAlignment="1">
      <alignment horizontal="center" vertical="center" wrapText="1"/>
    </xf>
    <xf numFmtId="49" fontId="87" fillId="0" borderId="19" xfId="3" applyNumberFormat="1" applyFont="1" applyFill="1" applyBorder="1" applyAlignment="1">
      <alignment horizontal="center" vertical="center" wrapText="1"/>
    </xf>
    <xf numFmtId="49" fontId="87" fillId="0" borderId="19" xfId="3" applyNumberFormat="1" applyFont="1" applyFill="1" applyBorder="1" applyAlignment="1">
      <alignment horizontal="left" vertical="center" wrapText="1"/>
    </xf>
    <xf numFmtId="49" fontId="87" fillId="0" borderId="18" xfId="3" applyNumberFormat="1" applyFont="1" applyFill="1" applyBorder="1" applyAlignment="1">
      <alignment horizontal="center" vertical="center" wrapText="1"/>
    </xf>
    <xf numFmtId="49" fontId="85" fillId="0" borderId="18" xfId="3" applyNumberFormat="1" applyFont="1" applyFill="1" applyBorder="1" applyAlignment="1">
      <alignment horizontal="left" vertical="center" wrapText="1"/>
    </xf>
    <xf numFmtId="49" fontId="85" fillId="0" borderId="18" xfId="3" applyNumberFormat="1" applyFont="1" applyFill="1" applyBorder="1" applyAlignment="1">
      <alignment horizontal="center" vertical="center" wrapText="1"/>
    </xf>
    <xf numFmtId="49" fontId="59" fillId="0" borderId="18" xfId="3" applyNumberFormat="1" applyFont="1" applyFill="1" applyBorder="1" applyAlignment="1">
      <alignment horizontal="center" vertical="center" wrapText="1"/>
    </xf>
    <xf numFmtId="49" fontId="59" fillId="0" borderId="20" xfId="3" applyNumberFormat="1" applyFont="1" applyFill="1" applyBorder="1" applyAlignment="1">
      <alignment horizontal="center" vertical="center" wrapText="1"/>
    </xf>
    <xf numFmtId="1" fontId="89" fillId="0" borderId="30" xfId="3" applyNumberFormat="1" applyFont="1" applyFill="1" applyBorder="1" applyAlignment="1">
      <alignment horizontal="center" vertical="center" wrapText="1"/>
    </xf>
    <xf numFmtId="49" fontId="87" fillId="0" borderId="33" xfId="3" applyNumberFormat="1" applyFont="1" applyFill="1" applyBorder="1" applyAlignment="1">
      <alignment horizontal="center" vertical="center" wrapText="1"/>
    </xf>
    <xf numFmtId="0" fontId="31" fillId="0" borderId="19" xfId="4" applyFont="1" applyBorder="1" applyAlignment="1">
      <alignment vertical="center" wrapText="1"/>
    </xf>
    <xf numFmtId="49" fontId="30" fillId="0" borderId="33" xfId="3" applyNumberFormat="1" applyFont="1" applyFill="1" applyBorder="1" applyAlignment="1">
      <alignment horizontal="center" vertical="center" wrapText="1"/>
    </xf>
    <xf numFmtId="1" fontId="85" fillId="0" borderId="18" xfId="3" applyNumberFormat="1" applyFont="1" applyFill="1" applyBorder="1" applyAlignment="1">
      <alignment horizontal="left" vertical="center" wrapText="1"/>
    </xf>
    <xf numFmtId="49" fontId="59" fillId="0" borderId="18" xfId="3" applyNumberFormat="1" applyFont="1" applyFill="1" applyBorder="1" applyAlignment="1">
      <alignment vertical="center" wrapText="1"/>
    </xf>
    <xf numFmtId="0" fontId="88" fillId="0" borderId="18" xfId="4" applyFont="1" applyBorder="1" applyAlignment="1">
      <alignment vertical="center" wrapText="1"/>
    </xf>
    <xf numFmtId="1" fontId="83" fillId="0" borderId="18" xfId="3" applyNumberFormat="1" applyFont="1" applyFill="1" applyBorder="1" applyAlignment="1">
      <alignment horizontal="center" vertical="center" wrapText="1"/>
    </xf>
    <xf numFmtId="0" fontId="88" fillId="4" borderId="18" xfId="4" applyFont="1" applyFill="1" applyBorder="1" applyAlignment="1">
      <alignment vertical="center" wrapText="1"/>
    </xf>
    <xf numFmtId="1" fontId="85" fillId="0" borderId="18" xfId="3" applyNumberFormat="1" applyFont="1" applyFill="1" applyBorder="1" applyAlignment="1">
      <alignment horizontal="center" vertical="center" wrapText="1"/>
    </xf>
    <xf numFmtId="49" fontId="85" fillId="0" borderId="12" xfId="3" applyNumberFormat="1" applyFont="1" applyFill="1" applyBorder="1" applyAlignment="1">
      <alignment horizontal="center" vertical="center" wrapText="1"/>
    </xf>
    <xf numFmtId="0" fontId="31" fillId="0" borderId="30" xfId="4" applyFont="1" applyBorder="1" applyAlignment="1">
      <alignment vertical="center" wrapText="1"/>
    </xf>
    <xf numFmtId="0" fontId="88" fillId="0" borderId="30" xfId="4" applyFont="1" applyBorder="1" applyAlignment="1">
      <alignment vertical="center" wrapText="1"/>
    </xf>
    <xf numFmtId="49" fontId="87" fillId="0" borderId="12" xfId="3" applyNumberFormat="1" applyFont="1" applyFill="1" applyBorder="1" applyAlignment="1">
      <alignment vertical="center" wrapText="1"/>
    </xf>
    <xf numFmtId="49" fontId="87" fillId="0" borderId="30" xfId="3" applyNumberFormat="1" applyFont="1" applyFill="1" applyBorder="1" applyAlignment="1">
      <alignment horizontal="left" vertical="center" wrapText="1"/>
    </xf>
    <xf numFmtId="0" fontId="86" fillId="0" borderId="30" xfId="4" applyFont="1" applyBorder="1" applyAlignment="1">
      <alignment horizontal="left" vertical="center" wrapText="1"/>
    </xf>
    <xf numFmtId="49" fontId="87" fillId="0" borderId="30" xfId="3" applyNumberFormat="1" applyFont="1" applyFill="1" applyBorder="1" applyAlignment="1">
      <alignment horizontal="center" vertical="center" wrapText="1"/>
    </xf>
    <xf numFmtId="49" fontId="87" fillId="0" borderId="30" xfId="3" applyNumberFormat="1" applyFont="1" applyFill="1" applyBorder="1" applyAlignment="1">
      <alignment horizontal="center" vertical="center" wrapText="1"/>
    </xf>
    <xf numFmtId="49" fontId="87" fillId="0" borderId="30" xfId="3" applyNumberFormat="1" applyFont="1" applyFill="1" applyBorder="1" applyAlignment="1">
      <alignment vertical="center" wrapText="1"/>
    </xf>
    <xf numFmtId="0" fontId="31" fillId="0" borderId="18" xfId="4" applyFont="1" applyBorder="1" applyAlignment="1">
      <alignment vertical="center" wrapText="1"/>
    </xf>
    <xf numFmtId="49" fontId="85" fillId="0" borderId="18" xfId="3" applyNumberFormat="1" applyFont="1" applyFill="1" applyBorder="1" applyAlignment="1">
      <alignment horizontal="center" vertical="center" wrapText="1"/>
    </xf>
    <xf numFmtId="0" fontId="85" fillId="0" borderId="18" xfId="3" applyNumberFormat="1" applyFont="1" applyFill="1" applyBorder="1" applyAlignment="1">
      <alignment horizontal="center" vertical="center" wrapText="1"/>
    </xf>
    <xf numFmtId="49" fontId="85" fillId="0" borderId="30" xfId="3" applyNumberFormat="1" applyFont="1" applyFill="1" applyBorder="1" applyAlignment="1">
      <alignment vertical="center" wrapText="1"/>
    </xf>
    <xf numFmtId="49" fontId="90" fillId="4" borderId="18" xfId="3" applyNumberFormat="1" applyFont="1" applyFill="1" applyBorder="1" applyAlignment="1">
      <alignment horizontal="left" vertical="center" wrapText="1"/>
    </xf>
    <xf numFmtId="0" fontId="86" fillId="0" borderId="18" xfId="4" applyFont="1" applyBorder="1" applyAlignment="1">
      <alignment vertical="center" wrapText="1"/>
    </xf>
    <xf numFmtId="49" fontId="87" fillId="0" borderId="19" xfId="3" applyNumberFormat="1" applyFont="1" applyFill="1" applyBorder="1" applyAlignment="1">
      <alignment horizontal="left" vertical="center" wrapText="1"/>
    </xf>
    <xf numFmtId="49" fontId="30" fillId="0" borderId="19" xfId="3" applyNumberFormat="1" applyFont="1" applyFill="1" applyBorder="1" applyAlignment="1">
      <alignment horizontal="center" vertical="center" wrapText="1"/>
    </xf>
    <xf numFmtId="49" fontId="85" fillId="0" borderId="19" xfId="3" applyNumberFormat="1" applyFont="1" applyFill="1" applyBorder="1" applyAlignment="1">
      <alignment horizontal="left" vertical="center" wrapText="1"/>
    </xf>
    <xf numFmtId="49" fontId="85" fillId="0" borderId="19" xfId="3" applyNumberFormat="1" applyFont="1" applyFill="1" applyBorder="1" applyAlignment="1">
      <alignment horizontal="center" vertical="center" wrapText="1"/>
    </xf>
    <xf numFmtId="49" fontId="59" fillId="0" borderId="19" xfId="3" applyNumberFormat="1" applyFont="1" applyFill="1" applyBorder="1" applyAlignment="1">
      <alignment horizontal="center" vertical="center" wrapText="1"/>
    </xf>
    <xf numFmtId="49" fontId="59" fillId="0" borderId="50" xfId="3" applyNumberFormat="1" applyFont="1" applyFill="1" applyBorder="1" applyAlignment="1">
      <alignment horizontal="center" vertical="center" wrapText="1"/>
    </xf>
    <xf numFmtId="49" fontId="90" fillId="4" borderId="46" xfId="3" applyNumberFormat="1" applyFont="1" applyFill="1" applyBorder="1" applyAlignment="1">
      <alignment horizontal="left" vertical="center" wrapText="1"/>
    </xf>
    <xf numFmtId="49" fontId="90" fillId="4" borderId="8" xfId="3" applyNumberFormat="1" applyFont="1" applyFill="1" applyBorder="1" applyAlignment="1">
      <alignment horizontal="left" vertical="center" wrapText="1"/>
    </xf>
    <xf numFmtId="49" fontId="90" fillId="4" borderId="28" xfId="3" applyNumberFormat="1" applyFont="1" applyFill="1" applyBorder="1" applyAlignment="1">
      <alignment horizontal="left" vertical="center" wrapText="1"/>
    </xf>
    <xf numFmtId="49" fontId="90" fillId="4" borderId="29" xfId="3" applyNumberFormat="1" applyFont="1" applyFill="1" applyBorder="1" applyAlignment="1">
      <alignment horizontal="left" vertical="center" wrapText="1"/>
    </xf>
    <xf numFmtId="0" fontId="88" fillId="0" borderId="18" xfId="4" applyFont="1" applyBorder="1" applyAlignment="1">
      <alignment horizontal="center" vertical="center" wrapText="1"/>
    </xf>
    <xf numFmtId="0" fontId="88" fillId="4" borderId="19" xfId="4" applyFont="1" applyFill="1" applyBorder="1" applyAlignment="1">
      <alignment vertical="center" wrapText="1"/>
    </xf>
    <xf numFmtId="49" fontId="30" fillId="4" borderId="31" xfId="3" applyNumberFormat="1" applyFont="1" applyFill="1" applyBorder="1" applyAlignment="1">
      <alignment horizontal="center" vertical="center" wrapText="1"/>
    </xf>
    <xf numFmtId="49" fontId="30" fillId="4" borderId="30" xfId="3" applyNumberFormat="1" applyFont="1" applyFill="1" applyBorder="1" applyAlignment="1">
      <alignment horizontal="center" vertical="center" wrapText="1"/>
    </xf>
    <xf numFmtId="49" fontId="91" fillId="0" borderId="30" xfId="3" applyNumberFormat="1" applyFont="1" applyFill="1" applyBorder="1" applyAlignment="1">
      <alignment horizontal="left" vertical="center" wrapText="1"/>
    </xf>
    <xf numFmtId="49" fontId="85" fillId="0" borderId="2" xfId="3" applyNumberFormat="1" applyFont="1" applyFill="1" applyBorder="1" applyAlignment="1">
      <alignment horizontal="center" vertical="center" wrapText="1"/>
    </xf>
    <xf numFmtId="49" fontId="91" fillId="0" borderId="18" xfId="3" applyNumberFormat="1" applyFont="1" applyFill="1" applyBorder="1" applyAlignment="1">
      <alignment horizontal="left" vertical="center" wrapText="1"/>
    </xf>
    <xf numFmtId="49" fontId="85" fillId="0" borderId="21" xfId="3" applyNumberFormat="1" applyFont="1" applyFill="1" applyBorder="1" applyAlignment="1">
      <alignment horizontal="center" vertical="center" wrapText="1"/>
    </xf>
    <xf numFmtId="49" fontId="30" fillId="4" borderId="33" xfId="3" applyNumberFormat="1" applyFont="1" applyFill="1" applyBorder="1" applyAlignment="1">
      <alignment horizontal="center" vertical="center" wrapText="1"/>
    </xf>
    <xf numFmtId="0" fontId="88" fillId="0" borderId="19" xfId="4" applyFont="1" applyBorder="1" applyAlignment="1">
      <alignment horizontal="center" vertical="center" wrapText="1"/>
    </xf>
    <xf numFmtId="49" fontId="30" fillId="4" borderId="19" xfId="3" applyNumberFormat="1" applyFont="1" applyFill="1" applyBorder="1" applyAlignment="1">
      <alignment horizontal="center" vertical="center" wrapText="1"/>
    </xf>
    <xf numFmtId="1" fontId="83" fillId="0" borderId="19" xfId="3" applyNumberFormat="1" applyFont="1" applyFill="1" applyBorder="1" applyAlignment="1">
      <alignment horizontal="center" vertical="center" wrapText="1"/>
    </xf>
    <xf numFmtId="1" fontId="85" fillId="0" borderId="19" xfId="3" applyNumberFormat="1" applyFont="1" applyFill="1" applyBorder="1" applyAlignment="1">
      <alignment horizontal="center" vertical="center" wrapText="1"/>
    </xf>
    <xf numFmtId="49" fontId="91" fillId="0" borderId="19" xfId="3" applyNumberFormat="1" applyFont="1" applyFill="1" applyBorder="1" applyAlignment="1">
      <alignment horizontal="left" vertical="center" wrapText="1"/>
    </xf>
    <xf numFmtId="49" fontId="91" fillId="4" borderId="18" xfId="3" applyNumberFormat="1" applyFont="1" applyFill="1" applyBorder="1" applyAlignment="1">
      <alignment horizontal="left" vertical="center" wrapText="1"/>
    </xf>
    <xf numFmtId="49" fontId="92" fillId="0" borderId="0" xfId="3" applyNumberFormat="1" applyFont="1" applyFill="1" applyBorder="1" applyAlignment="1">
      <alignment vertical="center" wrapText="1"/>
    </xf>
    <xf numFmtId="0" fontId="88" fillId="0" borderId="12" xfId="4" applyFont="1" applyBorder="1" applyAlignment="1">
      <alignment horizontal="left" vertical="center" wrapText="1"/>
    </xf>
    <xf numFmtId="49" fontId="30" fillId="4" borderId="12" xfId="3" applyNumberFormat="1" applyFont="1" applyFill="1" applyBorder="1" applyAlignment="1">
      <alignment horizontal="center" vertical="center" wrapText="1"/>
    </xf>
    <xf numFmtId="49" fontId="30" fillId="4" borderId="12" xfId="3" applyNumberFormat="1" applyFont="1" applyFill="1" applyBorder="1" applyAlignment="1">
      <alignment horizontal="left" vertical="center" wrapText="1"/>
    </xf>
    <xf numFmtId="49" fontId="30" fillId="4" borderId="34" xfId="3" applyNumberFormat="1" applyFont="1" applyFill="1" applyBorder="1" applyAlignment="1">
      <alignment horizontal="center" vertical="center" wrapText="1"/>
    </xf>
    <xf numFmtId="0" fontId="88" fillId="0" borderId="12" xfId="4" applyFont="1" applyBorder="1" applyAlignment="1">
      <alignment vertical="center" wrapText="1"/>
    </xf>
    <xf numFmtId="49" fontId="59" fillId="4" borderId="30" xfId="3" applyNumberFormat="1" applyFont="1" applyFill="1" applyBorder="1" applyAlignment="1">
      <alignment horizontal="center" vertical="center" wrapText="1"/>
    </xf>
    <xf numFmtId="0" fontId="59" fillId="4" borderId="30" xfId="3" applyNumberFormat="1" applyFont="1" applyFill="1" applyBorder="1" applyAlignment="1">
      <alignment horizontal="center" vertical="center" wrapText="1"/>
    </xf>
    <xf numFmtId="49" fontId="59" fillId="0" borderId="50" xfId="3" applyNumberFormat="1" applyFont="1" applyFill="1" applyBorder="1" applyAlignment="1">
      <alignment horizontal="center" vertical="center" wrapText="1"/>
    </xf>
    <xf numFmtId="0" fontId="88" fillId="0" borderId="19" xfId="4" applyFont="1" applyBorder="1" applyAlignment="1">
      <alignment horizontal="left" vertical="center" wrapText="1"/>
    </xf>
    <xf numFmtId="49" fontId="30" fillId="4" borderId="18" xfId="3" applyNumberFormat="1" applyFont="1" applyFill="1" applyBorder="1" applyAlignment="1">
      <alignment vertical="center" wrapText="1"/>
    </xf>
    <xf numFmtId="49" fontId="59" fillId="4" borderId="18" xfId="3" applyNumberFormat="1" applyFont="1" applyFill="1" applyBorder="1" applyAlignment="1">
      <alignment horizontal="center" vertical="center" wrapText="1"/>
    </xf>
    <xf numFmtId="0" fontId="59" fillId="4" borderId="18" xfId="3" applyNumberFormat="1" applyFont="1" applyFill="1" applyBorder="1" applyAlignment="1">
      <alignment horizontal="center" vertical="center" wrapText="1"/>
    </xf>
    <xf numFmtId="49" fontId="59" fillId="0" borderId="15" xfId="3" applyNumberFormat="1" applyFont="1" applyFill="1" applyBorder="1" applyAlignment="1">
      <alignment horizontal="center" vertical="center" wrapText="1"/>
    </xf>
    <xf numFmtId="49" fontId="30" fillId="4" borderId="20" xfId="3" applyNumberFormat="1" applyFont="1" applyFill="1" applyBorder="1" applyAlignment="1">
      <alignment horizontal="center" vertical="center" wrapText="1"/>
    </xf>
    <xf numFmtId="0" fontId="88" fillId="0" borderId="20" xfId="4" applyFont="1" applyBorder="1" applyAlignment="1">
      <alignment vertical="center" wrapText="1"/>
    </xf>
    <xf numFmtId="49" fontId="30" fillId="4" borderId="19" xfId="3" applyNumberFormat="1" applyFont="1" applyFill="1" applyBorder="1" applyAlignment="1">
      <alignment vertical="center" wrapText="1"/>
    </xf>
    <xf numFmtId="49" fontId="30" fillId="4" borderId="20" xfId="3" applyNumberFormat="1" applyFont="1" applyFill="1" applyBorder="1" applyAlignment="1">
      <alignment vertical="center" wrapText="1"/>
    </xf>
    <xf numFmtId="49" fontId="30" fillId="4" borderId="20" xfId="3" applyNumberFormat="1" applyFont="1" applyFill="1" applyBorder="1" applyAlignment="1">
      <alignment horizontal="left" vertical="center" wrapText="1"/>
    </xf>
    <xf numFmtId="0" fontId="30" fillId="0" borderId="37" xfId="4" applyFont="1" applyBorder="1" applyAlignment="1">
      <alignment vertical="center" wrapText="1"/>
    </xf>
    <xf numFmtId="0" fontId="88" fillId="0" borderId="19" xfId="4" applyFont="1" applyBorder="1" applyAlignment="1">
      <alignment horizontal="left" vertical="center" wrapText="1"/>
    </xf>
    <xf numFmtId="0" fontId="88" fillId="0" borderId="37" xfId="4" applyFont="1" applyBorder="1" applyAlignment="1">
      <alignment vertical="center" wrapText="1"/>
    </xf>
    <xf numFmtId="0" fontId="87" fillId="4" borderId="18" xfId="3" applyNumberFormat="1" applyFont="1" applyFill="1" applyBorder="1" applyAlignment="1">
      <alignment horizontal="center" vertical="center" wrapText="1"/>
    </xf>
    <xf numFmtId="0" fontId="88" fillId="0" borderId="30" xfId="4" applyFont="1" applyBorder="1" applyAlignment="1">
      <alignment horizontal="left" vertical="center" wrapText="1"/>
    </xf>
    <xf numFmtId="0" fontId="88" fillId="0" borderId="0" xfId="4" applyFont="1" applyBorder="1" applyAlignment="1">
      <alignment horizontal="left" vertical="center" wrapText="1"/>
    </xf>
    <xf numFmtId="0" fontId="88" fillId="0" borderId="18" xfId="4" applyFont="1" applyBorder="1" applyAlignment="1">
      <alignment horizontal="center" vertical="center" wrapText="1"/>
    </xf>
    <xf numFmtId="49" fontId="30" fillId="4" borderId="37" xfId="3" applyNumberFormat="1" applyFont="1" applyFill="1" applyBorder="1" applyAlignment="1">
      <alignment horizontal="center" vertical="center" wrapText="1"/>
    </xf>
    <xf numFmtId="49" fontId="59" fillId="4" borderId="19" xfId="3" applyNumberFormat="1" applyFont="1" applyFill="1" applyBorder="1" applyAlignment="1">
      <alignment horizontal="center" vertical="center" wrapText="1"/>
    </xf>
    <xf numFmtId="0" fontId="59" fillId="4" borderId="19" xfId="3" applyNumberFormat="1" applyFont="1" applyFill="1" applyBorder="1" applyAlignment="1">
      <alignment horizontal="center" vertical="center" wrapText="1"/>
    </xf>
    <xf numFmtId="49" fontId="59" fillId="0" borderId="48" xfId="3" applyNumberFormat="1" applyFont="1" applyFill="1" applyBorder="1" applyAlignment="1">
      <alignment horizontal="center" vertical="center" wrapText="1"/>
    </xf>
    <xf numFmtId="49" fontId="91" fillId="4" borderId="52" xfId="3" applyNumberFormat="1" applyFont="1" applyFill="1" applyBorder="1" applyAlignment="1">
      <alignment horizontal="left" vertical="center" wrapText="1"/>
    </xf>
    <xf numFmtId="49" fontId="91" fillId="4" borderId="0" xfId="3" applyNumberFormat="1" applyFont="1" applyFill="1" applyBorder="1" applyAlignment="1">
      <alignment horizontal="left" vertical="center" wrapText="1"/>
    </xf>
    <xf numFmtId="49" fontId="91" fillId="4" borderId="54" xfId="3" applyNumberFormat="1" applyFont="1" applyFill="1" applyBorder="1" applyAlignment="1">
      <alignment horizontal="left" vertical="center" wrapText="1"/>
    </xf>
    <xf numFmtId="49" fontId="91" fillId="4" borderId="58" xfId="3" applyNumberFormat="1" applyFont="1" applyFill="1" applyBorder="1" applyAlignment="1">
      <alignment horizontal="left" vertical="center" wrapText="1"/>
    </xf>
    <xf numFmtId="0" fontId="88" fillId="0" borderId="18" xfId="4" applyFont="1" applyBorder="1" applyAlignment="1">
      <alignment horizontal="left" vertical="center" wrapText="1"/>
    </xf>
    <xf numFmtId="49" fontId="30" fillId="4" borderId="19" xfId="3" applyNumberFormat="1" applyFont="1" applyFill="1" applyBorder="1" applyAlignment="1">
      <alignment horizontal="left" vertical="center" wrapText="1"/>
    </xf>
    <xf numFmtId="49" fontId="30" fillId="0" borderId="18" xfId="3" applyNumberFormat="1" applyFont="1" applyFill="1" applyBorder="1" applyAlignment="1">
      <alignment vertical="center" wrapText="1"/>
    </xf>
    <xf numFmtId="49" fontId="30" fillId="0" borderId="2" xfId="3" applyNumberFormat="1" applyFont="1" applyFill="1" applyBorder="1" applyAlignment="1">
      <alignment horizontal="center" vertical="center" wrapText="1"/>
    </xf>
    <xf numFmtId="0" fontId="59" fillId="0" borderId="2" xfId="3" applyNumberFormat="1" applyFont="1" applyFill="1" applyBorder="1" applyAlignment="1">
      <alignment horizontal="center" vertical="center" wrapText="1"/>
    </xf>
    <xf numFmtId="49" fontId="30" fillId="4" borderId="12" xfId="3" applyNumberFormat="1" applyFont="1" applyFill="1" applyBorder="1" applyAlignment="1">
      <alignment horizontal="left" vertical="center" wrapText="1"/>
    </xf>
    <xf numFmtId="49" fontId="30" fillId="4" borderId="19" xfId="3" applyNumberFormat="1" applyFont="1" applyFill="1" applyBorder="1" applyAlignment="1">
      <alignment horizontal="left" vertical="center" wrapText="1"/>
    </xf>
    <xf numFmtId="49" fontId="30" fillId="0" borderId="12" xfId="3" applyNumberFormat="1" applyFont="1" applyFill="1" applyBorder="1" applyAlignment="1">
      <alignment horizontal="center" vertical="center" wrapText="1"/>
    </xf>
    <xf numFmtId="49" fontId="59" fillId="0" borderId="12" xfId="3" applyNumberFormat="1" applyFont="1" applyFill="1" applyBorder="1" applyAlignment="1">
      <alignment horizontal="center" vertical="center" wrapText="1"/>
    </xf>
    <xf numFmtId="49" fontId="30" fillId="4" borderId="12" xfId="3" applyNumberFormat="1" applyFont="1" applyFill="1" applyBorder="1" applyAlignment="1">
      <alignment vertical="center" wrapText="1"/>
    </xf>
    <xf numFmtId="49" fontId="30" fillId="0" borderId="30" xfId="3" applyNumberFormat="1" applyFont="1" applyFill="1" applyBorder="1" applyAlignment="1">
      <alignment horizontal="center" vertical="center" wrapText="1"/>
    </xf>
    <xf numFmtId="49" fontId="59" fillId="0" borderId="30" xfId="3" applyNumberFormat="1" applyFont="1" applyFill="1" applyBorder="1" applyAlignment="1">
      <alignment horizontal="center" vertical="center" wrapText="1"/>
    </xf>
    <xf numFmtId="49" fontId="30" fillId="4" borderId="30" xfId="3" applyNumberFormat="1" applyFont="1" applyFill="1" applyBorder="1" applyAlignment="1">
      <alignment vertical="center" wrapText="1"/>
    </xf>
    <xf numFmtId="49" fontId="30" fillId="4" borderId="30" xfId="3" applyNumberFormat="1" applyFont="1" applyFill="1" applyBorder="1" applyAlignment="1">
      <alignment horizontal="left" vertical="center" wrapText="1"/>
    </xf>
    <xf numFmtId="0" fontId="59" fillId="0" borderId="18" xfId="3" applyNumberFormat="1" applyFont="1" applyFill="1" applyBorder="1" applyAlignment="1">
      <alignment horizontal="center" vertical="center" wrapText="1"/>
    </xf>
    <xf numFmtId="49" fontId="91" fillId="4" borderId="46" xfId="3" applyNumberFormat="1" applyFont="1" applyFill="1" applyBorder="1" applyAlignment="1">
      <alignment horizontal="left" vertical="center" wrapText="1"/>
    </xf>
    <xf numFmtId="49" fontId="91" fillId="4" borderId="1" xfId="3" applyNumberFormat="1" applyFont="1" applyFill="1" applyBorder="1" applyAlignment="1">
      <alignment horizontal="left" vertical="center" wrapText="1"/>
    </xf>
    <xf numFmtId="49" fontId="91" fillId="4" borderId="51" xfId="3" applyNumberFormat="1" applyFont="1" applyFill="1" applyBorder="1" applyAlignment="1">
      <alignment horizontal="left" vertical="center" wrapText="1"/>
    </xf>
    <xf numFmtId="49" fontId="30" fillId="4" borderId="37" xfId="3" applyNumberFormat="1" applyFont="1" applyFill="1" applyBorder="1" applyAlignment="1">
      <alignment vertical="center" wrapText="1"/>
    </xf>
    <xf numFmtId="49" fontId="30" fillId="4" borderId="37" xfId="3" applyNumberFormat="1" applyFont="1" applyFill="1" applyBorder="1" applyAlignment="1">
      <alignment horizontal="left" vertical="center" wrapText="1"/>
    </xf>
    <xf numFmtId="0" fontId="88" fillId="0" borderId="33" xfId="4" applyFont="1" applyBorder="1" applyAlignment="1">
      <alignment vertical="center" wrapText="1"/>
    </xf>
    <xf numFmtId="49" fontId="91" fillId="4" borderId="18" xfId="3" applyNumberFormat="1" applyFont="1" applyFill="1" applyBorder="1" applyAlignment="1">
      <alignment horizontal="left" vertical="center" wrapText="1"/>
    </xf>
    <xf numFmtId="49" fontId="30" fillId="0" borderId="5" xfId="3" applyNumberFormat="1" applyFont="1" applyFill="1" applyBorder="1" applyAlignment="1">
      <alignment horizontal="center" vertical="center" wrapText="1"/>
    </xf>
    <xf numFmtId="0" fontId="88" fillId="0" borderId="18" xfId="4" applyFont="1" applyBorder="1" applyAlignment="1">
      <alignment horizontal="left" vertical="center" wrapText="1"/>
    </xf>
    <xf numFmtId="49" fontId="30" fillId="4" borderId="18" xfId="3" applyNumberFormat="1" applyFont="1" applyFill="1" applyBorder="1" applyAlignment="1">
      <alignment horizontal="left" vertical="center" wrapText="1"/>
    </xf>
    <xf numFmtId="49" fontId="91" fillId="4" borderId="18" xfId="3" applyNumberFormat="1" applyFont="1" applyFill="1" applyBorder="1" applyAlignment="1">
      <alignment vertical="center" wrapText="1"/>
    </xf>
    <xf numFmtId="49" fontId="30" fillId="0" borderId="48" xfId="3" applyNumberFormat="1" applyFont="1" applyFill="1" applyBorder="1" applyAlignment="1">
      <alignment horizontal="center" vertical="center" wrapText="1"/>
    </xf>
    <xf numFmtId="0" fontId="59" fillId="0" borderId="18" xfId="3" applyNumberFormat="1" applyFont="1" applyFill="1" applyBorder="1" applyAlignment="1">
      <alignment vertical="center" wrapText="1"/>
    </xf>
    <xf numFmtId="49" fontId="59" fillId="0" borderId="0" xfId="3" applyNumberFormat="1" applyFont="1" applyFill="1" applyBorder="1" applyAlignment="1">
      <alignment horizontal="left" vertical="center" wrapText="1"/>
    </xf>
    <xf numFmtId="0" fontId="60" fillId="0" borderId="0" xfId="4" applyFill="1"/>
    <xf numFmtId="0" fontId="2" fillId="0" borderId="0" xfId="4" applyFont="1" applyFill="1" applyAlignment="1">
      <alignment horizontal="center"/>
    </xf>
    <xf numFmtId="0" fontId="3" fillId="0" borderId="0" xfId="4" applyFont="1" applyFill="1" applyAlignment="1">
      <alignment horizontal="left"/>
    </xf>
    <xf numFmtId="0" fontId="60" fillId="0" borderId="0" xfId="4" applyFill="1" applyAlignment="1">
      <alignment horizontal="center"/>
    </xf>
    <xf numFmtId="0" fontId="4" fillId="0" borderId="0" xfId="4" applyFont="1" applyFill="1"/>
    <xf numFmtId="0" fontId="4" fillId="0" borderId="0" xfId="4" applyFont="1" applyFill="1" applyAlignment="1">
      <alignment horizontal="center" vertical="center"/>
    </xf>
    <xf numFmtId="0" fontId="61" fillId="0" borderId="0" xfId="4" applyFont="1" applyFill="1" applyAlignment="1">
      <alignment horizontal="center"/>
    </xf>
    <xf numFmtId="0" fontId="8" fillId="0" borderId="0" xfId="4" applyFont="1" applyFill="1" applyAlignment="1">
      <alignment horizontal="left"/>
    </xf>
    <xf numFmtId="0" fontId="8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left"/>
    </xf>
    <xf numFmtId="0" fontId="9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8" fillId="0" borderId="1" xfId="4" applyFont="1" applyFill="1" applyBorder="1" applyAlignment="1">
      <alignment horizontal="left"/>
    </xf>
    <xf numFmtId="0" fontId="9" fillId="8" borderId="19" xfId="4" applyFont="1" applyFill="1" applyBorder="1" applyAlignment="1">
      <alignment horizontal="center" vertical="center" wrapText="1"/>
    </xf>
    <xf numFmtId="0" fontId="9" fillId="8" borderId="25" xfId="4" applyFont="1" applyFill="1" applyBorder="1" applyAlignment="1">
      <alignment horizontal="center" vertical="center" wrapText="1"/>
    </xf>
    <xf numFmtId="0" fontId="13" fillId="0" borderId="0" xfId="4" applyFont="1"/>
    <xf numFmtId="0" fontId="8" fillId="4" borderId="30" xfId="4" applyFont="1" applyFill="1" applyBorder="1" applyAlignment="1">
      <alignment horizontal="center" vertical="center"/>
    </xf>
    <xf numFmtId="4" fontId="13" fillId="4" borderId="18" xfId="4" applyNumberFormat="1" applyFont="1" applyFill="1" applyBorder="1"/>
    <xf numFmtId="3" fontId="13" fillId="8" borderId="30" xfId="4" applyNumberFormat="1" applyFont="1" applyFill="1" applyBorder="1"/>
    <xf numFmtId="0" fontId="8" fillId="4" borderId="30" xfId="4" applyFont="1" applyFill="1" applyBorder="1"/>
    <xf numFmtId="3" fontId="13" fillId="4" borderId="30" xfId="4" applyNumberFormat="1" applyFont="1" applyFill="1" applyBorder="1"/>
    <xf numFmtId="3" fontId="4" fillId="4" borderId="30" xfId="4" applyNumberFormat="1" applyFont="1" applyFill="1" applyBorder="1"/>
    <xf numFmtId="0" fontId="4" fillId="4" borderId="30" xfId="4" applyFont="1" applyFill="1" applyBorder="1"/>
    <xf numFmtId="0" fontId="13" fillId="4" borderId="18" xfId="4" applyFont="1" applyFill="1" applyBorder="1" applyAlignment="1">
      <alignment horizontal="center" vertical="center"/>
    </xf>
    <xf numFmtId="0" fontId="13" fillId="4" borderId="18" xfId="4" applyFont="1" applyFill="1" applyBorder="1"/>
    <xf numFmtId="0" fontId="13" fillId="8" borderId="18" xfId="4" applyFont="1" applyFill="1" applyBorder="1"/>
    <xf numFmtId="0" fontId="8" fillId="4" borderId="18" xfId="4" applyFont="1" applyFill="1" applyBorder="1"/>
    <xf numFmtId="0" fontId="67" fillId="4" borderId="18" xfId="4" applyFont="1" applyFill="1" applyBorder="1"/>
    <xf numFmtId="0" fontId="65" fillId="0" borderId="18" xfId="4" applyFont="1" applyBorder="1" applyAlignment="1">
      <alignment horizontal="left" wrapText="1"/>
    </xf>
    <xf numFmtId="0" fontId="64" fillId="4" borderId="18" xfId="4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/>
    </xf>
    <xf numFmtId="0" fontId="13" fillId="0" borderId="18" xfId="4" applyFont="1" applyBorder="1"/>
    <xf numFmtId="0" fontId="67" fillId="0" borderId="18" xfId="4" applyFont="1" applyBorder="1"/>
    <xf numFmtId="3" fontId="13" fillId="4" borderId="18" xfId="4" applyNumberFormat="1" applyFont="1" applyFill="1" applyBorder="1"/>
    <xf numFmtId="3" fontId="13" fillId="8" borderId="18" xfId="4" applyNumberFormat="1" applyFont="1" applyFill="1" applyBorder="1"/>
    <xf numFmtId="3" fontId="4" fillId="4" borderId="18" xfId="4" applyNumberFormat="1" applyFont="1" applyFill="1" applyBorder="1"/>
    <xf numFmtId="0" fontId="65" fillId="4" borderId="18" xfId="4" applyFont="1" applyFill="1" applyBorder="1" applyAlignment="1">
      <alignment horizontal="center" vertical="center" wrapText="1"/>
    </xf>
    <xf numFmtId="0" fontId="65" fillId="4" borderId="30" xfId="4" applyFont="1" applyFill="1" applyBorder="1" applyAlignment="1">
      <alignment vertical="center" wrapText="1"/>
    </xf>
    <xf numFmtId="0" fontId="67" fillId="8" borderId="18" xfId="4" applyFont="1" applyFill="1" applyBorder="1"/>
    <xf numFmtId="0" fontId="65" fillId="4" borderId="18" xfId="1" applyFont="1" applyFill="1" applyBorder="1" applyAlignment="1">
      <alignment horizontal="left" vertical="center" wrapText="1"/>
    </xf>
    <xf numFmtId="0" fontId="63" fillId="4" borderId="12" xfId="2" applyFont="1" applyFill="1" applyBorder="1" applyAlignment="1">
      <alignment horizontal="left" vertical="center" wrapText="1"/>
    </xf>
    <xf numFmtId="0" fontId="65" fillId="4" borderId="12" xfId="4" applyFont="1" applyFill="1" applyBorder="1" applyAlignment="1">
      <alignment horizontal="center" vertical="center" wrapText="1"/>
    </xf>
    <xf numFmtId="0" fontId="67" fillId="4" borderId="19" xfId="4" applyFont="1" applyFill="1" applyBorder="1"/>
    <xf numFmtId="0" fontId="67" fillId="8" borderId="19" xfId="4" applyFont="1" applyFill="1" applyBorder="1"/>
    <xf numFmtId="0" fontId="60" fillId="4" borderId="19" xfId="4" applyFill="1" applyBorder="1"/>
    <xf numFmtId="0" fontId="62" fillId="4" borderId="29" xfId="4" applyFont="1" applyFill="1" applyBorder="1" applyAlignment="1">
      <alignment horizontal="left" vertical="center" wrapText="1"/>
    </xf>
    <xf numFmtId="0" fontId="65" fillId="0" borderId="12" xfId="4" applyFont="1" applyBorder="1" applyAlignment="1">
      <alignment horizontal="center" vertical="center" wrapText="1"/>
    </xf>
    <xf numFmtId="0" fontId="31" fillId="4" borderId="30" xfId="4" applyFont="1" applyFill="1" applyBorder="1" applyAlignment="1">
      <alignment vertical="center" wrapText="1"/>
    </xf>
    <xf numFmtId="49" fontId="9" fillId="4" borderId="30" xfId="3" applyNumberFormat="1" applyFont="1" applyFill="1" applyBorder="1" applyAlignment="1">
      <alignment horizontal="center" vertical="center" wrapText="1"/>
    </xf>
    <xf numFmtId="0" fontId="93" fillId="4" borderId="30" xfId="4" applyFont="1" applyFill="1" applyBorder="1" applyAlignment="1">
      <alignment horizontal="left" vertical="center" wrapText="1"/>
    </xf>
    <xf numFmtId="0" fontId="13" fillId="8" borderId="30" xfId="4" applyFont="1" applyFill="1" applyBorder="1"/>
    <xf numFmtId="0" fontId="7" fillId="4" borderId="30" xfId="4" applyFont="1" applyFill="1" applyBorder="1"/>
    <xf numFmtId="0" fontId="31" fillId="4" borderId="12" xfId="4" applyFont="1" applyFill="1" applyBorder="1" applyAlignment="1">
      <alignment vertical="center" wrapText="1"/>
    </xf>
    <xf numFmtId="49" fontId="9" fillId="4" borderId="12" xfId="3" applyNumberFormat="1" applyFont="1" applyFill="1" applyBorder="1" applyAlignment="1">
      <alignment horizontal="center" vertical="center" wrapText="1"/>
    </xf>
    <xf numFmtId="0" fontId="57" fillId="4" borderId="18" xfId="4" applyFont="1" applyFill="1" applyBorder="1" applyAlignment="1">
      <alignment horizontal="left" vertical="center" wrapText="1"/>
    </xf>
    <xf numFmtId="0" fontId="94" fillId="4" borderId="18" xfId="4" applyFont="1" applyFill="1" applyBorder="1" applyAlignment="1">
      <alignment horizontal="center" vertical="center"/>
    </xf>
    <xf numFmtId="0" fontId="93" fillId="4" borderId="18" xfId="4" applyFont="1" applyFill="1" applyBorder="1" applyAlignment="1">
      <alignment horizontal="left" vertical="center" wrapText="1"/>
    </xf>
    <xf numFmtId="0" fontId="94" fillId="4" borderId="12" xfId="4" applyFont="1" applyFill="1" applyBorder="1" applyAlignment="1">
      <alignment horizontal="center" vertical="center"/>
    </xf>
    <xf numFmtId="0" fontId="66" fillId="4" borderId="18" xfId="4" applyFont="1" applyFill="1" applyBorder="1"/>
    <xf numFmtId="0" fontId="63" fillId="8" borderId="18" xfId="4" applyFont="1" applyFill="1" applyBorder="1"/>
    <xf numFmtId="0" fontId="94" fillId="4" borderId="30" xfId="4" applyFont="1" applyFill="1" applyBorder="1" applyAlignment="1">
      <alignment horizontal="center" vertical="center"/>
    </xf>
    <xf numFmtId="0" fontId="13" fillId="4" borderId="30" xfId="4" applyFont="1" applyFill="1" applyBorder="1"/>
    <xf numFmtId="49" fontId="11" fillId="0" borderId="18" xfId="4" quotePrefix="1" applyNumberFormat="1" applyFont="1" applyFill="1" applyBorder="1" applyAlignment="1">
      <alignment horizontal="center" vertical="center"/>
    </xf>
    <xf numFmtId="0" fontId="13" fillId="4" borderId="19" xfId="4" applyFont="1" applyFill="1" applyBorder="1"/>
    <xf numFmtId="0" fontId="63" fillId="8" borderId="19" xfId="4" applyFont="1" applyFill="1" applyBorder="1"/>
    <xf numFmtId="0" fontId="63" fillId="4" borderId="19" xfId="4" applyFont="1" applyFill="1" applyBorder="1"/>
    <xf numFmtId="49" fontId="11" fillId="0" borderId="19" xfId="4" quotePrefix="1" applyNumberFormat="1" applyFont="1" applyFill="1" applyBorder="1" applyAlignment="1">
      <alignment horizontal="center" vertical="center"/>
    </xf>
    <xf numFmtId="49" fontId="34" fillId="0" borderId="19" xfId="4" applyNumberFormat="1" applyFont="1" applyFill="1" applyBorder="1" applyAlignment="1">
      <alignment vertical="top" wrapText="1"/>
    </xf>
    <xf numFmtId="0" fontId="2" fillId="4" borderId="19" xfId="4" applyFont="1" applyFill="1" applyBorder="1"/>
    <xf numFmtId="0" fontId="2" fillId="8" borderId="19" xfId="4" applyFont="1" applyFill="1" applyBorder="1"/>
    <xf numFmtId="0" fontId="95" fillId="4" borderId="27" xfId="4" applyFont="1" applyFill="1" applyBorder="1" applyAlignment="1">
      <alignment horizontal="left" vertical="center" wrapText="1"/>
    </xf>
    <xf numFmtId="0" fontId="95" fillId="4" borderId="28" xfId="4" applyFont="1" applyFill="1" applyBorder="1" applyAlignment="1">
      <alignment horizontal="left" vertical="center" wrapText="1"/>
    </xf>
    <xf numFmtId="0" fontId="95" fillId="4" borderId="29" xfId="4" applyFont="1" applyFill="1" applyBorder="1" applyAlignment="1">
      <alignment horizontal="left" vertical="center" wrapText="1"/>
    </xf>
    <xf numFmtId="0" fontId="96" fillId="4" borderId="31" xfId="4" applyFont="1" applyFill="1" applyBorder="1" applyAlignment="1">
      <alignment vertical="center" wrapText="1"/>
    </xf>
    <xf numFmtId="49" fontId="9" fillId="4" borderId="31" xfId="3" applyNumberFormat="1" applyFont="1" applyFill="1" applyBorder="1" applyAlignment="1">
      <alignment horizontal="center" vertical="center" wrapText="1"/>
    </xf>
    <xf numFmtId="4" fontId="13" fillId="4" borderId="30" xfId="4" applyNumberFormat="1" applyFont="1" applyFill="1" applyBorder="1"/>
    <xf numFmtId="0" fontId="96" fillId="4" borderId="0" xfId="4" applyFont="1" applyFill="1" applyBorder="1" applyAlignment="1">
      <alignment vertical="center" wrapText="1"/>
    </xf>
    <xf numFmtId="0" fontId="63" fillId="4" borderId="20" xfId="4" applyFont="1" applyFill="1" applyBorder="1" applyAlignment="1">
      <alignment horizontal="center" vertical="center" wrapText="1"/>
    </xf>
    <xf numFmtId="49" fontId="9" fillId="4" borderId="33" xfId="3" applyNumberFormat="1" applyFont="1" applyFill="1" applyBorder="1" applyAlignment="1">
      <alignment horizontal="center" vertical="center" wrapText="1"/>
    </xf>
    <xf numFmtId="0" fontId="96" fillId="4" borderId="17" xfId="4" applyFont="1" applyFill="1" applyBorder="1" applyAlignment="1">
      <alignment vertical="center" wrapText="1"/>
    </xf>
    <xf numFmtId="49" fontId="63" fillId="0" borderId="18" xfId="4" applyNumberFormat="1" applyFont="1" applyFill="1" applyBorder="1" applyAlignment="1">
      <alignment vertical="top" wrapText="1"/>
    </xf>
    <xf numFmtId="49" fontId="63" fillId="4" borderId="18" xfId="3" applyNumberFormat="1" applyFont="1" applyFill="1" applyBorder="1" applyAlignment="1">
      <alignment horizontal="left" vertical="center" wrapText="1"/>
    </xf>
    <xf numFmtId="49" fontId="63" fillId="4" borderId="18" xfId="3" applyNumberFormat="1" applyFont="1" applyFill="1" applyBorder="1" applyAlignment="1">
      <alignment horizontal="center" vertical="center" wrapText="1"/>
    </xf>
    <xf numFmtId="0" fontId="96" fillId="4" borderId="18" xfId="4" applyFont="1" applyFill="1" applyBorder="1" applyAlignment="1">
      <alignment vertical="center" wrapText="1"/>
    </xf>
    <xf numFmtId="0" fontId="9" fillId="4" borderId="18" xfId="3" applyNumberFormat="1" applyFont="1" applyFill="1" applyBorder="1" applyAlignment="1">
      <alignment horizontal="center" vertical="center" wrapText="1"/>
    </xf>
    <xf numFmtId="0" fontId="96" fillId="4" borderId="12" xfId="4" applyFont="1" applyFill="1" applyBorder="1" applyAlignment="1">
      <alignment vertical="center" wrapText="1"/>
    </xf>
    <xf numFmtId="0" fontId="63" fillId="4" borderId="12" xfId="4" applyFont="1" applyFill="1" applyBorder="1" applyAlignment="1">
      <alignment horizontal="center" vertical="center"/>
    </xf>
    <xf numFmtId="0" fontId="13" fillId="0" borderId="18" xfId="4" applyFont="1" applyFill="1" applyBorder="1"/>
    <xf numFmtId="0" fontId="96" fillId="4" borderId="30" xfId="4" applyFont="1" applyFill="1" applyBorder="1" applyAlignment="1">
      <alignment vertical="center" wrapText="1"/>
    </xf>
    <xf numFmtId="0" fontId="63" fillId="4" borderId="30" xfId="4" applyFont="1" applyFill="1" applyBorder="1" applyAlignment="1">
      <alignment horizontal="center" vertical="center"/>
    </xf>
    <xf numFmtId="0" fontId="9" fillId="4" borderId="18" xfId="4" applyNumberFormat="1" applyFont="1" applyFill="1" applyBorder="1" applyAlignment="1">
      <alignment vertical="center" wrapText="1"/>
    </xf>
    <xf numFmtId="0" fontId="97" fillId="4" borderId="18" xfId="4" applyNumberFormat="1" applyFont="1" applyFill="1" applyBorder="1" applyAlignment="1">
      <alignment horizontal="center" vertical="center" wrapText="1"/>
    </xf>
    <xf numFmtId="0" fontId="98" fillId="4" borderId="18" xfId="1" applyFont="1" applyFill="1" applyBorder="1" applyAlignment="1">
      <alignment horizontal="left" vertical="center" wrapText="1"/>
    </xf>
    <xf numFmtId="0" fontId="99" fillId="4" borderId="18" xfId="4" applyFont="1" applyFill="1" applyBorder="1"/>
    <xf numFmtId="0" fontId="98" fillId="4" borderId="18" xfId="4" applyFont="1" applyFill="1" applyBorder="1"/>
    <xf numFmtId="0" fontId="100" fillId="4" borderId="18" xfId="4" applyFont="1" applyFill="1" applyBorder="1"/>
    <xf numFmtId="0" fontId="101" fillId="4" borderId="18" xfId="4" applyFont="1" applyFill="1" applyBorder="1"/>
    <xf numFmtId="0" fontId="101" fillId="0" borderId="0" xfId="4" applyFont="1"/>
    <xf numFmtId="0" fontId="9" fillId="4" borderId="12" xfId="4" applyNumberFormat="1" applyFont="1" applyFill="1" applyBorder="1" applyAlignment="1">
      <alignment vertical="center" wrapText="1"/>
    </xf>
    <xf numFmtId="0" fontId="9" fillId="4" borderId="18" xfId="4" applyNumberFormat="1" applyFont="1" applyFill="1" applyBorder="1" applyAlignment="1">
      <alignment horizontal="center" vertical="center" wrapText="1"/>
    </xf>
    <xf numFmtId="0" fontId="9" fillId="4" borderId="30" xfId="4" applyNumberFormat="1" applyFont="1" applyFill="1" applyBorder="1" applyAlignment="1">
      <alignment vertical="center" wrapText="1"/>
    </xf>
    <xf numFmtId="49" fontId="97" fillId="4" borderId="18" xfId="3" applyNumberFormat="1" applyFont="1" applyFill="1" applyBorder="1" applyAlignment="1">
      <alignment horizontal="center" vertical="center" wrapText="1"/>
    </xf>
    <xf numFmtId="3" fontId="100" fillId="4" borderId="18" xfId="4" applyNumberFormat="1" applyFont="1" applyFill="1" applyBorder="1"/>
    <xf numFmtId="0" fontId="96" fillId="4" borderId="19" xfId="4" applyFont="1" applyFill="1" applyBorder="1" applyAlignment="1">
      <alignment horizontal="center" vertical="center" wrapText="1"/>
    </xf>
    <xf numFmtId="0" fontId="63" fillId="4" borderId="19" xfId="4" applyFont="1" applyFill="1" applyBorder="1" applyAlignment="1">
      <alignment horizontal="center" vertical="center"/>
    </xf>
    <xf numFmtId="0" fontId="96" fillId="4" borderId="12" xfId="4" applyFont="1" applyFill="1" applyBorder="1" applyAlignment="1">
      <alignment horizontal="center" vertical="center" wrapText="1"/>
    </xf>
    <xf numFmtId="0" fontId="63" fillId="4" borderId="12" xfId="4" applyFont="1" applyFill="1" applyBorder="1" applyAlignment="1">
      <alignment horizontal="center" vertical="center"/>
    </xf>
    <xf numFmtId="0" fontId="63" fillId="4" borderId="30" xfId="4" applyFont="1" applyFill="1" applyBorder="1" applyAlignment="1">
      <alignment horizontal="center" vertical="center"/>
    </xf>
    <xf numFmtId="0" fontId="98" fillId="4" borderId="18" xfId="4" applyFont="1" applyFill="1" applyBorder="1" applyAlignment="1">
      <alignment horizontal="center" vertical="center"/>
    </xf>
    <xf numFmtId="49" fontId="9" fillId="0" borderId="18" xfId="3" applyNumberFormat="1" applyFont="1" applyFill="1" applyBorder="1" applyAlignment="1">
      <alignment horizontal="center" vertical="center" wrapText="1"/>
    </xf>
    <xf numFmtId="0" fontId="96" fillId="4" borderId="30" xfId="4" applyFont="1" applyFill="1" applyBorder="1" applyAlignment="1">
      <alignment horizontal="center" vertical="center" wrapText="1"/>
    </xf>
    <xf numFmtId="49" fontId="63" fillId="4" borderId="19" xfId="3" applyNumberFormat="1" applyFont="1" applyFill="1" applyBorder="1" applyAlignment="1">
      <alignment horizontal="center" vertical="center" wrapText="1"/>
    </xf>
    <xf numFmtId="49" fontId="63" fillId="4" borderId="12" xfId="3" applyNumberFormat="1" applyFont="1" applyFill="1" applyBorder="1" applyAlignment="1">
      <alignment horizontal="center" vertical="center" wrapText="1"/>
    </xf>
    <xf numFmtId="49" fontId="63" fillId="4" borderId="30" xfId="3" applyNumberFormat="1" applyFont="1" applyFill="1" applyBorder="1" applyAlignment="1">
      <alignment horizontal="center" vertical="center" wrapText="1"/>
    </xf>
    <xf numFmtId="49" fontId="63" fillId="4" borderId="19" xfId="3" applyNumberFormat="1" applyFont="1" applyFill="1" applyBorder="1" applyAlignment="1">
      <alignment horizontal="center" vertical="center" wrapText="1"/>
    </xf>
    <xf numFmtId="0" fontId="96" fillId="4" borderId="19" xfId="4" applyFont="1" applyFill="1" applyBorder="1" applyAlignment="1">
      <alignment horizontal="center" vertical="center" wrapText="1"/>
    </xf>
    <xf numFmtId="0" fontId="63" fillId="4" borderId="19" xfId="4" applyFont="1" applyFill="1" applyBorder="1" applyAlignment="1">
      <alignment horizontal="center" vertical="center"/>
    </xf>
    <xf numFmtId="0" fontId="96" fillId="4" borderId="18" xfId="4" applyFont="1" applyFill="1" applyBorder="1" applyAlignment="1">
      <alignment horizontal="left" vertical="center" wrapText="1"/>
    </xf>
    <xf numFmtId="0" fontId="95" fillId="4" borderId="8" xfId="4" applyFont="1" applyFill="1" applyBorder="1" applyAlignment="1">
      <alignment horizontal="left" vertical="center" wrapText="1"/>
    </xf>
    <xf numFmtId="0" fontId="95" fillId="4" borderId="30" xfId="4" applyFont="1" applyFill="1" applyBorder="1" applyAlignment="1">
      <alignment horizontal="left" vertical="center" wrapText="1"/>
    </xf>
    <xf numFmtId="0" fontId="9" fillId="4" borderId="18" xfId="4" applyFont="1" applyFill="1" applyBorder="1" applyAlignment="1">
      <alignment horizontal="right" wrapText="1"/>
    </xf>
    <xf numFmtId="3" fontId="13" fillId="4" borderId="16" xfId="4" applyNumberFormat="1" applyFont="1" applyFill="1" applyBorder="1"/>
    <xf numFmtId="0" fontId="13" fillId="4" borderId="37" xfId="4" applyFont="1" applyFill="1" applyBorder="1"/>
    <xf numFmtId="0" fontId="63" fillId="4" borderId="20" xfId="4" applyFont="1" applyFill="1" applyBorder="1"/>
    <xf numFmtId="49" fontId="63" fillId="6" borderId="18" xfId="3" applyNumberFormat="1" applyFont="1" applyFill="1" applyBorder="1" applyAlignment="1">
      <alignment horizontal="center" vertical="center" wrapText="1"/>
    </xf>
    <xf numFmtId="0" fontId="96" fillId="6" borderId="18" xfId="4" applyFont="1" applyFill="1" applyBorder="1" applyAlignment="1">
      <alignment vertical="center" wrapText="1"/>
    </xf>
    <xf numFmtId="0" fontId="13" fillId="6" borderId="18" xfId="4" applyFont="1" applyFill="1" applyBorder="1" applyAlignment="1">
      <alignment horizontal="center"/>
    </xf>
    <xf numFmtId="49" fontId="9" fillId="6" borderId="18" xfId="3" applyNumberFormat="1" applyFont="1" applyFill="1" applyBorder="1" applyAlignment="1">
      <alignment vertical="center" wrapText="1"/>
    </xf>
    <xf numFmtId="0" fontId="8" fillId="6" borderId="18" xfId="4" applyFont="1" applyFill="1" applyBorder="1" applyAlignment="1">
      <alignment horizontal="center" vertical="center"/>
    </xf>
    <xf numFmtId="0" fontId="13" fillId="6" borderId="18" xfId="4" applyFont="1" applyFill="1" applyBorder="1"/>
    <xf numFmtId="0" fontId="8" fillId="6" borderId="18" xfId="4" applyFont="1" applyFill="1" applyBorder="1"/>
    <xf numFmtId="0" fontId="8" fillId="0" borderId="18" xfId="4" applyFont="1" applyFill="1" applyBorder="1"/>
    <xf numFmtId="0" fontId="60" fillId="6" borderId="18" xfId="4" applyFill="1" applyBorder="1"/>
    <xf numFmtId="0" fontId="2" fillId="6" borderId="18" xfId="4" applyFont="1" applyFill="1" applyBorder="1" applyAlignment="1">
      <alignment horizontal="center"/>
    </xf>
    <xf numFmtId="0" fontId="9" fillId="6" borderId="18" xfId="4" applyFont="1" applyFill="1" applyBorder="1" applyAlignment="1">
      <alignment horizontal="left"/>
    </xf>
    <xf numFmtId="49" fontId="9" fillId="6" borderId="18" xfId="3" applyNumberFormat="1" applyFont="1" applyFill="1" applyBorder="1" applyAlignment="1">
      <alignment horizontal="center" vertical="center" wrapText="1"/>
    </xf>
    <xf numFmtId="0" fontId="63" fillId="6" borderId="18" xfId="4" applyFont="1" applyFill="1" applyBorder="1" applyAlignment="1">
      <alignment vertical="center" wrapText="1"/>
    </xf>
    <xf numFmtId="49" fontId="9" fillId="0" borderId="0" xfId="3" applyNumberFormat="1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/>
    <xf numFmtId="0" fontId="9" fillId="0" borderId="19" xfId="4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center" vertical="center" wrapText="1"/>
    </xf>
    <xf numFmtId="0" fontId="7" fillId="4" borderId="18" xfId="4" applyFont="1" applyFill="1" applyBorder="1"/>
    <xf numFmtId="49" fontId="66" fillId="0" borderId="18" xfId="4" applyNumberFormat="1" applyFont="1" applyFill="1" applyBorder="1" applyAlignment="1">
      <alignment horizontal="center" vertical="center"/>
    </xf>
    <xf numFmtId="0" fontId="13" fillId="8" borderId="19" xfId="4" applyFont="1" applyFill="1" applyBorder="1"/>
    <xf numFmtId="0" fontId="13" fillId="0" borderId="19" xfId="4" applyFont="1" applyBorder="1"/>
    <xf numFmtId="0" fontId="63" fillId="4" borderId="30" xfId="4" applyFont="1" applyFill="1" applyBorder="1" applyAlignment="1">
      <alignment vertical="center" wrapText="1"/>
    </xf>
    <xf numFmtId="0" fontId="9" fillId="8" borderId="19" xfId="4" applyFont="1" applyFill="1" applyBorder="1" applyAlignment="1">
      <alignment horizontal="center" vertical="center" wrapText="1"/>
    </xf>
    <xf numFmtId="0" fontId="9" fillId="8" borderId="12" xfId="2" applyFont="1" applyFill="1" applyBorder="1" applyAlignment="1">
      <alignment horizontal="left" vertical="center" wrapText="1"/>
    </xf>
    <xf numFmtId="0" fontId="63" fillId="8" borderId="18" xfId="4" applyFont="1" applyFill="1" applyBorder="1" applyAlignment="1">
      <alignment vertical="center" wrapText="1"/>
    </xf>
    <xf numFmtId="0" fontId="9" fillId="8" borderId="18" xfId="2" applyFont="1" applyFill="1" applyBorder="1" applyAlignment="1">
      <alignment horizontal="left" wrapText="1"/>
    </xf>
    <xf numFmtId="0" fontId="9" fillId="8" borderId="12" xfId="4" applyFont="1" applyFill="1" applyBorder="1" applyAlignment="1">
      <alignment horizontal="center" vertical="center" wrapText="1"/>
    </xf>
    <xf numFmtId="0" fontId="13" fillId="8" borderId="0" xfId="4" applyFont="1" applyFill="1"/>
    <xf numFmtId="0" fontId="9" fillId="8" borderId="12" xfId="4" applyFont="1" applyFill="1" applyBorder="1" applyAlignment="1">
      <alignment horizontal="center" vertical="center" wrapText="1"/>
    </xf>
    <xf numFmtId="0" fontId="9" fillId="8" borderId="12" xfId="4" applyFont="1" applyFill="1" applyBorder="1" applyAlignment="1">
      <alignment horizontal="left" vertical="center" wrapText="1"/>
    </xf>
    <xf numFmtId="0" fontId="9" fillId="8" borderId="18" xfId="4" applyFont="1" applyFill="1" applyBorder="1" applyAlignment="1">
      <alignment vertical="center" wrapText="1"/>
    </xf>
    <xf numFmtId="0" fontId="9" fillId="8" borderId="12" xfId="4" applyFont="1" applyFill="1" applyBorder="1" applyAlignment="1">
      <alignment vertical="center" wrapText="1"/>
    </xf>
    <xf numFmtId="49" fontId="66" fillId="8" borderId="18" xfId="4" applyNumberFormat="1" applyFont="1" applyFill="1" applyBorder="1" applyAlignment="1">
      <alignment horizontal="center" vertical="center"/>
    </xf>
    <xf numFmtId="0" fontId="63" fillId="8" borderId="18" xfId="2" applyFont="1" applyFill="1" applyBorder="1" applyAlignment="1">
      <alignment horizontal="left" wrapText="1"/>
    </xf>
    <xf numFmtId="0" fontId="9" fillId="8" borderId="18" xfId="4" applyFont="1" applyFill="1" applyBorder="1" applyAlignment="1">
      <alignment horizontal="center" vertical="center" wrapText="1"/>
    </xf>
    <xf numFmtId="3" fontId="13" fillId="8" borderId="19" xfId="4" applyNumberFormat="1" applyFont="1" applyFill="1" applyBorder="1"/>
    <xf numFmtId="0" fontId="13" fillId="4" borderId="33" xfId="4" applyFont="1" applyFill="1" applyBorder="1"/>
    <xf numFmtId="0" fontId="63" fillId="4" borderId="33" xfId="4" applyFont="1" applyFill="1" applyBorder="1" applyAlignment="1">
      <alignment vertical="center" wrapText="1"/>
    </xf>
    <xf numFmtId="0" fontId="13" fillId="4" borderId="0" xfId="4" applyFont="1" applyFill="1"/>
    <xf numFmtId="49" fontId="65" fillId="0" borderId="18" xfId="4" applyNumberFormat="1" applyFont="1" applyFill="1" applyBorder="1" applyAlignment="1">
      <alignment vertical="top" wrapText="1"/>
    </xf>
    <xf numFmtId="49" fontId="66" fillId="4" borderId="18" xfId="4" quotePrefix="1" applyNumberFormat="1" applyFont="1" applyFill="1" applyBorder="1" applyAlignment="1">
      <alignment horizontal="center" vertical="center"/>
    </xf>
    <xf numFmtId="49" fontId="65" fillId="4" borderId="18" xfId="4" applyNumberFormat="1" applyFont="1" applyFill="1" applyBorder="1" applyAlignment="1">
      <alignment vertical="top" wrapText="1"/>
    </xf>
    <xf numFmtId="3" fontId="63" fillId="8" borderId="19" xfId="4" applyNumberFormat="1" applyFont="1" applyFill="1" applyBorder="1"/>
    <xf numFmtId="0" fontId="9" fillId="4" borderId="18" xfId="4" applyFont="1" applyFill="1" applyBorder="1" applyAlignment="1">
      <alignment horizontal="center" vertical="center"/>
    </xf>
    <xf numFmtId="0" fontId="63" fillId="8" borderId="33" xfId="4" applyFont="1" applyFill="1" applyBorder="1" applyAlignment="1">
      <alignment vertical="center" wrapText="1"/>
    </xf>
    <xf numFmtId="49" fontId="66" fillId="0" borderId="33" xfId="4" applyNumberFormat="1" applyFont="1" applyFill="1" applyBorder="1" applyAlignment="1">
      <alignment horizontal="center" vertical="center"/>
    </xf>
    <xf numFmtId="49" fontId="63" fillId="0" borderId="18" xfId="4" applyNumberFormat="1" applyFont="1" applyFill="1" applyBorder="1" applyAlignment="1">
      <alignment vertical="top"/>
    </xf>
    <xf numFmtId="0" fontId="8" fillId="4" borderId="19" xfId="4" applyFont="1" applyFill="1" applyBorder="1"/>
    <xf numFmtId="4" fontId="13" fillId="4" borderId="19" xfId="4" applyNumberFormat="1" applyFont="1" applyFill="1" applyBorder="1"/>
    <xf numFmtId="3" fontId="13" fillId="4" borderId="19" xfId="4" applyNumberFormat="1" applyFont="1" applyFill="1" applyBorder="1"/>
    <xf numFmtId="0" fontId="13" fillId="0" borderId="30" xfId="4" applyFont="1" applyBorder="1"/>
    <xf numFmtId="0" fontId="9" fillId="0" borderId="12" xfId="4" applyFont="1" applyFill="1" applyBorder="1" applyAlignment="1">
      <alignment horizontal="center" vertical="center"/>
    </xf>
    <xf numFmtId="0" fontId="63" fillId="0" borderId="18" xfId="4" applyFont="1" applyFill="1" applyBorder="1" applyAlignment="1">
      <alignment vertical="center" wrapText="1"/>
    </xf>
    <xf numFmtId="49" fontId="63" fillId="0" borderId="18" xfId="4" applyNumberFormat="1" applyFont="1" applyFill="1" applyBorder="1" applyAlignment="1">
      <alignment horizontal="center" wrapText="1"/>
    </xf>
    <xf numFmtId="0" fontId="96" fillId="4" borderId="38" xfId="4" applyFont="1" applyFill="1" applyBorder="1" applyAlignment="1">
      <alignment horizontal="center" vertical="center" wrapText="1"/>
    </xf>
    <xf numFmtId="4" fontId="66" fillId="4" borderId="18" xfId="4" applyNumberFormat="1" applyFont="1" applyFill="1" applyBorder="1"/>
    <xf numFmtId="49" fontId="66" fillId="4" borderId="33" xfId="4" applyNumberFormat="1" applyFont="1" applyFill="1" applyBorder="1" applyAlignment="1">
      <alignment horizontal="center" vertical="center"/>
    </xf>
    <xf numFmtId="0" fontId="96" fillId="4" borderId="34" xfId="4" applyFont="1" applyFill="1" applyBorder="1" applyAlignment="1">
      <alignment horizontal="left" vertical="center" wrapText="1"/>
    </xf>
    <xf numFmtId="0" fontId="96" fillId="4" borderId="39" xfId="4" applyFont="1" applyFill="1" applyBorder="1" applyAlignment="1">
      <alignment horizontal="left" vertical="center" wrapText="1"/>
    </xf>
    <xf numFmtId="0" fontId="96" fillId="4" borderId="40" xfId="4" applyFont="1" applyFill="1" applyBorder="1" applyAlignment="1">
      <alignment horizontal="center" vertical="center" wrapText="1"/>
    </xf>
    <xf numFmtId="0" fontId="96" fillId="4" borderId="39" xfId="4" applyFont="1" applyFill="1" applyBorder="1" applyAlignment="1">
      <alignment horizontal="center" vertical="center" wrapText="1"/>
    </xf>
    <xf numFmtId="0" fontId="63" fillId="4" borderId="25" xfId="4" applyFont="1" applyFill="1" applyBorder="1" applyAlignment="1">
      <alignment vertical="center" wrapText="1"/>
    </xf>
    <xf numFmtId="0" fontId="63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horizontal="center" vertical="center"/>
    </xf>
    <xf numFmtId="0" fontId="8" fillId="0" borderId="1" xfId="4" applyFont="1" applyFill="1" applyBorder="1" applyAlignment="1"/>
    <xf numFmtId="0" fontId="9" fillId="0" borderId="1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 vertical="center"/>
    </xf>
    <xf numFmtId="0" fontId="60" fillId="0" borderId="30" xfId="4" applyBorder="1"/>
    <xf numFmtId="0" fontId="96" fillId="4" borderId="19" xfId="4" applyFont="1" applyFill="1" applyBorder="1" applyAlignment="1">
      <alignment horizontal="left" vertical="center" wrapText="1"/>
    </xf>
    <xf numFmtId="0" fontId="3" fillId="4" borderId="19" xfId="4" applyFont="1" applyFill="1" applyBorder="1" applyAlignment="1">
      <alignment horizontal="center" vertical="center"/>
    </xf>
    <xf numFmtId="0" fontId="96" fillId="4" borderId="30" xfId="4" applyFont="1" applyFill="1" applyBorder="1" applyAlignment="1">
      <alignment horizontal="left" vertical="center" wrapText="1"/>
    </xf>
    <xf numFmtId="0" fontId="3" fillId="4" borderId="30" xfId="4" applyFont="1" applyFill="1" applyBorder="1" applyAlignment="1">
      <alignment horizontal="center" vertical="center"/>
    </xf>
    <xf numFmtId="3" fontId="13" fillId="4" borderId="32" xfId="4" applyNumberFormat="1" applyFont="1" applyFill="1" applyBorder="1"/>
    <xf numFmtId="0" fontId="13" fillId="4" borderId="32" xfId="4" applyFont="1" applyFill="1" applyBorder="1"/>
    <xf numFmtId="0" fontId="13" fillId="4" borderId="18" xfId="4" applyFont="1" applyFill="1" applyBorder="1" applyAlignment="1">
      <alignment wrapText="1"/>
    </xf>
    <xf numFmtId="0" fontId="9" fillId="4" borderId="19" xfId="4" applyFont="1" applyFill="1" applyBorder="1" applyAlignment="1">
      <alignment horizontal="left" vertical="top" wrapText="1"/>
    </xf>
    <xf numFmtId="0" fontId="9" fillId="4" borderId="30" xfId="4" applyFont="1" applyFill="1" applyBorder="1" applyAlignment="1">
      <alignment horizontal="left" vertical="top" wrapText="1"/>
    </xf>
    <xf numFmtId="0" fontId="9" fillId="0" borderId="19" xfId="4" applyFont="1" applyFill="1" applyBorder="1" applyAlignment="1">
      <alignment horizontal="left" vertical="center" wrapText="1"/>
    </xf>
    <xf numFmtId="0" fontId="102" fillId="7" borderId="0" xfId="4" applyFont="1" applyFill="1" applyAlignment="1">
      <alignment horizontal="center" vertical="center"/>
    </xf>
    <xf numFmtId="0" fontId="102" fillId="0" borderId="0" xfId="4" applyFont="1" applyFill="1"/>
    <xf numFmtId="0" fontId="9" fillId="0" borderId="30" xfId="4" applyFont="1" applyFill="1" applyBorder="1" applyAlignment="1">
      <alignment horizontal="left" vertical="center" wrapText="1"/>
    </xf>
    <xf numFmtId="0" fontId="8" fillId="0" borderId="18" xfId="4" applyFont="1" applyBorder="1"/>
    <xf numFmtId="0" fontId="47" fillId="4" borderId="14" xfId="4" applyFont="1" applyFill="1" applyBorder="1" applyAlignment="1">
      <alignment horizontal="left" vertical="center" wrapText="1"/>
    </xf>
    <xf numFmtId="0" fontId="29" fillId="4" borderId="19" xfId="4" applyFont="1" applyFill="1" applyBorder="1" applyAlignment="1">
      <alignment horizontal="center" vertical="center"/>
    </xf>
    <xf numFmtId="0" fontId="29" fillId="4" borderId="18" xfId="4" applyFont="1" applyFill="1" applyBorder="1" applyAlignment="1">
      <alignment horizontal="center" vertical="center"/>
    </xf>
    <xf numFmtId="0" fontId="13" fillId="4" borderId="20" xfId="4" applyFont="1" applyFill="1" applyBorder="1"/>
    <xf numFmtId="0" fontId="60" fillId="0" borderId="19" xfId="4" applyBorder="1"/>
    <xf numFmtId="0" fontId="13" fillId="4" borderId="31" xfId="4" applyFont="1" applyFill="1" applyBorder="1" applyAlignment="1">
      <alignment horizontal="right" wrapText="1"/>
    </xf>
    <xf numFmtId="0" fontId="13" fillId="4" borderId="16" xfId="4" applyFont="1" applyFill="1" applyBorder="1"/>
    <xf numFmtId="0" fontId="3" fillId="4" borderId="30" xfId="4" applyFont="1" applyFill="1" applyBorder="1" applyAlignment="1">
      <alignment horizontal="center" wrapText="1"/>
    </xf>
    <xf numFmtId="0" fontId="29" fillId="0" borderId="18" xfId="4" applyFont="1" applyFill="1" applyBorder="1" applyAlignment="1">
      <alignment vertical="center" wrapText="1"/>
    </xf>
    <xf numFmtId="0" fontId="60" fillId="8" borderId="18" xfId="4" applyFill="1" applyBorder="1"/>
    <xf numFmtId="0" fontId="60" fillId="4" borderId="32" xfId="4" applyFill="1" applyBorder="1"/>
    <xf numFmtId="49" fontId="11" fillId="4" borderId="18" xfId="4" applyNumberFormat="1" applyFont="1" applyFill="1" applyBorder="1" applyAlignment="1">
      <alignment horizontal="center" vertical="center"/>
    </xf>
    <xf numFmtId="0" fontId="103" fillId="4" borderId="18" xfId="4" applyFont="1" applyFill="1" applyBorder="1" applyAlignment="1">
      <alignment vertical="center" wrapText="1"/>
    </xf>
    <xf numFmtId="0" fontId="88" fillId="4" borderId="33" xfId="4" applyFont="1" applyFill="1" applyBorder="1" applyAlignment="1">
      <alignment vertical="center" wrapText="1"/>
    </xf>
    <xf numFmtId="0" fontId="103" fillId="4" borderId="12" xfId="4" applyFont="1" applyFill="1" applyBorder="1" applyAlignment="1">
      <alignment vertical="center" wrapText="1"/>
    </xf>
    <xf numFmtId="0" fontId="103" fillId="4" borderId="30" xfId="4" applyFont="1" applyFill="1" applyBorder="1" applyAlignment="1">
      <alignment vertical="center" wrapText="1"/>
    </xf>
    <xf numFmtId="0" fontId="88" fillId="4" borderId="37" xfId="4" applyFont="1" applyFill="1" applyBorder="1" applyAlignment="1">
      <alignment vertical="center" wrapText="1"/>
    </xf>
    <xf numFmtId="0" fontId="4" fillId="4" borderId="19" xfId="4" applyFont="1" applyFill="1" applyBorder="1"/>
    <xf numFmtId="0" fontId="60" fillId="8" borderId="19" xfId="4" applyFill="1" applyBorder="1"/>
    <xf numFmtId="0" fontId="60" fillId="4" borderId="20" xfId="4" applyFill="1" applyBorder="1"/>
    <xf numFmtId="3" fontId="13" fillId="0" borderId="30" xfId="4" applyNumberFormat="1" applyFont="1" applyBorder="1"/>
    <xf numFmtId="0" fontId="33" fillId="4" borderId="36" xfId="4" applyFont="1" applyFill="1" applyBorder="1" applyAlignment="1">
      <alignment vertical="top" wrapText="1"/>
    </xf>
    <xf numFmtId="49" fontId="17" fillId="0" borderId="18" xfId="4" applyNumberFormat="1" applyFont="1" applyFill="1" applyBorder="1" applyAlignment="1">
      <alignment horizontal="left" vertical="center" wrapText="1"/>
    </xf>
    <xf numFmtId="49" fontId="34" fillId="0" borderId="18" xfId="4" applyNumberFormat="1" applyFont="1" applyFill="1" applyBorder="1" applyAlignment="1"/>
    <xf numFmtId="0" fontId="3" fillId="6" borderId="18" xfId="4" applyFont="1" applyFill="1" applyBorder="1" applyAlignment="1">
      <alignment horizontal="left" wrapText="1"/>
    </xf>
    <xf numFmtId="0" fontId="63" fillId="6" borderId="18" xfId="4" applyFont="1" applyFill="1" applyBorder="1" applyAlignment="1">
      <alignment horizontal="center"/>
    </xf>
    <xf numFmtId="0" fontId="9" fillId="6" borderId="18" xfId="4" applyFont="1" applyFill="1" applyBorder="1" applyAlignment="1">
      <alignment horizontal="center" vertical="center"/>
    </xf>
    <xf numFmtId="49" fontId="34" fillId="6" borderId="18" xfId="4" applyNumberFormat="1" applyFont="1" applyFill="1" applyBorder="1" applyAlignment="1">
      <alignment wrapText="1"/>
    </xf>
    <xf numFmtId="0" fontId="3" fillId="6" borderId="18" xfId="4" applyFont="1" applyFill="1" applyBorder="1" applyAlignment="1">
      <alignment wrapText="1"/>
    </xf>
    <xf numFmtId="3" fontId="13" fillId="6" borderId="18" xfId="4" applyNumberFormat="1" applyFont="1" applyFill="1" applyBorder="1"/>
    <xf numFmtId="0" fontId="3" fillId="6" borderId="18" xfId="4" applyFont="1" applyFill="1" applyBorder="1"/>
    <xf numFmtId="0" fontId="7" fillId="0" borderId="30" xfId="4" applyFont="1" applyFill="1" applyBorder="1"/>
    <xf numFmtId="3" fontId="13" fillId="0" borderId="18" xfId="4" applyNumberFormat="1" applyFont="1" applyFill="1" applyBorder="1"/>
    <xf numFmtId="0" fontId="2" fillId="6" borderId="0" xfId="4" applyFont="1" applyFill="1" applyBorder="1" applyAlignment="1">
      <alignment horizontal="center"/>
    </xf>
    <xf numFmtId="0" fontId="3" fillId="6" borderId="18" xfId="4" applyFont="1" applyFill="1" applyBorder="1" applyAlignment="1">
      <alignment horizontal="center" wrapText="1"/>
    </xf>
    <xf numFmtId="0" fontId="3" fillId="6" borderId="19" xfId="4" applyFont="1" applyFill="1" applyBorder="1" applyAlignment="1">
      <alignment horizontal="center" vertical="center" wrapText="1"/>
    </xf>
    <xf numFmtId="0" fontId="9" fillId="6" borderId="18" xfId="4" quotePrefix="1" applyFont="1" applyFill="1" applyBorder="1" applyAlignment="1">
      <alignment horizontal="center" vertical="center"/>
    </xf>
    <xf numFmtId="0" fontId="2" fillId="6" borderId="19" xfId="4" applyFont="1" applyFill="1" applyBorder="1" applyAlignment="1">
      <alignment horizontal="center"/>
    </xf>
    <xf numFmtId="0" fontId="3" fillId="6" borderId="12" xfId="4" applyFont="1" applyFill="1" applyBorder="1" applyAlignment="1">
      <alignment horizontal="center" vertical="center" wrapText="1"/>
    </xf>
    <xf numFmtId="0" fontId="2" fillId="6" borderId="30" xfId="4" applyFont="1" applyFill="1" applyBorder="1" applyAlignment="1">
      <alignment horizontal="center"/>
    </xf>
    <xf numFmtId="0" fontId="3" fillId="6" borderId="3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left" wrapText="1"/>
    </xf>
    <xf numFmtId="0" fontId="4" fillId="0" borderId="0" xfId="4" applyFont="1" applyFill="1" applyBorder="1"/>
    <xf numFmtId="0" fontId="60" fillId="0" borderId="0" xfId="4" applyFill="1" applyBorder="1"/>
    <xf numFmtId="0" fontId="63" fillId="0" borderId="0" xfId="4" applyFont="1" applyFill="1" applyAlignment="1">
      <alignment horizontal="center"/>
    </xf>
    <xf numFmtId="0" fontId="9" fillId="0" borderId="0" xfId="4" applyFont="1" applyFill="1"/>
    <xf numFmtId="0" fontId="9" fillId="0" borderId="0" xfId="4" applyFont="1" applyFill="1" applyAlignment="1">
      <alignment horizontal="center" vertical="center"/>
    </xf>
    <xf numFmtId="0" fontId="7" fillId="0" borderId="0" xfId="4" applyFont="1" applyFill="1" applyBorder="1" applyAlignment="1"/>
    <xf numFmtId="0" fontId="8" fillId="0" borderId="0" xfId="4" applyFont="1" applyBorder="1" applyAlignment="1">
      <alignment horizontal="left"/>
    </xf>
    <xf numFmtId="0" fontId="7" fillId="0" borderId="1" xfId="4" applyFont="1" applyFill="1" applyBorder="1" applyAlignment="1"/>
    <xf numFmtId="0" fontId="7" fillId="0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center"/>
    </xf>
    <xf numFmtId="0" fontId="32" fillId="4" borderId="32" xfId="4" applyFont="1" applyFill="1" applyBorder="1" applyAlignment="1">
      <alignment horizontal="left" vertical="center" wrapText="1"/>
    </xf>
    <xf numFmtId="0" fontId="32" fillId="4" borderId="35" xfId="4" applyFont="1" applyFill="1" applyBorder="1" applyAlignment="1">
      <alignment horizontal="left" vertical="center" wrapText="1"/>
    </xf>
    <xf numFmtId="0" fontId="32" fillId="4" borderId="33" xfId="4" applyFont="1" applyFill="1" applyBorder="1" applyAlignment="1">
      <alignment horizontal="left" vertical="center" wrapText="1"/>
    </xf>
    <xf numFmtId="0" fontId="60" fillId="0" borderId="12" xfId="4" applyBorder="1" applyAlignment="1">
      <alignment horizontal="center" vertical="center" wrapText="1"/>
    </xf>
    <xf numFmtId="0" fontId="29" fillId="4" borderId="19" xfId="4" applyFont="1" applyFill="1" applyBorder="1" applyAlignment="1">
      <alignment horizontal="center"/>
    </xf>
    <xf numFmtId="0" fontId="29" fillId="4" borderId="18" xfId="4" applyFont="1" applyFill="1" applyBorder="1" applyAlignment="1">
      <alignment horizontal="center"/>
    </xf>
    <xf numFmtId="49" fontId="34" fillId="0" borderId="18" xfId="4" applyNumberFormat="1" applyFont="1" applyFill="1" applyBorder="1" applyAlignment="1">
      <alignment horizontal="left" wrapText="1"/>
    </xf>
    <xf numFmtId="0" fontId="3" fillId="4" borderId="18" xfId="4" applyFont="1" applyFill="1" applyBorder="1" applyAlignment="1">
      <alignment horizontal="center"/>
    </xf>
    <xf numFmtId="0" fontId="66" fillId="4" borderId="30" xfId="4" applyFont="1" applyFill="1" applyBorder="1"/>
    <xf numFmtId="49" fontId="28" fillId="4" borderId="18" xfId="4" applyNumberFormat="1" applyFont="1" applyFill="1" applyBorder="1" applyAlignment="1">
      <alignment horizontal="center" vertical="center" wrapText="1"/>
    </xf>
    <xf numFmtId="49" fontId="29" fillId="4" borderId="19" xfId="4" applyNumberFormat="1" applyFont="1" applyFill="1" applyBorder="1" applyAlignment="1">
      <alignment horizontal="center" vertical="center" wrapText="1"/>
    </xf>
    <xf numFmtId="49" fontId="29" fillId="4" borderId="12" xfId="4" applyNumberFormat="1" applyFont="1" applyFill="1" applyBorder="1" applyAlignment="1">
      <alignment horizontal="center" vertical="center" wrapText="1"/>
    </xf>
    <xf numFmtId="49" fontId="29" fillId="4" borderId="30" xfId="4" applyNumberFormat="1" applyFont="1" applyFill="1" applyBorder="1" applyAlignment="1">
      <alignment horizontal="center" vertical="center" wrapText="1"/>
    </xf>
    <xf numFmtId="49" fontId="29" fillId="4" borderId="19" xfId="4" applyNumberFormat="1" applyFont="1" applyFill="1" applyBorder="1" applyAlignment="1">
      <alignment horizontal="left" vertical="center" wrapText="1"/>
    </xf>
    <xf numFmtId="49" fontId="29" fillId="4" borderId="12" xfId="4" applyNumberFormat="1" applyFont="1" applyFill="1" applyBorder="1" applyAlignment="1">
      <alignment horizontal="left" vertical="center" wrapText="1"/>
    </xf>
    <xf numFmtId="0" fontId="60" fillId="0" borderId="30" xfId="4" applyBorder="1" applyAlignment="1">
      <alignment horizontal="center" vertical="center" wrapText="1"/>
    </xf>
    <xf numFmtId="49" fontId="29" fillId="4" borderId="30" xfId="4" applyNumberFormat="1" applyFont="1" applyFill="1" applyBorder="1" applyAlignment="1">
      <alignment horizontal="left" vertical="center" wrapText="1"/>
    </xf>
    <xf numFmtId="0" fontId="8" fillId="4" borderId="30" xfId="4" applyFont="1" applyFill="1" applyBorder="1" applyAlignment="1"/>
    <xf numFmtId="4" fontId="13" fillId="4" borderId="30" xfId="4" applyNumberFormat="1" applyFont="1" applyFill="1" applyBorder="1" applyAlignment="1"/>
    <xf numFmtId="3" fontId="13" fillId="8" borderId="30" xfId="4" applyNumberFormat="1" applyFont="1" applyFill="1" applyBorder="1" applyAlignment="1"/>
    <xf numFmtId="0" fontId="13" fillId="4" borderId="30" xfId="4" applyFont="1" applyFill="1" applyBorder="1" applyAlignment="1"/>
    <xf numFmtId="3" fontId="13" fillId="4" borderId="30" xfId="4" applyNumberFormat="1" applyFont="1" applyFill="1" applyBorder="1" applyAlignment="1"/>
    <xf numFmtId="0" fontId="13" fillId="4" borderId="18" xfId="4" applyFont="1" applyFill="1" applyBorder="1" applyAlignment="1"/>
    <xf numFmtId="0" fontId="13" fillId="8" borderId="18" xfId="4" applyFont="1" applyFill="1" applyBorder="1" applyAlignment="1"/>
    <xf numFmtId="0" fontId="8" fillId="4" borderId="18" xfId="4" applyFont="1" applyFill="1" applyBorder="1" applyAlignment="1"/>
    <xf numFmtId="4" fontId="13" fillId="4" borderId="18" xfId="4" applyNumberFormat="1" applyFont="1" applyFill="1" applyBorder="1" applyAlignment="1"/>
    <xf numFmtId="3" fontId="13" fillId="8" borderId="18" xfId="4" applyNumberFormat="1" applyFont="1" applyFill="1" applyBorder="1" applyAlignment="1"/>
    <xf numFmtId="3" fontId="13" fillId="4" borderId="18" xfId="4" applyNumberFormat="1" applyFont="1" applyFill="1" applyBorder="1" applyAlignment="1"/>
    <xf numFmtId="0" fontId="66" fillId="0" borderId="59" xfId="4" applyNumberFormat="1" applyFont="1" applyFill="1" applyBorder="1"/>
    <xf numFmtId="0" fontId="7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/>
    </xf>
    <xf numFmtId="0" fontId="31" fillId="4" borderId="19" xfId="4" applyFont="1" applyFill="1" applyBorder="1" applyAlignment="1">
      <alignment vertical="center" wrapText="1"/>
    </xf>
    <xf numFmtId="0" fontId="31" fillId="4" borderId="30" xfId="4" applyFont="1" applyFill="1" applyBorder="1" applyAlignment="1">
      <alignment vertical="center" wrapText="1"/>
    </xf>
    <xf numFmtId="0" fontId="30" fillId="4" borderId="19" xfId="4" applyFont="1" applyFill="1" applyBorder="1" applyAlignment="1">
      <alignment horizontal="left" vertical="center" wrapText="1"/>
    </xf>
    <xf numFmtId="0" fontId="104" fillId="4" borderId="12" xfId="4" applyFont="1" applyFill="1" applyBorder="1" applyAlignment="1">
      <alignment horizontal="center" vertical="center"/>
    </xf>
    <xf numFmtId="0" fontId="105" fillId="4" borderId="18" xfId="4" applyFont="1" applyFill="1" applyBorder="1" applyAlignment="1">
      <alignment vertical="center" wrapText="1"/>
    </xf>
    <xf numFmtId="0" fontId="13" fillId="4" borderId="12" xfId="4" applyFont="1" applyFill="1" applyBorder="1"/>
    <xf numFmtId="0" fontId="13" fillId="0" borderId="59" xfId="4" applyNumberFormat="1" applyFont="1" applyFill="1" applyBorder="1"/>
    <xf numFmtId="0" fontId="28" fillId="4" borderId="12" xfId="4" applyFont="1" applyFill="1" applyBorder="1" applyAlignment="1">
      <alignment horizontal="center" vertical="center" wrapText="1"/>
    </xf>
    <xf numFmtId="0" fontId="33" fillId="4" borderId="12" xfId="4" applyFont="1" applyFill="1" applyBorder="1" applyAlignment="1">
      <alignment horizontal="left" vertical="center" wrapText="1"/>
    </xf>
    <xf numFmtId="0" fontId="29" fillId="4" borderId="19" xfId="4" applyFont="1" applyFill="1" applyBorder="1" applyAlignment="1">
      <alignment horizontal="center" vertical="center"/>
    </xf>
    <xf numFmtId="0" fontId="29" fillId="4" borderId="12" xfId="4" applyFont="1" applyFill="1" applyBorder="1" applyAlignment="1">
      <alignment horizontal="center" vertical="center"/>
    </xf>
    <xf numFmtId="0" fontId="29" fillId="4" borderId="30" xfId="4" applyFont="1" applyFill="1" applyBorder="1" applyAlignment="1">
      <alignment horizontal="center" vertical="center"/>
    </xf>
    <xf numFmtId="0" fontId="9" fillId="4" borderId="18" xfId="4" applyFont="1" applyFill="1" applyBorder="1"/>
    <xf numFmtId="0" fontId="3" fillId="4" borderId="12" xfId="4" applyFont="1" applyFill="1" applyBorder="1" applyAlignment="1">
      <alignment horizontal="center" vertical="center"/>
    </xf>
    <xf numFmtId="0" fontId="3" fillId="4" borderId="30" xfId="4" applyFont="1" applyFill="1" applyBorder="1" applyAlignment="1">
      <alignment horizontal="center" vertical="center"/>
    </xf>
    <xf numFmtId="0" fontId="65" fillId="0" borderId="18" xfId="4" applyFont="1" applyFill="1" applyBorder="1" applyAlignment="1">
      <alignment horizontal="justify"/>
    </xf>
    <xf numFmtId="0" fontId="60" fillId="0" borderId="18" xfId="4" applyFont="1" applyBorder="1"/>
    <xf numFmtId="0" fontId="28" fillId="0" borderId="19" xfId="4" applyFont="1" applyBorder="1" applyAlignment="1">
      <alignment horizontal="center" vertical="center" wrapText="1"/>
    </xf>
    <xf numFmtId="0" fontId="28" fillId="0" borderId="30" xfId="4" applyFont="1" applyBorder="1" applyAlignment="1">
      <alignment horizontal="center" vertical="center" wrapText="1"/>
    </xf>
    <xf numFmtId="4" fontId="13" fillId="4" borderId="18" xfId="4" applyNumberFormat="1" applyFont="1" applyFill="1" applyBorder="1" applyAlignment="1">
      <alignment horizontal="right"/>
    </xf>
    <xf numFmtId="0" fontId="33" fillId="8" borderId="18" xfId="4" applyFont="1" applyFill="1" applyBorder="1" applyAlignment="1">
      <alignment vertical="center" wrapText="1"/>
    </xf>
    <xf numFmtId="0" fontId="3" fillId="8" borderId="18" xfId="4" applyFont="1" applyFill="1" applyBorder="1" applyAlignment="1">
      <alignment horizontal="center" vertical="center" wrapText="1"/>
    </xf>
    <xf numFmtId="0" fontId="30" fillId="8" borderId="18" xfId="4" applyFont="1" applyFill="1" applyBorder="1" applyAlignment="1">
      <alignment vertical="center" wrapText="1"/>
    </xf>
    <xf numFmtId="0" fontId="13" fillId="7" borderId="18" xfId="4" applyFont="1" applyFill="1" applyBorder="1"/>
    <xf numFmtId="0" fontId="33" fillId="8" borderId="12" xfId="4" applyFont="1" applyFill="1" applyBorder="1" applyAlignment="1">
      <alignment vertical="center" wrapText="1"/>
    </xf>
    <xf numFmtId="0" fontId="33" fillId="8" borderId="3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left" vertical="center" wrapText="1"/>
    </xf>
    <xf numFmtId="0" fontId="28" fillId="0" borderId="0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3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63" fillId="0" borderId="0" xfId="4" applyFont="1" applyFill="1" applyBorder="1"/>
    <xf numFmtId="0" fontId="9" fillId="0" borderId="0" xfId="4" applyFont="1" applyFill="1" applyAlignment="1">
      <alignment horizontal="left"/>
    </xf>
    <xf numFmtId="0" fontId="8" fillId="0" borderId="30" xfId="4" applyFont="1" applyBorder="1"/>
    <xf numFmtId="4" fontId="13" fillId="0" borderId="30" xfId="4" applyNumberFormat="1" applyFont="1" applyBorder="1"/>
    <xf numFmtId="0" fontId="31" fillId="0" borderId="19" xfId="4" applyFont="1" applyBorder="1" applyAlignment="1">
      <alignment horizontal="left" vertical="center" wrapText="1"/>
    </xf>
    <xf numFmtId="0" fontId="33" fillId="4" borderId="37" xfId="4" applyFont="1" applyFill="1" applyBorder="1" applyAlignment="1">
      <alignment horizontal="center" vertical="center" wrapText="1"/>
    </xf>
    <xf numFmtId="0" fontId="31" fillId="0" borderId="12" xfId="4" applyFont="1" applyBorder="1" applyAlignment="1">
      <alignment horizontal="left" vertical="center" wrapText="1"/>
    </xf>
    <xf numFmtId="0" fontId="31" fillId="0" borderId="30" xfId="4" applyFont="1" applyBorder="1" applyAlignment="1">
      <alignment horizontal="left" vertical="center" wrapText="1"/>
    </xf>
    <xf numFmtId="0" fontId="33" fillId="4" borderId="30" xfId="4" applyFont="1" applyFill="1" applyBorder="1" applyAlignment="1">
      <alignment horizontal="left" vertical="center" wrapText="1"/>
    </xf>
    <xf numFmtId="0" fontId="9" fillId="0" borderId="30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left" vertical="center" wrapText="1"/>
    </xf>
    <xf numFmtId="0" fontId="65" fillId="0" borderId="19" xfId="4" applyFont="1" applyBorder="1" applyAlignment="1">
      <alignment horizontal="center" vertical="center" wrapText="1"/>
    </xf>
    <xf numFmtId="4" fontId="13" fillId="0" borderId="18" xfId="4" applyNumberFormat="1" applyFont="1" applyBorder="1"/>
    <xf numFmtId="0" fontId="33" fillId="0" borderId="12" xfId="4" applyFont="1" applyBorder="1" applyAlignment="1">
      <alignment horizontal="left" vertical="center" wrapText="1"/>
    </xf>
    <xf numFmtId="0" fontId="33" fillId="0" borderId="30" xfId="4" applyFont="1" applyBorder="1" applyAlignment="1">
      <alignment horizontal="left" vertical="center" wrapText="1"/>
    </xf>
    <xf numFmtId="0" fontId="65" fillId="0" borderId="30" xfId="4" applyFont="1" applyBorder="1" applyAlignment="1">
      <alignment horizontal="center" vertical="center" wrapText="1"/>
    </xf>
    <xf numFmtId="0" fontId="28" fillId="0" borderId="12" xfId="4" applyFont="1" applyFill="1" applyBorder="1" applyAlignment="1">
      <alignment horizontal="center" vertical="center" wrapText="1"/>
    </xf>
    <xf numFmtId="0" fontId="33" fillId="0" borderId="12" xfId="4" applyFont="1" applyFill="1" applyBorder="1" applyAlignment="1">
      <alignment horizontal="left" vertical="center" wrapText="1"/>
    </xf>
    <xf numFmtId="0" fontId="2" fillId="0" borderId="34" xfId="4" applyFont="1" applyFill="1" applyBorder="1" applyAlignment="1">
      <alignment horizontal="center" vertical="center"/>
    </xf>
    <xf numFmtId="0" fontId="33" fillId="0" borderId="18" xfId="4" applyFont="1" applyFill="1" applyBorder="1" applyAlignment="1">
      <alignment vertical="center" wrapText="1"/>
    </xf>
    <xf numFmtId="0" fontId="3" fillId="0" borderId="18" xfId="4" applyFont="1" applyFill="1" applyBorder="1" applyAlignment="1">
      <alignment horizontal="center" vertical="center" wrapText="1"/>
    </xf>
    <xf numFmtId="0" fontId="30" fillId="0" borderId="30" xfId="4" applyFont="1" applyFill="1" applyBorder="1" applyAlignment="1">
      <alignment vertical="center" wrapText="1"/>
    </xf>
    <xf numFmtId="0" fontId="29" fillId="0" borderId="19" xfId="4" applyFont="1" applyFill="1" applyBorder="1" applyAlignment="1">
      <alignment vertical="center" wrapText="1"/>
    </xf>
    <xf numFmtId="0" fontId="8" fillId="0" borderId="30" xfId="4" applyFont="1" applyFill="1" applyBorder="1"/>
    <xf numFmtId="4" fontId="13" fillId="0" borderId="30" xfId="4" applyNumberFormat="1" applyFont="1" applyFill="1" applyBorder="1"/>
    <xf numFmtId="0" fontId="13" fillId="0" borderId="30" xfId="4" applyFont="1" applyFill="1" applyBorder="1"/>
    <xf numFmtId="3" fontId="13" fillId="0" borderId="30" xfId="4" applyNumberFormat="1" applyFont="1" applyFill="1" applyBorder="1"/>
    <xf numFmtId="0" fontId="60" fillId="0" borderId="30" xfId="4" applyFill="1" applyBorder="1"/>
    <xf numFmtId="0" fontId="33" fillId="0" borderId="12" xfId="4" applyFont="1" applyFill="1" applyBorder="1" applyAlignment="1">
      <alignment vertical="center" wrapText="1"/>
    </xf>
    <xf numFmtId="0" fontId="30" fillId="0" borderId="18" xfId="4" applyFont="1" applyFill="1" applyBorder="1" applyAlignment="1">
      <alignment vertical="center" wrapText="1"/>
    </xf>
    <xf numFmtId="0" fontId="29" fillId="0" borderId="12" xfId="4" applyFont="1" applyFill="1" applyBorder="1" applyAlignment="1">
      <alignment vertical="center" wrapText="1"/>
    </xf>
    <xf numFmtId="0" fontId="66" fillId="0" borderId="18" xfId="4" applyFont="1" applyFill="1" applyBorder="1"/>
    <xf numFmtId="0" fontId="63" fillId="0" borderId="19" xfId="4" applyFont="1" applyFill="1" applyBorder="1"/>
    <xf numFmtId="0" fontId="33" fillId="0" borderId="30" xfId="4" applyFont="1" applyFill="1" applyBorder="1" applyAlignment="1">
      <alignment horizontal="left" vertical="center" wrapText="1"/>
    </xf>
    <xf numFmtId="0" fontId="2" fillId="0" borderId="16" xfId="4" applyFont="1" applyFill="1" applyBorder="1" applyAlignment="1">
      <alignment horizontal="center" vertical="center"/>
    </xf>
    <xf numFmtId="0" fontId="33" fillId="0" borderId="30" xfId="4" applyFont="1" applyFill="1" applyBorder="1" applyAlignment="1">
      <alignment vertical="center" wrapText="1"/>
    </xf>
    <xf numFmtId="0" fontId="29" fillId="0" borderId="30" xfId="4" applyFont="1" applyFill="1" applyBorder="1" applyAlignment="1">
      <alignment vertical="center" wrapText="1"/>
    </xf>
    <xf numFmtId="3" fontId="13" fillId="0" borderId="18" xfId="4" applyNumberFormat="1" applyFont="1" applyBorder="1"/>
    <xf numFmtId="0" fontId="2" fillId="0" borderId="20" xfId="4" applyFont="1" applyBorder="1" applyAlignment="1">
      <alignment horizontal="center" vertical="center"/>
    </xf>
    <xf numFmtId="0" fontId="33" fillId="0" borderId="19" xfId="4" applyFont="1" applyBorder="1" applyAlignment="1">
      <alignment horizontal="left" vertical="center" wrapText="1"/>
    </xf>
    <xf numFmtId="0" fontId="2" fillId="0" borderId="34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33" fillId="0" borderId="30" xfId="4" applyFont="1" applyBorder="1" applyAlignment="1">
      <alignment vertical="center" wrapText="1"/>
    </xf>
    <xf numFmtId="49" fontId="11" fillId="9" borderId="33" xfId="4" applyNumberFormat="1" applyFont="1" applyFill="1" applyBorder="1" applyAlignment="1">
      <alignment horizontal="center" vertical="center"/>
    </xf>
    <xf numFmtId="49" fontId="34" fillId="9" borderId="18" xfId="4" applyNumberFormat="1" applyFont="1" applyFill="1" applyBorder="1" applyAlignment="1">
      <alignment wrapText="1"/>
    </xf>
    <xf numFmtId="0" fontId="97" fillId="0" borderId="19" xfId="4" applyFont="1" applyBorder="1" applyAlignment="1">
      <alignment wrapText="1"/>
    </xf>
    <xf numFmtId="0" fontId="60" fillId="8" borderId="30" xfId="4" applyFill="1" applyBorder="1"/>
    <xf numFmtId="0" fontId="28" fillId="6" borderId="18" xfId="4" applyFont="1" applyFill="1" applyBorder="1" applyAlignment="1">
      <alignment horizontal="center" vertical="center" wrapText="1"/>
    </xf>
    <xf numFmtId="0" fontId="17" fillId="6" borderId="60" xfId="4" applyFont="1" applyFill="1" applyBorder="1" applyAlignment="1">
      <alignment horizontal="center" vertical="center" wrapText="1"/>
    </xf>
    <xf numFmtId="0" fontId="44" fillId="6" borderId="0" xfId="4" applyFont="1" applyFill="1" applyBorder="1" applyAlignment="1">
      <alignment horizontal="center" vertical="center" wrapText="1"/>
    </xf>
    <xf numFmtId="0" fontId="17" fillId="6" borderId="61" xfId="4" applyFont="1" applyFill="1" applyBorder="1" applyAlignment="1">
      <alignment horizontal="center" vertical="center" wrapText="1"/>
    </xf>
    <xf numFmtId="0" fontId="29" fillId="6" borderId="18" xfId="4" applyFont="1" applyFill="1" applyBorder="1" applyAlignment="1">
      <alignment horizontal="center" vertical="center" wrapText="1"/>
    </xf>
    <xf numFmtId="0" fontId="30" fillId="6" borderId="18" xfId="4" applyFont="1" applyFill="1" applyBorder="1" applyAlignment="1">
      <alignment vertical="center" wrapText="1"/>
    </xf>
    <xf numFmtId="0" fontId="9" fillId="6" borderId="18" xfId="4" applyFont="1" applyFill="1" applyBorder="1"/>
    <xf numFmtId="0" fontId="4" fillId="0" borderId="18" xfId="4" applyFont="1" applyBorder="1"/>
    <xf numFmtId="0" fontId="28" fillId="0" borderId="0" xfId="4" applyFont="1" applyFill="1" applyBorder="1" applyAlignment="1">
      <alignment vertical="center" wrapText="1"/>
    </xf>
    <xf numFmtId="0" fontId="70" fillId="0" borderId="0" xfId="4" applyFont="1" applyFill="1" applyBorder="1" applyAlignment="1">
      <alignment vertical="center" wrapText="1"/>
    </xf>
    <xf numFmtId="0" fontId="44" fillId="0" borderId="0" xfId="4" applyFont="1" applyFill="1" applyBorder="1" applyAlignment="1">
      <alignment horizontal="center" vertical="center" wrapText="1"/>
    </xf>
    <xf numFmtId="0" fontId="70" fillId="0" borderId="0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left" wrapText="1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0" fontId="9" fillId="0" borderId="12" xfId="4" applyFont="1" applyBorder="1" applyAlignment="1">
      <alignment horizontal="center" vertical="center" wrapText="1"/>
    </xf>
    <xf numFmtId="0" fontId="9" fillId="3" borderId="34" xfId="4" applyFont="1" applyFill="1" applyBorder="1" applyAlignment="1">
      <alignment horizontal="center" vertical="center" wrapText="1"/>
    </xf>
    <xf numFmtId="0" fontId="65" fillId="0" borderId="19" xfId="1" applyFont="1" applyFill="1" applyBorder="1" applyAlignment="1">
      <alignment horizontal="left" vertical="center" wrapText="1"/>
    </xf>
    <xf numFmtId="0" fontId="53" fillId="0" borderId="18" xfId="1" applyFont="1" applyFill="1" applyBorder="1" applyAlignment="1">
      <alignment horizontal="left" vertical="center" wrapText="1"/>
    </xf>
    <xf numFmtId="0" fontId="53" fillId="0" borderId="18" xfId="1" applyFont="1" applyFill="1" applyBorder="1" applyAlignment="1">
      <alignment horizontal="center" vertical="center" wrapText="1"/>
    </xf>
    <xf numFmtId="49" fontId="53" fillId="0" borderId="18" xfId="4" applyNumberFormat="1" applyFont="1" applyFill="1" applyBorder="1" applyAlignment="1">
      <alignment horizontal="center" vertical="center" wrapText="1"/>
    </xf>
    <xf numFmtId="0" fontId="53" fillId="0" borderId="18" xfId="4" applyFont="1" applyFill="1" applyBorder="1" applyAlignment="1">
      <alignment horizontal="left" vertical="center" wrapText="1"/>
    </xf>
    <xf numFmtId="0" fontId="65" fillId="0" borderId="30" xfId="1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wrapText="1"/>
    </xf>
    <xf numFmtId="0" fontId="71" fillId="4" borderId="16" xfId="4" applyFont="1" applyFill="1" applyBorder="1" applyAlignment="1">
      <alignment horizontal="left" vertical="center"/>
    </xf>
    <xf numFmtId="0" fontId="71" fillId="4" borderId="17" xfId="4" applyFont="1" applyFill="1" applyBorder="1" applyAlignment="1">
      <alignment horizontal="left" vertical="center"/>
    </xf>
    <xf numFmtId="0" fontId="71" fillId="4" borderId="31" xfId="4" applyFont="1" applyFill="1" applyBorder="1" applyAlignment="1">
      <alignment horizontal="left" vertical="center"/>
    </xf>
    <xf numFmtId="0" fontId="66" fillId="0" borderId="19" xfId="1" applyFont="1" applyFill="1" applyBorder="1" applyAlignment="1">
      <alignment horizontal="center" vertical="center" wrapText="1"/>
    </xf>
    <xf numFmtId="0" fontId="63" fillId="0" borderId="18" xfId="1" applyFont="1" applyFill="1" applyBorder="1" applyAlignment="1">
      <alignment horizontal="left" wrapText="1"/>
    </xf>
    <xf numFmtId="49" fontId="63" fillId="0" borderId="18" xfId="4" applyNumberFormat="1" applyFont="1" applyFill="1" applyBorder="1" applyAlignment="1">
      <alignment horizontal="center" vertical="center"/>
    </xf>
    <xf numFmtId="0" fontId="63" fillId="0" borderId="18" xfId="4" applyFont="1" applyFill="1" applyBorder="1" applyAlignment="1">
      <alignment horizontal="left" vertical="center" wrapText="1"/>
    </xf>
    <xf numFmtId="0" fontId="106" fillId="0" borderId="18" xfId="1" applyFont="1" applyFill="1" applyBorder="1" applyAlignment="1">
      <alignment horizontal="left" wrapText="1"/>
    </xf>
    <xf numFmtId="0" fontId="106" fillId="0" borderId="18" xfId="1" applyFont="1" applyFill="1" applyBorder="1" applyAlignment="1">
      <alignment horizontal="center" vertical="center" wrapText="1"/>
    </xf>
    <xf numFmtId="0" fontId="106" fillId="0" borderId="18" xfId="1" applyFont="1" applyFill="1" applyBorder="1" applyAlignment="1">
      <alignment horizontal="left" vertical="center" wrapText="1"/>
    </xf>
    <xf numFmtId="0" fontId="96" fillId="0" borderId="18" xfId="1" applyFont="1" applyFill="1" applyBorder="1" applyAlignment="1">
      <alignment horizontal="left" vertical="center" wrapText="1"/>
    </xf>
    <xf numFmtId="0" fontId="66" fillId="4" borderId="19" xfId="4" applyFont="1" applyFill="1" applyBorder="1" applyAlignment="1">
      <alignment horizontal="left" vertical="center" wrapText="1"/>
    </xf>
    <xf numFmtId="0" fontId="66" fillId="4" borderId="12" xfId="4" applyFont="1" applyFill="1" applyBorder="1" applyAlignment="1">
      <alignment horizontal="left" vertical="center" wrapText="1"/>
    </xf>
    <xf numFmtId="0" fontId="63" fillId="0" borderId="18" xfId="1" applyFont="1" applyFill="1" applyBorder="1" applyAlignment="1">
      <alignment horizontal="center" wrapText="1"/>
    </xf>
    <xf numFmtId="49" fontId="93" fillId="0" borderId="18" xfId="4" applyNumberFormat="1" applyFont="1" applyFill="1" applyBorder="1" applyAlignment="1">
      <alignment horizontal="center" wrapText="1"/>
    </xf>
    <xf numFmtId="0" fontId="63" fillId="0" borderId="18" xfId="4" applyFont="1" applyFill="1" applyBorder="1" applyAlignment="1">
      <alignment horizontal="left" wrapText="1"/>
    </xf>
    <xf numFmtId="49" fontId="93" fillId="0" borderId="18" xfId="4" applyNumberFormat="1" applyFont="1" applyFill="1" applyBorder="1" applyAlignment="1">
      <alignment wrapText="1"/>
    </xf>
    <xf numFmtId="0" fontId="66" fillId="4" borderId="30" xfId="4" applyFont="1" applyFill="1" applyBorder="1" applyAlignment="1">
      <alignment horizontal="left" vertical="center" wrapText="1"/>
    </xf>
    <xf numFmtId="49" fontId="93" fillId="0" borderId="18" xfId="4" applyNumberFormat="1" applyFont="1" applyFill="1" applyBorder="1" applyAlignment="1">
      <alignment horizontal="center"/>
    </xf>
    <xf numFmtId="0" fontId="13" fillId="0" borderId="18" xfId="4" applyFont="1" applyBorder="1" applyAlignment="1">
      <alignment wrapText="1"/>
    </xf>
    <xf numFmtId="0" fontId="13" fillId="0" borderId="18" xfId="4" applyFont="1" applyFill="1" applyBorder="1" applyAlignment="1">
      <alignment wrapText="1"/>
    </xf>
    <xf numFmtId="4" fontId="13" fillId="0" borderId="18" xfId="4" applyNumberFormat="1" applyFont="1" applyFill="1" applyBorder="1" applyAlignment="1">
      <alignment wrapText="1"/>
    </xf>
    <xf numFmtId="0" fontId="13" fillId="8" borderId="18" xfId="4" applyFont="1" applyFill="1" applyBorder="1" applyAlignment="1">
      <alignment wrapText="1"/>
    </xf>
    <xf numFmtId="0" fontId="60" fillId="0" borderId="18" xfId="4" applyFill="1" applyBorder="1" applyAlignment="1">
      <alignment wrapText="1"/>
    </xf>
    <xf numFmtId="0" fontId="67" fillId="0" borderId="0" xfId="4" applyFont="1" applyAlignment="1">
      <alignment wrapText="1"/>
    </xf>
    <xf numFmtId="0" fontId="60" fillId="0" borderId="0" xfId="4" applyAlignment="1">
      <alignment wrapText="1"/>
    </xf>
    <xf numFmtId="49" fontId="9" fillId="0" borderId="18" xfId="4" applyNumberFormat="1" applyFont="1" applyFill="1" applyBorder="1" applyAlignment="1">
      <alignment vertical="center" wrapText="1"/>
    </xf>
    <xf numFmtId="0" fontId="13" fillId="0" borderId="18" xfId="4" applyFont="1" applyBorder="1" applyAlignment="1">
      <alignment horizontal="right" wrapText="1"/>
    </xf>
    <xf numFmtId="0" fontId="13" fillId="0" borderId="18" xfId="4" applyFont="1" applyFill="1" applyBorder="1" applyAlignment="1">
      <alignment vertical="center" wrapText="1"/>
    </xf>
    <xf numFmtId="0" fontId="13" fillId="0" borderId="18" xfId="4" applyFont="1" applyBorder="1" applyAlignment="1">
      <alignment vertical="center" wrapText="1"/>
    </xf>
    <xf numFmtId="0" fontId="13" fillId="8" borderId="18" xfId="4" applyFont="1" applyFill="1" applyBorder="1" applyAlignment="1">
      <alignment vertical="center" wrapText="1"/>
    </xf>
    <xf numFmtId="0" fontId="60" fillId="8" borderId="0" xfId="4" applyFill="1"/>
    <xf numFmtId="0" fontId="7" fillId="8" borderId="0" xfId="4" applyFont="1" applyFill="1" applyBorder="1" applyAlignment="1"/>
    <xf numFmtId="0" fontId="2" fillId="8" borderId="18" xfId="4" applyFont="1" applyFill="1" applyBorder="1"/>
    <xf numFmtId="0" fontId="63" fillId="0" borderId="18" xfId="4" applyFont="1" applyBorder="1" applyAlignment="1">
      <alignment horizontal="center" vertical="center" wrapText="1"/>
    </xf>
    <xf numFmtId="0" fontId="63" fillId="0" borderId="18" xfId="4" applyFont="1" applyFill="1" applyBorder="1"/>
    <xf numFmtId="49" fontId="63" fillId="4" borderId="19" xfId="4" applyNumberFormat="1" applyFont="1" applyFill="1" applyBorder="1" applyAlignment="1">
      <alignment horizontal="center" vertical="center"/>
    </xf>
    <xf numFmtId="49" fontId="63" fillId="0" borderId="19" xfId="4" applyNumberFormat="1" applyFont="1" applyFill="1" applyBorder="1" applyAlignment="1">
      <alignment horizontal="left" vertical="center" wrapText="1"/>
    </xf>
    <xf numFmtId="49" fontId="63" fillId="0" borderId="19" xfId="4" applyNumberFormat="1" applyFont="1" applyFill="1" applyBorder="1" applyAlignment="1">
      <alignment horizontal="left" vertical="center"/>
    </xf>
    <xf numFmtId="49" fontId="63" fillId="4" borderId="12" xfId="4" applyNumberFormat="1" applyFont="1" applyFill="1" applyBorder="1" applyAlignment="1">
      <alignment horizontal="center" vertical="center"/>
    </xf>
    <xf numFmtId="49" fontId="63" fillId="0" borderId="12" xfId="4" applyNumberFormat="1" applyFont="1" applyFill="1" applyBorder="1" applyAlignment="1">
      <alignment horizontal="left" vertical="center" wrapText="1"/>
    </xf>
    <xf numFmtId="49" fontId="63" fillId="0" borderId="12" xfId="4" applyNumberFormat="1" applyFont="1" applyFill="1" applyBorder="1" applyAlignment="1">
      <alignment horizontal="left" vertical="center"/>
    </xf>
    <xf numFmtId="4" fontId="13" fillId="0" borderId="18" xfId="4" applyNumberFormat="1" applyFont="1" applyFill="1" applyBorder="1"/>
    <xf numFmtId="49" fontId="63" fillId="4" borderId="30" xfId="4" applyNumberFormat="1" applyFont="1" applyFill="1" applyBorder="1" applyAlignment="1">
      <alignment horizontal="center" vertical="center"/>
    </xf>
    <xf numFmtId="49" fontId="63" fillId="0" borderId="30" xfId="4" applyNumberFormat="1" applyFont="1" applyFill="1" applyBorder="1" applyAlignment="1">
      <alignment horizontal="left" vertical="center" wrapText="1"/>
    </xf>
    <xf numFmtId="49" fontId="63" fillId="0" borderId="30" xfId="4" applyNumberFormat="1" applyFont="1" applyFill="1" applyBorder="1" applyAlignment="1">
      <alignment horizontal="left" vertical="center"/>
    </xf>
    <xf numFmtId="49" fontId="34" fillId="0" borderId="19" xfId="4" applyNumberFormat="1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wrapText="1"/>
    </xf>
    <xf numFmtId="0" fontId="3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60" fillId="0" borderId="0" xfId="4" applyFill="1" applyAlignment="1">
      <alignment horizontal="center" vertical="center"/>
    </xf>
    <xf numFmtId="0" fontId="80" fillId="0" borderId="0" xfId="4" applyFont="1" applyFill="1"/>
    <xf numFmtId="0" fontId="63" fillId="0" borderId="18" xfId="2" applyFont="1" applyBorder="1" applyAlignment="1">
      <alignment horizontal="left" wrapText="1"/>
    </xf>
    <xf numFmtId="0" fontId="66" fillId="0" borderId="20" xfId="2" applyFont="1" applyBorder="1" applyAlignment="1">
      <alignment horizontal="center" vertical="center" wrapText="1"/>
    </xf>
    <xf numFmtId="0" fontId="66" fillId="0" borderId="37" xfId="2" applyFont="1" applyBorder="1" applyAlignment="1">
      <alignment horizontal="center" vertical="center" wrapText="1"/>
    </xf>
    <xf numFmtId="49" fontId="66" fillId="0" borderId="18" xfId="4" quotePrefix="1" applyNumberFormat="1" applyFont="1" applyFill="1" applyBorder="1" applyAlignment="1">
      <alignment horizontal="center" vertical="center"/>
    </xf>
    <xf numFmtId="0" fontId="63" fillId="0" borderId="30" xfId="2" applyFont="1" applyBorder="1" applyAlignment="1">
      <alignment horizontal="center" vertical="center" wrapText="1"/>
    </xf>
    <xf numFmtId="0" fontId="66" fillId="0" borderId="30" xfId="2" applyFont="1" applyBorder="1" applyAlignment="1">
      <alignment horizontal="center" vertical="center" wrapText="1"/>
    </xf>
    <xf numFmtId="0" fontId="66" fillId="0" borderId="16" xfId="2" applyFont="1" applyBorder="1" applyAlignment="1">
      <alignment horizontal="center" vertical="center" wrapText="1"/>
    </xf>
    <xf numFmtId="0" fontId="66" fillId="0" borderId="31" xfId="2" applyFont="1" applyBorder="1" applyAlignment="1">
      <alignment horizontal="center" vertical="center" wrapText="1"/>
    </xf>
    <xf numFmtId="0" fontId="63" fillId="0" borderId="19" xfId="2" applyFont="1" applyBorder="1" applyAlignment="1">
      <alignment horizontal="left" vertical="center" wrapText="1"/>
    </xf>
    <xf numFmtId="0" fontId="63" fillId="0" borderId="18" xfId="2" applyFont="1" applyBorder="1" applyAlignment="1">
      <alignment horizontal="left" vertical="center" wrapText="1"/>
    </xf>
    <xf numFmtId="49" fontId="63" fillId="0" borderId="18" xfId="4" applyNumberFormat="1" applyFont="1" applyFill="1" applyBorder="1" applyAlignment="1">
      <alignment horizontal="left" vertical="center" wrapText="1"/>
    </xf>
    <xf numFmtId="0" fontId="63" fillId="0" borderId="12" xfId="2" applyFont="1" applyBorder="1" applyAlignment="1">
      <alignment horizontal="left" vertical="center" wrapText="1"/>
    </xf>
    <xf numFmtId="0" fontId="63" fillId="0" borderId="30" xfId="2" applyFont="1" applyBorder="1" applyAlignment="1">
      <alignment horizontal="left" vertical="center" wrapText="1"/>
    </xf>
    <xf numFmtId="0" fontId="63" fillId="0" borderId="19" xfId="2" applyFont="1" applyBorder="1" applyAlignment="1">
      <alignment horizontal="left" vertical="center" wrapText="1"/>
    </xf>
    <xf numFmtId="0" fontId="63" fillId="0" borderId="18" xfId="2" applyFont="1" applyBorder="1" applyAlignment="1">
      <alignment horizontal="center" wrapText="1"/>
    </xf>
    <xf numFmtId="49" fontId="63" fillId="0" borderId="18" xfId="4" applyNumberFormat="1" applyFont="1" applyFill="1" applyBorder="1" applyAlignment="1"/>
    <xf numFmtId="0" fontId="63" fillId="0" borderId="19" xfId="2" applyFont="1" applyBorder="1" applyAlignment="1">
      <alignment horizontal="center" vertical="center" wrapText="1"/>
    </xf>
    <xf numFmtId="49" fontId="63" fillId="0" borderId="18" xfId="4" quotePrefix="1" applyNumberFormat="1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wrapText="1"/>
    </xf>
    <xf numFmtId="0" fontId="8" fillId="0" borderId="37" xfId="4" applyFont="1" applyBorder="1" applyAlignment="1">
      <alignment horizontal="center" wrapText="1"/>
    </xf>
    <xf numFmtId="0" fontId="84" fillId="0" borderId="19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wrapText="1"/>
    </xf>
    <xf numFmtId="0" fontId="8" fillId="0" borderId="31" xfId="4" applyFont="1" applyBorder="1" applyAlignment="1">
      <alignment horizontal="center" wrapText="1"/>
    </xf>
    <xf numFmtId="0" fontId="84" fillId="0" borderId="30" xfId="4" applyFont="1" applyBorder="1" applyAlignment="1">
      <alignment horizontal="center" vertical="center" wrapText="1"/>
    </xf>
    <xf numFmtId="0" fontId="107" fillId="0" borderId="19" xfId="4" applyFont="1" applyBorder="1" applyAlignment="1">
      <alignment horizontal="left" vertical="center" wrapText="1"/>
    </xf>
    <xf numFmtId="49" fontId="65" fillId="0" borderId="12" xfId="3" applyNumberFormat="1" applyFont="1" applyFill="1" applyBorder="1" applyAlignment="1">
      <alignment horizontal="center" vertical="center" wrapText="1"/>
    </xf>
    <xf numFmtId="49" fontId="65" fillId="0" borderId="12" xfId="3" applyNumberFormat="1" applyFont="1" applyFill="1" applyBorder="1" applyAlignment="1">
      <alignment horizontal="center" vertical="center" wrapText="1"/>
    </xf>
    <xf numFmtId="49" fontId="65" fillId="0" borderId="12" xfId="3" applyNumberFormat="1" applyFont="1" applyFill="1" applyBorder="1" applyAlignment="1">
      <alignment horizontal="left" vertical="center" wrapText="1"/>
    </xf>
    <xf numFmtId="49" fontId="65" fillId="0" borderId="2" xfId="3" applyNumberFormat="1" applyFont="1" applyFill="1" applyBorder="1" applyAlignment="1">
      <alignment horizontal="center" vertical="center" wrapText="1"/>
    </xf>
    <xf numFmtId="0" fontId="63" fillId="0" borderId="2" xfId="4" applyFont="1" applyBorder="1" applyAlignment="1">
      <alignment vertical="center" wrapText="1"/>
    </xf>
    <xf numFmtId="49" fontId="63" fillId="0" borderId="2" xfId="3" applyNumberFormat="1" applyFont="1" applyFill="1" applyBorder="1" applyAlignment="1">
      <alignment vertical="center" wrapText="1"/>
    </xf>
    <xf numFmtId="49" fontId="13" fillId="0" borderId="30" xfId="3" applyNumberFormat="1" applyFont="1" applyFill="1" applyBorder="1" applyAlignment="1">
      <alignment horizontal="right" vertical="center" wrapText="1"/>
    </xf>
    <xf numFmtId="49" fontId="108" fillId="0" borderId="30" xfId="3" applyNumberFormat="1" applyFont="1" applyFill="1" applyBorder="1" applyAlignment="1">
      <alignment horizontal="right" vertical="center" wrapText="1"/>
    </xf>
    <xf numFmtId="49" fontId="109" fillId="0" borderId="30" xfId="3" applyNumberFormat="1" applyFont="1" applyFill="1" applyBorder="1" applyAlignment="1">
      <alignment horizontal="left" vertical="center" wrapText="1"/>
    </xf>
    <xf numFmtId="49" fontId="110" fillId="0" borderId="30" xfId="3" applyNumberFormat="1" applyFont="1" applyFill="1" applyBorder="1" applyAlignment="1">
      <alignment horizontal="right" vertical="center" wrapText="1"/>
    </xf>
    <xf numFmtId="49" fontId="13" fillId="10" borderId="30" xfId="3" applyNumberFormat="1" applyFont="1" applyFill="1" applyBorder="1" applyAlignment="1">
      <alignment horizontal="right" vertical="center" wrapText="1"/>
    </xf>
    <xf numFmtId="49" fontId="108" fillId="0" borderId="30" xfId="3" applyNumberFormat="1" applyFont="1" applyFill="1" applyBorder="1" applyAlignment="1">
      <alignment vertical="center" wrapText="1"/>
    </xf>
    <xf numFmtId="0" fontId="13" fillId="4" borderId="30" xfId="4" applyFont="1" applyFill="1" applyBorder="1" applyAlignment="1">
      <alignment vertical="center"/>
    </xf>
    <xf numFmtId="49" fontId="59" fillId="0" borderId="48" xfId="3" applyNumberFormat="1" applyFont="1" applyFill="1" applyBorder="1" applyAlignment="1">
      <alignment vertical="center" wrapText="1"/>
    </xf>
    <xf numFmtId="0" fontId="107" fillId="0" borderId="12" xfId="4" applyFont="1" applyBorder="1" applyAlignment="1">
      <alignment horizontal="left" vertical="center" wrapText="1"/>
    </xf>
    <xf numFmtId="0" fontId="98" fillId="0" borderId="18" xfId="4" applyFont="1" applyBorder="1" applyAlignment="1">
      <alignment vertical="center" wrapText="1"/>
    </xf>
    <xf numFmtId="49" fontId="63" fillId="0" borderId="18" xfId="3" applyNumberFormat="1" applyFont="1" applyFill="1" applyBorder="1" applyAlignment="1">
      <alignment vertical="center" wrapText="1"/>
    </xf>
    <xf numFmtId="49" fontId="109" fillId="0" borderId="30" xfId="3" applyNumberFormat="1" applyFont="1" applyFill="1" applyBorder="1" applyAlignment="1">
      <alignment horizontal="right" vertical="center" wrapText="1"/>
    </xf>
    <xf numFmtId="49" fontId="111" fillId="10" borderId="30" xfId="3" applyNumberFormat="1" applyFont="1" applyFill="1" applyBorder="1" applyAlignment="1">
      <alignment horizontal="right" vertical="center" wrapText="1"/>
    </xf>
    <xf numFmtId="49" fontId="111" fillId="0" borderId="30" xfId="3" applyNumberFormat="1" applyFont="1" applyFill="1" applyBorder="1" applyAlignment="1">
      <alignment horizontal="right" vertical="center" wrapText="1"/>
    </xf>
    <xf numFmtId="0" fontId="63" fillId="0" borderId="19" xfId="4" applyFont="1" applyBorder="1" applyAlignment="1">
      <alignment vertical="center" wrapText="1"/>
    </xf>
    <xf numFmtId="49" fontId="63" fillId="0" borderId="19" xfId="3" applyNumberFormat="1" applyFont="1" applyFill="1" applyBorder="1" applyAlignment="1">
      <alignment vertical="center" wrapText="1"/>
    </xf>
    <xf numFmtId="49" fontId="13" fillId="0" borderId="18" xfId="3" applyNumberFormat="1" applyFont="1" applyFill="1" applyBorder="1" applyAlignment="1">
      <alignment horizontal="right" vertical="center" wrapText="1"/>
    </xf>
    <xf numFmtId="49" fontId="108" fillId="0" borderId="18" xfId="3" applyNumberFormat="1" applyFont="1" applyFill="1" applyBorder="1" applyAlignment="1">
      <alignment vertical="center" wrapText="1"/>
    </xf>
    <xf numFmtId="49" fontId="59" fillId="0" borderId="49" xfId="3" applyNumberFormat="1" applyFont="1" applyFill="1" applyBorder="1" applyAlignment="1">
      <alignment vertical="center" wrapText="1"/>
    </xf>
    <xf numFmtId="0" fontId="93" fillId="0" borderId="19" xfId="4" applyFont="1" applyBorder="1" applyAlignment="1">
      <alignment vertical="center" wrapText="1"/>
    </xf>
    <xf numFmtId="0" fontId="93" fillId="0" borderId="18" xfId="4" applyFont="1" applyBorder="1" applyAlignment="1">
      <alignment vertical="center" wrapText="1"/>
    </xf>
    <xf numFmtId="0" fontId="107" fillId="0" borderId="30" xfId="4" applyFont="1" applyBorder="1" applyAlignment="1">
      <alignment horizontal="left" vertical="center" wrapText="1"/>
    </xf>
    <xf numFmtId="49" fontId="65" fillId="0" borderId="30" xfId="3" applyNumberFormat="1" applyFont="1" applyFill="1" applyBorder="1" applyAlignment="1">
      <alignment horizontal="center" vertical="center" wrapText="1"/>
    </xf>
    <xf numFmtId="49" fontId="65" fillId="0" borderId="30" xfId="3" applyNumberFormat="1" applyFont="1" applyFill="1" applyBorder="1" applyAlignment="1">
      <alignment horizontal="center" vertical="center" wrapText="1"/>
    </xf>
    <xf numFmtId="49" fontId="65" fillId="0" borderId="30" xfId="3" applyNumberFormat="1" applyFont="1" applyFill="1" applyBorder="1" applyAlignment="1">
      <alignment horizontal="left" vertical="center" wrapText="1"/>
    </xf>
    <xf numFmtId="49" fontId="109" fillId="0" borderId="18" xfId="3" applyNumberFormat="1" applyFont="1" applyFill="1" applyBorder="1" applyAlignment="1">
      <alignment horizontal="right" vertical="center" wrapText="1"/>
    </xf>
    <xf numFmtId="49" fontId="109" fillId="0" borderId="18" xfId="3" applyNumberFormat="1" applyFont="1" applyFill="1" applyBorder="1" applyAlignment="1">
      <alignment horizontal="left" vertical="center" wrapText="1"/>
    </xf>
    <xf numFmtId="49" fontId="111" fillId="10" borderId="18" xfId="3" applyNumberFormat="1" applyFont="1" applyFill="1" applyBorder="1" applyAlignment="1">
      <alignment horizontal="right" vertical="center" wrapText="1"/>
    </xf>
    <xf numFmtId="49" fontId="111" fillId="0" borderId="18" xfId="3" applyNumberFormat="1" applyFont="1" applyFill="1" applyBorder="1" applyAlignment="1">
      <alignment horizontal="right" vertical="center" wrapText="1"/>
    </xf>
    <xf numFmtId="49" fontId="65" fillId="0" borderId="19" xfId="3" applyNumberFormat="1" applyFont="1" applyFill="1" applyBorder="1" applyAlignment="1">
      <alignment horizontal="center" vertical="center" wrapText="1"/>
    </xf>
    <xf numFmtId="49" fontId="65" fillId="0" borderId="19" xfId="3" applyNumberFormat="1" applyFont="1" applyFill="1" applyBorder="1" applyAlignment="1">
      <alignment horizontal="center" vertical="center" wrapText="1"/>
    </xf>
    <xf numFmtId="49" fontId="65" fillId="0" borderId="19" xfId="3" applyNumberFormat="1" applyFont="1" applyFill="1" applyBorder="1" applyAlignment="1">
      <alignment horizontal="left" vertical="center" wrapText="1"/>
    </xf>
    <xf numFmtId="49" fontId="65" fillId="0" borderId="20" xfId="3" applyNumberFormat="1" applyFont="1" applyFill="1" applyBorder="1" applyAlignment="1">
      <alignment horizontal="center" vertical="center" wrapText="1"/>
    </xf>
    <xf numFmtId="49" fontId="63" fillId="0" borderId="18" xfId="3" applyNumberFormat="1" applyFont="1" applyFill="1" applyBorder="1" applyAlignment="1">
      <alignment horizontal="center" vertical="center" wrapText="1"/>
    </xf>
    <xf numFmtId="49" fontId="108" fillId="0" borderId="18" xfId="3" applyNumberFormat="1" applyFont="1" applyFill="1" applyBorder="1" applyAlignment="1">
      <alignment horizontal="right" vertical="center" wrapText="1"/>
    </xf>
    <xf numFmtId="49" fontId="13" fillId="10" borderId="18" xfId="3" applyNumberFormat="1" applyFont="1" applyFill="1" applyBorder="1" applyAlignment="1">
      <alignment horizontal="right" vertical="center" wrapText="1"/>
    </xf>
    <xf numFmtId="49" fontId="65" fillId="0" borderId="34" xfId="3" applyNumberFormat="1" applyFont="1" applyFill="1" applyBorder="1" applyAlignment="1">
      <alignment horizontal="center" vertical="center" wrapText="1"/>
    </xf>
    <xf numFmtId="49" fontId="112" fillId="10" borderId="18" xfId="3" applyNumberFormat="1" applyFont="1" applyFill="1" applyBorder="1" applyAlignment="1">
      <alignment horizontal="left" vertical="center" wrapText="1"/>
    </xf>
    <xf numFmtId="49" fontId="112" fillId="0" borderId="18" xfId="3" applyNumberFormat="1" applyFont="1" applyFill="1" applyBorder="1" applyAlignment="1">
      <alignment horizontal="left" vertical="center" wrapText="1"/>
    </xf>
    <xf numFmtId="49" fontId="13" fillId="0" borderId="18" xfId="3" applyNumberFormat="1" applyFont="1" applyFill="1" applyBorder="1" applyAlignment="1">
      <alignment vertical="center" wrapText="1"/>
    </xf>
    <xf numFmtId="49" fontId="65" fillId="0" borderId="16" xfId="3" applyNumberFormat="1" applyFont="1" applyFill="1" applyBorder="1" applyAlignment="1">
      <alignment horizontal="center" vertical="center" wrapText="1"/>
    </xf>
    <xf numFmtId="49" fontId="63" fillId="0" borderId="33" xfId="3" applyNumberFormat="1" applyFont="1" applyFill="1" applyBorder="1" applyAlignment="1">
      <alignment horizontal="center" vertical="center" wrapText="1"/>
    </xf>
    <xf numFmtId="0" fontId="93" fillId="4" borderId="19" xfId="4" applyFont="1" applyFill="1" applyBorder="1" applyAlignment="1">
      <alignment vertical="center" wrapText="1"/>
    </xf>
    <xf numFmtId="0" fontId="93" fillId="4" borderId="18" xfId="4" applyFont="1" applyFill="1" applyBorder="1" applyAlignment="1">
      <alignment vertical="center" wrapText="1"/>
    </xf>
    <xf numFmtId="49" fontId="65" fillId="0" borderId="34" xfId="3" applyNumberFormat="1" applyFont="1" applyFill="1" applyBorder="1" applyAlignment="1">
      <alignment horizontal="center" vertical="center" wrapText="1"/>
    </xf>
    <xf numFmtId="0" fontId="98" fillId="4" borderId="18" xfId="4" applyFont="1" applyFill="1" applyBorder="1" applyAlignment="1">
      <alignment vertical="center" wrapText="1"/>
    </xf>
    <xf numFmtId="0" fontId="93" fillId="0" borderId="30" xfId="4" applyFont="1" applyBorder="1" applyAlignment="1">
      <alignment vertical="center" wrapText="1"/>
    </xf>
    <xf numFmtId="49" fontId="112" fillId="0" borderId="18" xfId="3" applyNumberFormat="1" applyFont="1" applyFill="1" applyBorder="1" applyAlignment="1">
      <alignment horizontal="center" vertical="center" wrapText="1"/>
    </xf>
    <xf numFmtId="49" fontId="109" fillId="10" borderId="18" xfId="3" applyNumberFormat="1" applyFont="1" applyFill="1" applyBorder="1" applyAlignment="1">
      <alignment horizontal="left" vertical="center" wrapText="1"/>
    </xf>
    <xf numFmtId="1" fontId="13" fillId="0" borderId="18" xfId="4" applyNumberFormat="1" applyFont="1" applyFill="1" applyBorder="1" applyAlignment="1">
      <alignment horizontal="right"/>
    </xf>
    <xf numFmtId="49" fontId="113" fillId="0" borderId="18" xfId="3" applyNumberFormat="1" applyFont="1" applyFill="1" applyBorder="1" applyAlignment="1">
      <alignment horizontal="right" vertical="center" wrapText="1"/>
    </xf>
    <xf numFmtId="49" fontId="63" fillId="0" borderId="19" xfId="3" applyNumberFormat="1" applyFont="1" applyFill="1" applyBorder="1" applyAlignment="1">
      <alignment horizontal="center" vertical="center" wrapText="1"/>
    </xf>
    <xf numFmtId="49" fontId="13" fillId="0" borderId="19" xfId="3" applyNumberFormat="1" applyFont="1" applyFill="1" applyBorder="1" applyAlignment="1">
      <alignment horizontal="right" vertical="center" wrapText="1"/>
    </xf>
    <xf numFmtId="49" fontId="109" fillId="0" borderId="19" xfId="3" applyNumberFormat="1" applyFont="1" applyFill="1" applyBorder="1" applyAlignment="1">
      <alignment horizontal="right" vertical="center" wrapText="1"/>
    </xf>
    <xf numFmtId="49" fontId="109" fillId="0" borderId="19" xfId="3" applyNumberFormat="1" applyFont="1" applyFill="1" applyBorder="1" applyAlignment="1">
      <alignment horizontal="left" vertical="center" wrapText="1"/>
    </xf>
    <xf numFmtId="49" fontId="13" fillId="10" borderId="19" xfId="3" applyNumberFormat="1" applyFont="1" applyFill="1" applyBorder="1" applyAlignment="1">
      <alignment horizontal="right" vertical="center" wrapText="1"/>
    </xf>
    <xf numFmtId="49" fontId="108" fillId="0" borderId="19" xfId="3" applyNumberFormat="1" applyFont="1" applyFill="1" applyBorder="1" applyAlignment="1">
      <alignment vertical="center" wrapText="1"/>
    </xf>
    <xf numFmtId="49" fontId="59" fillId="0" borderId="50" xfId="3" applyNumberFormat="1" applyFont="1" applyFill="1" applyBorder="1" applyAlignment="1">
      <alignment vertical="center" wrapText="1"/>
    </xf>
    <xf numFmtId="49" fontId="8" fillId="0" borderId="19" xfId="3" applyNumberFormat="1" applyFont="1" applyFill="1" applyBorder="1" applyAlignment="1">
      <alignment horizontal="right" vertical="center" wrapText="1"/>
    </xf>
    <xf numFmtId="49" fontId="108" fillId="0" borderId="19" xfId="3" applyNumberFormat="1" applyFont="1" applyFill="1" applyBorder="1" applyAlignment="1">
      <alignment horizontal="right" vertical="center" wrapText="1"/>
    </xf>
    <xf numFmtId="49" fontId="114" fillId="0" borderId="19" xfId="3" applyNumberFormat="1" applyFont="1" applyFill="1" applyBorder="1" applyAlignment="1">
      <alignment horizontal="right" vertical="center" wrapText="1"/>
    </xf>
    <xf numFmtId="49" fontId="109" fillId="10" borderId="19" xfId="3" applyNumberFormat="1" applyFont="1" applyFill="1" applyBorder="1" applyAlignment="1">
      <alignment horizontal="left" vertical="center" wrapText="1"/>
    </xf>
    <xf numFmtId="49" fontId="65" fillId="0" borderId="21" xfId="3" applyNumberFormat="1" applyFont="1" applyFill="1" applyBorder="1" applyAlignment="1">
      <alignment horizontal="center" vertical="center" wrapText="1"/>
    </xf>
    <xf numFmtId="49" fontId="65" fillId="0" borderId="21" xfId="3" applyNumberFormat="1" applyFont="1" applyFill="1" applyBorder="1" applyAlignment="1">
      <alignment horizontal="center" vertical="center" wrapText="1"/>
    </xf>
    <xf numFmtId="49" fontId="65" fillId="0" borderId="21" xfId="3" applyNumberFormat="1" applyFont="1" applyFill="1" applyBorder="1" applyAlignment="1">
      <alignment horizontal="left" vertical="center" wrapText="1"/>
    </xf>
    <xf numFmtId="49" fontId="108" fillId="0" borderId="19" xfId="3" applyNumberFormat="1" applyFont="1" applyFill="1" applyBorder="1" applyAlignment="1">
      <alignment horizontal="center" vertical="center" wrapText="1"/>
    </xf>
    <xf numFmtId="0" fontId="93" fillId="0" borderId="19" xfId="4" applyFont="1" applyBorder="1" applyAlignment="1">
      <alignment horizontal="left" vertical="center" wrapText="1"/>
    </xf>
    <xf numFmtId="49" fontId="63" fillId="4" borderId="2" xfId="3" applyNumberFormat="1" applyFont="1" applyFill="1" applyBorder="1" applyAlignment="1">
      <alignment horizontal="center" vertical="center" wrapText="1"/>
    </xf>
    <xf numFmtId="49" fontId="63" fillId="4" borderId="2" xfId="3" applyNumberFormat="1" applyFont="1" applyFill="1" applyBorder="1" applyAlignment="1">
      <alignment horizontal="center" vertical="center" wrapText="1"/>
    </xf>
    <xf numFmtId="49" fontId="63" fillId="4" borderId="31" xfId="3" applyNumberFormat="1" applyFont="1" applyFill="1" applyBorder="1" applyAlignment="1">
      <alignment horizontal="center" vertical="center" wrapText="1"/>
    </xf>
    <xf numFmtId="49" fontId="13" fillId="4" borderId="30" xfId="3" applyNumberFormat="1" applyFont="1" applyFill="1" applyBorder="1" applyAlignment="1">
      <alignment horizontal="right" vertical="center" wrapText="1"/>
    </xf>
    <xf numFmtId="49" fontId="8" fillId="0" borderId="30" xfId="3" applyNumberFormat="1" applyFont="1" applyFill="1" applyBorder="1" applyAlignment="1">
      <alignment horizontal="right" vertical="center" wrapText="1"/>
    </xf>
    <xf numFmtId="49" fontId="109" fillId="10" borderId="30" xfId="3" applyNumberFormat="1" applyFont="1" applyFill="1" applyBorder="1" applyAlignment="1">
      <alignment horizontal="left" vertical="center" wrapText="1"/>
    </xf>
    <xf numFmtId="49" fontId="30" fillId="0" borderId="48" xfId="3" applyNumberFormat="1" applyFont="1" applyFill="1" applyBorder="1" applyAlignment="1">
      <alignment vertical="center" wrapText="1"/>
    </xf>
    <xf numFmtId="0" fontId="93" fillId="0" borderId="12" xfId="4" applyFont="1" applyBorder="1" applyAlignment="1">
      <alignment horizontal="left" vertical="center" wrapText="1"/>
    </xf>
    <xf numFmtId="49" fontId="30" fillId="0" borderId="49" xfId="3" applyNumberFormat="1" applyFont="1" applyFill="1" applyBorder="1" applyAlignment="1">
      <alignment vertical="center" wrapText="1"/>
    </xf>
    <xf numFmtId="0" fontId="93" fillId="0" borderId="12" xfId="4" applyFont="1" applyBorder="1" applyAlignment="1">
      <alignment vertical="center" wrapText="1"/>
    </xf>
    <xf numFmtId="49" fontId="63" fillId="4" borderId="19" xfId="3" applyNumberFormat="1" applyFont="1" applyFill="1" applyBorder="1" applyAlignment="1">
      <alignment horizontal="left" vertical="center" wrapText="1"/>
    </xf>
    <xf numFmtId="49" fontId="63" fillId="4" borderId="20" xfId="3" applyNumberFormat="1" applyFont="1" applyFill="1" applyBorder="1" applyAlignment="1">
      <alignment horizontal="left" vertical="center" wrapText="1"/>
    </xf>
    <xf numFmtId="49" fontId="63" fillId="4" borderId="33" xfId="3" applyNumberFormat="1" applyFont="1" applyFill="1" applyBorder="1" applyAlignment="1">
      <alignment horizontal="center" vertical="center" wrapText="1"/>
    </xf>
    <xf numFmtId="49" fontId="13" fillId="4" borderId="18" xfId="3" applyNumberFormat="1" applyFont="1" applyFill="1" applyBorder="1" applyAlignment="1">
      <alignment horizontal="right" vertical="center" wrapText="1"/>
    </xf>
    <xf numFmtId="49" fontId="112" fillId="0" borderId="18" xfId="3" applyNumberFormat="1" applyFont="1" applyFill="1" applyBorder="1" applyAlignment="1">
      <alignment horizontal="right" vertical="center" wrapText="1"/>
    </xf>
    <xf numFmtId="49" fontId="63" fillId="4" borderId="12" xfId="3" applyNumberFormat="1" applyFont="1" applyFill="1" applyBorder="1" applyAlignment="1">
      <alignment horizontal="left" vertical="center" wrapText="1"/>
    </xf>
    <xf numFmtId="49" fontId="63" fillId="4" borderId="34" xfId="3" applyNumberFormat="1" applyFont="1" applyFill="1" applyBorder="1" applyAlignment="1">
      <alignment horizontal="left" vertical="center" wrapText="1"/>
    </xf>
    <xf numFmtId="49" fontId="63" fillId="4" borderId="34" xfId="3" applyNumberFormat="1" applyFont="1" applyFill="1" applyBorder="1" applyAlignment="1">
      <alignment horizontal="center" vertical="center" wrapText="1"/>
    </xf>
    <xf numFmtId="0" fontId="93" fillId="0" borderId="30" xfId="4" applyFont="1" applyBorder="1" applyAlignment="1">
      <alignment horizontal="left" vertical="center" wrapText="1"/>
    </xf>
    <xf numFmtId="49" fontId="63" fillId="4" borderId="30" xfId="3" applyNumberFormat="1" applyFont="1" applyFill="1" applyBorder="1" applyAlignment="1">
      <alignment horizontal="left" vertical="center" wrapText="1"/>
    </xf>
    <xf numFmtId="49" fontId="63" fillId="4" borderId="16" xfId="3" applyNumberFormat="1" applyFont="1" applyFill="1" applyBorder="1" applyAlignment="1">
      <alignment horizontal="left" vertical="center" wrapText="1"/>
    </xf>
    <xf numFmtId="0" fontId="93" fillId="4" borderId="19" xfId="4" applyFont="1" applyFill="1" applyBorder="1" applyAlignment="1">
      <alignment horizontal="left" vertical="center" wrapText="1"/>
    </xf>
    <xf numFmtId="49" fontId="63" fillId="4" borderId="37" xfId="3" applyNumberFormat="1" applyFont="1" applyFill="1" applyBorder="1" applyAlignment="1">
      <alignment horizontal="center" vertical="center" wrapText="1"/>
    </xf>
    <xf numFmtId="49" fontId="63" fillId="4" borderId="37" xfId="3" applyNumberFormat="1" applyFont="1" applyFill="1" applyBorder="1" applyAlignment="1">
      <alignment horizontal="center" vertical="center" wrapText="1"/>
    </xf>
    <xf numFmtId="49" fontId="63" fillId="4" borderId="20" xfId="3" applyNumberFormat="1" applyFont="1" applyFill="1" applyBorder="1" applyAlignment="1">
      <alignment horizontal="center" vertical="center" wrapText="1"/>
    </xf>
    <xf numFmtId="0" fontId="93" fillId="4" borderId="12" xfId="4" applyFont="1" applyFill="1" applyBorder="1" applyAlignment="1">
      <alignment horizontal="left" vertical="center" wrapText="1"/>
    </xf>
    <xf numFmtId="49" fontId="63" fillId="4" borderId="14" xfId="3" applyNumberFormat="1" applyFont="1" applyFill="1" applyBorder="1" applyAlignment="1">
      <alignment horizontal="center" vertical="center" wrapText="1"/>
    </xf>
    <xf numFmtId="49" fontId="63" fillId="4" borderId="14" xfId="3" applyNumberFormat="1" applyFont="1" applyFill="1" applyBorder="1" applyAlignment="1">
      <alignment horizontal="center" vertical="center" wrapText="1"/>
    </xf>
    <xf numFmtId="49" fontId="63" fillId="4" borderId="34" xfId="3" applyNumberFormat="1" applyFont="1" applyFill="1" applyBorder="1" applyAlignment="1">
      <alignment horizontal="center" vertical="center" wrapText="1"/>
    </xf>
    <xf numFmtId="49" fontId="13" fillId="4" borderId="19" xfId="3" applyNumberFormat="1" applyFont="1" applyFill="1" applyBorder="1" applyAlignment="1">
      <alignment horizontal="right" vertical="center" wrapText="1"/>
    </xf>
    <xf numFmtId="49" fontId="30" fillId="0" borderId="50" xfId="3" applyNumberFormat="1" applyFont="1" applyFill="1" applyBorder="1" applyAlignment="1">
      <alignment vertical="center" wrapText="1"/>
    </xf>
    <xf numFmtId="0" fontId="93" fillId="4" borderId="30" xfId="4" applyFont="1" applyFill="1" applyBorder="1" applyAlignment="1">
      <alignment horizontal="left" vertical="center" wrapText="1"/>
    </xf>
    <xf numFmtId="49" fontId="63" fillId="4" borderId="21" xfId="3" applyNumberFormat="1" applyFont="1" applyFill="1" applyBorder="1" applyAlignment="1">
      <alignment horizontal="left" vertical="center" wrapText="1"/>
    </xf>
    <xf numFmtId="49" fontId="63" fillId="4" borderId="21" xfId="3" applyNumberFormat="1" applyFont="1" applyFill="1" applyBorder="1" applyAlignment="1">
      <alignment horizontal="center" vertical="center" wrapText="1"/>
    </xf>
    <xf numFmtId="49" fontId="108" fillId="4" borderId="19" xfId="3" applyNumberFormat="1" applyFont="1" applyFill="1" applyBorder="1" applyAlignment="1">
      <alignment horizontal="center" vertical="center" wrapText="1"/>
    </xf>
    <xf numFmtId="49" fontId="91" fillId="10" borderId="19" xfId="3" applyNumberFormat="1" applyFont="1" applyFill="1" applyBorder="1" applyAlignment="1">
      <alignment horizontal="left" vertical="center" wrapText="1"/>
    </xf>
    <xf numFmtId="49" fontId="91" fillId="4" borderId="28" xfId="3" applyNumberFormat="1" applyFont="1" applyFill="1" applyBorder="1" applyAlignment="1">
      <alignment horizontal="left" vertical="center" wrapText="1"/>
    </xf>
    <xf numFmtId="49" fontId="91" fillId="4" borderId="8" xfId="3" applyNumberFormat="1" applyFont="1" applyFill="1" applyBorder="1" applyAlignment="1">
      <alignment horizontal="left" vertical="center" wrapText="1"/>
    </xf>
    <xf numFmtId="49" fontId="91" fillId="4" borderId="29" xfId="3" applyNumberFormat="1" applyFont="1" applyFill="1" applyBorder="1" applyAlignment="1">
      <alignment horizontal="left" vertical="center" wrapText="1"/>
    </xf>
    <xf numFmtId="0" fontId="93" fillId="0" borderId="19" xfId="4" applyFont="1" applyBorder="1" applyAlignment="1">
      <alignment horizontal="center" vertical="center" wrapText="1"/>
    </xf>
    <xf numFmtId="49" fontId="63" fillId="4" borderId="19" xfId="3" applyNumberFormat="1" applyFont="1" applyFill="1" applyBorder="1" applyAlignment="1">
      <alignment horizontal="left" vertical="center" wrapText="1"/>
    </xf>
    <xf numFmtId="49" fontId="13" fillId="4" borderId="30" xfId="3" applyNumberFormat="1" applyFont="1" applyFill="1" applyBorder="1" applyAlignment="1">
      <alignment horizontal="center" vertical="center" wrapText="1"/>
    </xf>
    <xf numFmtId="49" fontId="8" fillId="0" borderId="30" xfId="3" applyNumberFormat="1" applyFont="1" applyFill="1" applyBorder="1" applyAlignment="1">
      <alignment horizontal="left" vertical="center" wrapText="1"/>
    </xf>
    <xf numFmtId="49" fontId="114" fillId="0" borderId="30" xfId="3" applyNumberFormat="1" applyFont="1" applyFill="1" applyBorder="1" applyAlignment="1">
      <alignment horizontal="left" vertical="center" wrapText="1"/>
    </xf>
    <xf numFmtId="49" fontId="30" fillId="0" borderId="30" xfId="3" applyNumberFormat="1" applyFont="1" applyFill="1" applyBorder="1" applyAlignment="1">
      <alignment vertical="center" wrapText="1"/>
    </xf>
    <xf numFmtId="0" fontId="93" fillId="0" borderId="12" xfId="4" applyFont="1" applyBorder="1" applyAlignment="1">
      <alignment horizontal="center" vertical="center" wrapText="1"/>
    </xf>
    <xf numFmtId="49" fontId="63" fillId="4" borderId="12" xfId="3" applyNumberFormat="1" applyFont="1" applyFill="1" applyBorder="1" applyAlignment="1">
      <alignment horizontal="left" vertical="center" wrapText="1"/>
    </xf>
    <xf numFmtId="49" fontId="13" fillId="4" borderId="18" xfId="3" applyNumberFormat="1" applyFont="1" applyFill="1" applyBorder="1" applyAlignment="1">
      <alignment horizontal="center" vertical="center" wrapText="1"/>
    </xf>
    <xf numFmtId="49" fontId="114" fillId="0" borderId="18" xfId="3" applyNumberFormat="1" applyFont="1" applyFill="1" applyBorder="1" applyAlignment="1">
      <alignment horizontal="left" vertical="center" wrapText="1"/>
    </xf>
    <xf numFmtId="49" fontId="8" fillId="0" borderId="18" xfId="3" applyNumberFormat="1" applyFont="1" applyFill="1" applyBorder="1" applyAlignment="1">
      <alignment horizontal="left" vertical="center" wrapText="1"/>
    </xf>
    <xf numFmtId="49" fontId="63" fillId="4" borderId="53" xfId="3" applyNumberFormat="1" applyFont="1" applyFill="1" applyBorder="1" applyAlignment="1">
      <alignment horizontal="left" vertical="center" wrapText="1"/>
    </xf>
    <xf numFmtId="49" fontId="63" fillId="4" borderId="30" xfId="3" applyNumberFormat="1" applyFont="1" applyFill="1" applyBorder="1" applyAlignment="1">
      <alignment horizontal="left" vertical="center" wrapText="1"/>
    </xf>
    <xf numFmtId="49" fontId="63" fillId="4" borderId="17" xfId="3" applyNumberFormat="1" applyFont="1" applyFill="1" applyBorder="1" applyAlignment="1">
      <alignment horizontal="left" vertical="center" wrapText="1"/>
    </xf>
    <xf numFmtId="0" fontId="63" fillId="0" borderId="18" xfId="4" applyFont="1" applyBorder="1" applyAlignment="1">
      <alignment vertical="center" wrapText="1"/>
    </xf>
    <xf numFmtId="49" fontId="63" fillId="4" borderId="34" xfId="3" applyNumberFormat="1" applyFont="1" applyFill="1" applyBorder="1" applyAlignment="1">
      <alignment horizontal="left" vertical="center" wrapText="1"/>
    </xf>
    <xf numFmtId="0" fontId="93" fillId="0" borderId="30" xfId="4" applyFont="1" applyBorder="1" applyAlignment="1">
      <alignment horizontal="center" vertical="center" wrapText="1"/>
    </xf>
    <xf numFmtId="49" fontId="63" fillId="4" borderId="20" xfId="3" applyNumberFormat="1" applyFont="1" applyFill="1" applyBorder="1" applyAlignment="1">
      <alignment vertical="center" wrapText="1"/>
    </xf>
    <xf numFmtId="49" fontId="63" fillId="4" borderId="16" xfId="3" applyNumberFormat="1" applyFont="1" applyFill="1" applyBorder="1" applyAlignment="1">
      <alignment vertical="center" wrapText="1"/>
    </xf>
    <xf numFmtId="49" fontId="63" fillId="4" borderId="20" xfId="3" applyNumberFormat="1" applyFont="1" applyFill="1" applyBorder="1" applyAlignment="1">
      <alignment horizontal="left" vertical="center" wrapText="1"/>
    </xf>
    <xf numFmtId="49" fontId="63" fillId="4" borderId="20" xfId="3" applyNumberFormat="1" applyFont="1" applyFill="1" applyBorder="1" applyAlignment="1">
      <alignment horizontal="center" vertical="center" wrapText="1"/>
    </xf>
    <xf numFmtId="0" fontId="63" fillId="0" borderId="19" xfId="4" applyFont="1" applyBorder="1" applyAlignment="1">
      <alignment horizontal="left" vertical="center" wrapText="1"/>
    </xf>
    <xf numFmtId="49" fontId="63" fillId="4" borderId="16" xfId="3" applyNumberFormat="1" applyFont="1" applyFill="1" applyBorder="1" applyAlignment="1">
      <alignment horizontal="center" vertical="center" wrapText="1"/>
    </xf>
    <xf numFmtId="0" fontId="98" fillId="0" borderId="18" xfId="4" applyFont="1" applyBorder="1" applyAlignment="1">
      <alignment horizontal="left" vertical="center" wrapText="1"/>
    </xf>
    <xf numFmtId="49" fontId="114" fillId="0" borderId="19" xfId="3" applyNumberFormat="1" applyFont="1" applyFill="1" applyBorder="1" applyAlignment="1">
      <alignment horizontal="left" vertical="center" wrapText="1"/>
    </xf>
    <xf numFmtId="49" fontId="63" fillId="4" borderId="19" xfId="3" applyNumberFormat="1" applyFont="1" applyFill="1" applyBorder="1" applyAlignment="1">
      <alignment vertical="center" wrapText="1"/>
    </xf>
    <xf numFmtId="49" fontId="63" fillId="4" borderId="37" xfId="3" applyNumberFormat="1" applyFont="1" applyFill="1" applyBorder="1" applyAlignment="1">
      <alignment vertical="center" wrapText="1"/>
    </xf>
    <xf numFmtId="49" fontId="63" fillId="4" borderId="37" xfId="3" applyNumberFormat="1" applyFont="1" applyFill="1" applyBorder="1" applyAlignment="1">
      <alignment horizontal="left" vertical="center" wrapText="1"/>
    </xf>
    <xf numFmtId="49" fontId="63" fillId="4" borderId="30" xfId="3" applyNumberFormat="1" applyFont="1" applyFill="1" applyBorder="1" applyAlignment="1">
      <alignment vertical="center" wrapText="1"/>
    </xf>
    <xf numFmtId="49" fontId="63" fillId="4" borderId="31" xfId="3" applyNumberFormat="1" applyFont="1" applyFill="1" applyBorder="1" applyAlignment="1">
      <alignment vertical="center" wrapText="1"/>
    </xf>
    <xf numFmtId="49" fontId="13" fillId="4" borderId="19" xfId="3" applyNumberFormat="1" applyFont="1" applyFill="1" applyBorder="1" applyAlignment="1">
      <alignment horizontal="center" vertical="center" wrapText="1"/>
    </xf>
    <xf numFmtId="49" fontId="63" fillId="4" borderId="12" xfId="3" applyNumberFormat="1" applyFont="1" applyFill="1" applyBorder="1" applyAlignment="1">
      <alignment vertical="center" wrapText="1"/>
    </xf>
    <xf numFmtId="49" fontId="63" fillId="4" borderId="0" xfId="3" applyNumberFormat="1" applyFont="1" applyFill="1" applyBorder="1" applyAlignment="1">
      <alignment vertical="center" wrapText="1"/>
    </xf>
    <xf numFmtId="49" fontId="63" fillId="4" borderId="17" xfId="3" applyNumberFormat="1" applyFont="1" applyFill="1" applyBorder="1" applyAlignment="1">
      <alignment vertical="center" wrapText="1"/>
    </xf>
    <xf numFmtId="49" fontId="72" fillId="4" borderId="18" xfId="3" applyNumberFormat="1" applyFont="1" applyFill="1" applyBorder="1" applyAlignment="1">
      <alignment horizontal="center" vertical="center" wrapText="1"/>
    </xf>
    <xf numFmtId="49" fontId="115" fillId="0" borderId="18" xfId="3" applyNumberFormat="1" applyFont="1" applyFill="1" applyBorder="1" applyAlignment="1">
      <alignment horizontal="left" vertical="center" wrapText="1"/>
    </xf>
    <xf numFmtId="49" fontId="91" fillId="10" borderId="18" xfId="3" applyNumberFormat="1" applyFont="1" applyFill="1" applyBorder="1" applyAlignment="1">
      <alignment horizontal="left" vertical="center" wrapText="1"/>
    </xf>
    <xf numFmtId="49" fontId="66" fillId="4" borderId="30" xfId="3" applyNumberFormat="1" applyFont="1" applyFill="1" applyBorder="1" applyAlignment="1">
      <alignment horizontal="center" vertical="center" wrapText="1"/>
    </xf>
    <xf numFmtId="49" fontId="91" fillId="10" borderId="30" xfId="3" applyNumberFormat="1" applyFont="1" applyFill="1" applyBorder="1" applyAlignment="1">
      <alignment horizontal="left" vertical="center" wrapText="1"/>
    </xf>
    <xf numFmtId="0" fontId="93" fillId="0" borderId="44" xfId="4" applyFont="1" applyBorder="1" applyAlignment="1">
      <alignment horizontal="center" vertical="center" wrapText="1"/>
    </xf>
    <xf numFmtId="49" fontId="63" fillId="4" borderId="46" xfId="3" applyNumberFormat="1" applyFont="1" applyFill="1" applyBorder="1" applyAlignment="1">
      <alignment horizontal="center" vertical="center" wrapText="1"/>
    </xf>
    <xf numFmtId="49" fontId="63" fillId="4" borderId="0" xfId="3" applyNumberFormat="1" applyFont="1" applyFill="1" applyBorder="1" applyAlignment="1">
      <alignment horizontal="center" vertical="center" wrapText="1"/>
    </xf>
    <xf numFmtId="49" fontId="30" fillId="4" borderId="33" xfId="3" applyNumberFormat="1" applyFont="1" applyFill="1" applyBorder="1" applyAlignment="1">
      <alignment horizontal="left" vertical="center" wrapText="1"/>
    </xf>
    <xf numFmtId="49" fontId="109" fillId="4" borderId="18" xfId="3" applyNumberFormat="1" applyFont="1" applyFill="1" applyBorder="1" applyAlignment="1">
      <alignment horizontal="right" vertical="center" wrapText="1"/>
    </xf>
    <xf numFmtId="49" fontId="113" fillId="4" borderId="18" xfId="3" applyNumberFormat="1" applyFont="1" applyFill="1" applyBorder="1" applyAlignment="1">
      <alignment horizontal="right" vertical="center" wrapText="1"/>
    </xf>
    <xf numFmtId="49" fontId="108" fillId="4" borderId="18" xfId="3" applyNumberFormat="1" applyFont="1" applyFill="1" applyBorder="1" applyAlignment="1">
      <alignment horizontal="right" vertical="center" wrapText="1"/>
    </xf>
    <xf numFmtId="49" fontId="109" fillId="4" borderId="18" xfId="3" applyNumberFormat="1" applyFont="1" applyFill="1" applyBorder="1" applyAlignment="1">
      <alignment vertical="center" wrapText="1"/>
    </xf>
    <xf numFmtId="49" fontId="91" fillId="4" borderId="49" xfId="3" applyNumberFormat="1" applyFont="1" applyFill="1" applyBorder="1" applyAlignment="1">
      <alignment vertical="center" wrapText="1"/>
    </xf>
    <xf numFmtId="49" fontId="8" fillId="4" borderId="18" xfId="3" applyNumberFormat="1" applyFont="1" applyFill="1" applyBorder="1" applyAlignment="1">
      <alignment horizontal="right" vertical="center" wrapText="1"/>
    </xf>
    <xf numFmtId="49" fontId="116" fillId="4" borderId="18" xfId="3" applyNumberFormat="1" applyFont="1" applyFill="1" applyBorder="1" applyAlignment="1">
      <alignment vertical="center" wrapText="1"/>
    </xf>
    <xf numFmtId="49" fontId="114" fillId="4" borderId="18" xfId="3" applyNumberFormat="1" applyFont="1" applyFill="1" applyBorder="1" applyAlignment="1">
      <alignment horizontal="right" vertical="center" wrapText="1"/>
    </xf>
    <xf numFmtId="49" fontId="116" fillId="4" borderId="18" xfId="3" applyNumberFormat="1" applyFont="1" applyFill="1" applyBorder="1" applyAlignment="1">
      <alignment horizontal="right" vertical="center" wrapText="1"/>
    </xf>
    <xf numFmtId="49" fontId="108" fillId="0" borderId="18" xfId="3" applyNumberFormat="1" applyFont="1" applyFill="1" applyBorder="1" applyAlignment="1">
      <alignment horizontal="center" vertical="center" wrapText="1"/>
    </xf>
    <xf numFmtId="49" fontId="9" fillId="4" borderId="19" xfId="3" applyNumberFormat="1" applyFont="1" applyFill="1" applyBorder="1" applyAlignment="1">
      <alignment vertical="center" wrapText="1"/>
    </xf>
    <xf numFmtId="49" fontId="111" fillId="4" borderId="18" xfId="3" applyNumberFormat="1" applyFont="1" applyFill="1" applyBorder="1" applyAlignment="1">
      <alignment horizontal="right" vertical="center" wrapText="1"/>
    </xf>
    <xf numFmtId="49" fontId="108" fillId="4" borderId="18" xfId="3" applyNumberFormat="1" applyFont="1" applyFill="1" applyBorder="1" applyAlignment="1">
      <alignment vertical="center" wrapText="1"/>
    </xf>
    <xf numFmtId="0" fontId="93" fillId="0" borderId="62" xfId="4" applyFont="1" applyBorder="1" applyAlignment="1">
      <alignment horizontal="center" vertical="center" wrapText="1"/>
    </xf>
    <xf numFmtId="49" fontId="63" fillId="4" borderId="63" xfId="3" applyNumberFormat="1" applyFont="1" applyFill="1" applyBorder="1" applyAlignment="1">
      <alignment horizontal="center" vertical="center" wrapText="1"/>
    </xf>
    <xf numFmtId="49" fontId="63" fillId="4" borderId="17" xfId="3" applyNumberFormat="1" applyFont="1" applyFill="1" applyBorder="1" applyAlignment="1">
      <alignment horizontal="center" vertical="center" wrapText="1"/>
    </xf>
    <xf numFmtId="0" fontId="93" fillId="0" borderId="44" xfId="4" applyFont="1" applyBorder="1" applyAlignment="1">
      <alignment vertical="center" wrapText="1"/>
    </xf>
    <xf numFmtId="49" fontId="63" fillId="4" borderId="64" xfId="3" applyNumberFormat="1" applyFont="1" applyFill="1" applyBorder="1" applyAlignment="1">
      <alignment horizontal="center" vertical="center" wrapText="1"/>
    </xf>
    <xf numFmtId="49" fontId="63" fillId="4" borderId="13" xfId="3" applyNumberFormat="1" applyFont="1" applyFill="1" applyBorder="1" applyAlignment="1">
      <alignment horizontal="center" vertical="center" wrapText="1"/>
    </xf>
    <xf numFmtId="0" fontId="93" fillId="0" borderId="65" xfId="4" applyFont="1" applyBorder="1" applyAlignment="1">
      <alignment vertical="center" wrapText="1"/>
    </xf>
    <xf numFmtId="49" fontId="9" fillId="4" borderId="19" xfId="3" applyNumberFormat="1" applyFont="1" applyFill="1" applyBorder="1" applyAlignment="1">
      <alignment horizontal="left" vertical="center" wrapText="1"/>
    </xf>
    <xf numFmtId="0" fontId="93" fillId="0" borderId="66" xfId="4" applyFont="1" applyBorder="1" applyAlignment="1">
      <alignment vertical="center" wrapText="1"/>
    </xf>
    <xf numFmtId="49" fontId="9" fillId="4" borderId="37" xfId="3" applyNumberFormat="1" applyFont="1" applyFill="1" applyBorder="1" applyAlignment="1">
      <alignment horizontal="left" vertical="center" wrapText="1"/>
    </xf>
    <xf numFmtId="0" fontId="93" fillId="0" borderId="67" xfId="4" applyFont="1" applyBorder="1" applyAlignment="1">
      <alignment vertical="center" wrapText="1"/>
    </xf>
    <xf numFmtId="49" fontId="63" fillId="4" borderId="31" xfId="3" applyNumberFormat="1" applyFont="1" applyFill="1" applyBorder="1" applyAlignment="1">
      <alignment horizontal="left" vertical="center" wrapText="1"/>
    </xf>
    <xf numFmtId="49" fontId="108" fillId="4" borderId="19" xfId="3" applyNumberFormat="1" applyFont="1" applyFill="1" applyBorder="1" applyAlignment="1">
      <alignment horizontal="right" vertical="center" wrapText="1"/>
    </xf>
    <xf numFmtId="49" fontId="108" fillId="4" borderId="19" xfId="3" applyNumberFormat="1" applyFont="1" applyFill="1" applyBorder="1" applyAlignment="1">
      <alignment vertical="center" wrapText="1"/>
    </xf>
    <xf numFmtId="0" fontId="93" fillId="0" borderId="68" xfId="4" applyFont="1" applyBorder="1" applyAlignment="1">
      <alignment vertical="center" wrapText="1"/>
    </xf>
    <xf numFmtId="49" fontId="63" fillId="4" borderId="18" xfId="3" applyNumberFormat="1" applyFont="1" applyFill="1" applyBorder="1" applyAlignment="1">
      <alignment horizontal="left" vertical="center" wrapText="1"/>
    </xf>
    <xf numFmtId="49" fontId="33" fillId="4" borderId="37" xfId="3" applyNumberFormat="1" applyFont="1" applyFill="1" applyBorder="1" applyAlignment="1">
      <alignment horizontal="left" vertical="center" wrapText="1"/>
    </xf>
    <xf numFmtId="49" fontId="91" fillId="4" borderId="56" xfId="3" applyNumberFormat="1" applyFont="1" applyFill="1" applyBorder="1" applyAlignment="1">
      <alignment horizontal="left" vertical="center" wrapText="1"/>
    </xf>
    <xf numFmtId="49" fontId="63" fillId="4" borderId="2" xfId="3" applyNumberFormat="1" applyFont="1" applyFill="1" applyBorder="1" applyAlignment="1">
      <alignment horizontal="left" vertical="center" wrapText="1"/>
    </xf>
    <xf numFmtId="49" fontId="30" fillId="10" borderId="30" xfId="3" applyNumberFormat="1" applyFont="1" applyFill="1" applyBorder="1" applyAlignment="1">
      <alignment vertical="center" wrapText="1"/>
    </xf>
    <xf numFmtId="49" fontId="91" fillId="10" borderId="18" xfId="3" applyNumberFormat="1" applyFont="1" applyFill="1" applyBorder="1" applyAlignment="1">
      <alignment vertical="center" wrapText="1"/>
    </xf>
    <xf numFmtId="49" fontId="30" fillId="10" borderId="18" xfId="3" applyNumberFormat="1" applyFont="1" applyFill="1" applyBorder="1" applyAlignment="1">
      <alignment vertical="center" wrapText="1"/>
    </xf>
    <xf numFmtId="49" fontId="63" fillId="4" borderId="16" xfId="3" applyNumberFormat="1" applyFont="1" applyFill="1" applyBorder="1" applyAlignment="1">
      <alignment horizontal="center" vertical="center" wrapText="1"/>
    </xf>
    <xf numFmtId="0" fontId="93" fillId="0" borderId="20" xfId="4" applyFont="1" applyBorder="1" applyAlignment="1">
      <alignment horizontal="left" vertical="center" wrapText="1"/>
    </xf>
    <xf numFmtId="0" fontId="93" fillId="0" borderId="16" xfId="4" applyFont="1" applyBorder="1" applyAlignment="1">
      <alignment horizontal="left" vertical="center" wrapText="1"/>
    </xf>
    <xf numFmtId="0" fontId="93" fillId="0" borderId="20" xfId="4" applyFont="1" applyBorder="1" applyAlignment="1">
      <alignment vertical="center" wrapText="1"/>
    </xf>
    <xf numFmtId="0" fontId="93" fillId="0" borderId="34" xfId="4" applyFont="1" applyBorder="1" applyAlignment="1">
      <alignment vertical="center" wrapText="1"/>
    </xf>
    <xf numFmtId="0" fontId="93" fillId="0" borderId="37" xfId="4" applyFont="1" applyBorder="1" applyAlignment="1">
      <alignment vertical="center" wrapText="1"/>
    </xf>
    <xf numFmtId="0" fontId="63" fillId="0" borderId="37" xfId="4" applyFont="1" applyBorder="1" applyAlignment="1">
      <alignment vertical="center" wrapText="1"/>
    </xf>
    <xf numFmtId="49" fontId="108" fillId="10" borderId="18" xfId="3" applyNumberFormat="1" applyFont="1" applyFill="1" applyBorder="1" applyAlignment="1">
      <alignment vertical="center" wrapText="1"/>
    </xf>
    <xf numFmtId="49" fontId="108" fillId="10" borderId="19" xfId="3" applyNumberFormat="1" applyFont="1" applyFill="1" applyBorder="1" applyAlignment="1">
      <alignment vertical="center" wrapText="1"/>
    </xf>
    <xf numFmtId="0" fontId="93" fillId="0" borderId="0" xfId="4" applyFont="1" applyBorder="1" applyAlignment="1">
      <alignment horizontal="left" vertical="center" wrapText="1"/>
    </xf>
    <xf numFmtId="49" fontId="63" fillId="4" borderId="53" xfId="3" applyNumberFormat="1" applyFont="1" applyFill="1" applyBorder="1" applyAlignment="1">
      <alignment horizontal="center" vertical="center" wrapText="1"/>
    </xf>
    <xf numFmtId="0" fontId="93" fillId="0" borderId="19" xfId="4" applyFont="1" applyBorder="1" applyAlignment="1">
      <alignment horizontal="center" vertical="center" wrapText="1"/>
    </xf>
    <xf numFmtId="0" fontId="93" fillId="0" borderId="17" xfId="4" applyFont="1" applyBorder="1" applyAlignment="1">
      <alignment horizontal="left" vertical="center" wrapText="1"/>
    </xf>
    <xf numFmtId="0" fontId="93" fillId="0" borderId="30" xfId="4" applyFont="1" applyBorder="1" applyAlignment="1">
      <alignment horizontal="center" vertical="center" wrapText="1"/>
    </xf>
    <xf numFmtId="49" fontId="66" fillId="0" borderId="30" xfId="3" applyNumberFormat="1" applyFont="1" applyFill="1" applyBorder="1" applyAlignment="1">
      <alignment horizontal="center" vertical="center" wrapText="1"/>
    </xf>
    <xf numFmtId="49" fontId="30" fillId="0" borderId="30" xfId="3" applyNumberFormat="1" applyFont="1" applyFill="1" applyBorder="1" applyAlignment="1">
      <alignment horizontal="right" vertical="center" wrapText="1"/>
    </xf>
    <xf numFmtId="0" fontId="96" fillId="0" borderId="37" xfId="4" applyFont="1" applyBorder="1" applyAlignment="1">
      <alignment vertical="center" wrapText="1"/>
    </xf>
    <xf numFmtId="0" fontId="13" fillId="4" borderId="30" xfId="4" applyFont="1" applyFill="1" applyBorder="1" applyAlignment="1">
      <alignment horizontal="right" vertical="center"/>
    </xf>
    <xf numFmtId="0" fontId="93" fillId="0" borderId="16" xfId="4" applyFont="1" applyBorder="1" applyAlignment="1">
      <alignment vertical="center" wrapText="1"/>
    </xf>
    <xf numFmtId="0" fontId="93" fillId="0" borderId="31" xfId="4" applyFont="1" applyBorder="1" applyAlignment="1">
      <alignment vertical="center" wrapText="1"/>
    </xf>
    <xf numFmtId="49" fontId="13" fillId="0" borderId="18" xfId="3" applyNumberFormat="1" applyFont="1" applyFill="1" applyBorder="1" applyAlignment="1">
      <alignment horizontal="center" vertical="center" wrapText="1"/>
    </xf>
    <xf numFmtId="0" fontId="96" fillId="0" borderId="18" xfId="4" applyFont="1" applyBorder="1" applyAlignment="1">
      <alignment vertical="center" wrapText="1"/>
    </xf>
    <xf numFmtId="49" fontId="13" fillId="10" borderId="18" xfId="3" applyNumberFormat="1" applyFont="1" applyFill="1" applyBorder="1" applyAlignment="1">
      <alignment vertical="center" wrapText="1"/>
    </xf>
    <xf numFmtId="49" fontId="13" fillId="0" borderId="19" xfId="3" applyNumberFormat="1" applyFont="1" applyFill="1" applyBorder="1" applyAlignment="1">
      <alignment vertical="center" wrapText="1"/>
    </xf>
    <xf numFmtId="49" fontId="13" fillId="10" borderId="19" xfId="3" applyNumberFormat="1" applyFont="1" applyFill="1" applyBorder="1" applyAlignment="1">
      <alignment vertical="center" wrapText="1"/>
    </xf>
    <xf numFmtId="49" fontId="91" fillId="4" borderId="30" xfId="3" applyNumberFormat="1" applyFont="1" applyFill="1" applyBorder="1" applyAlignment="1">
      <alignment horizontal="left" vertical="center" wrapText="1"/>
    </xf>
    <xf numFmtId="0" fontId="93" fillId="0" borderId="33" xfId="4" applyFont="1" applyBorder="1" applyAlignment="1">
      <alignment vertical="center" wrapText="1"/>
    </xf>
    <xf numFmtId="49" fontId="63" fillId="4" borderId="14" xfId="3" applyNumberFormat="1" applyFont="1" applyFill="1" applyBorder="1" applyAlignment="1">
      <alignment vertical="center" wrapText="1"/>
    </xf>
    <xf numFmtId="49" fontId="66" fillId="4" borderId="18" xfId="3" applyNumberFormat="1" applyFont="1" applyFill="1" applyBorder="1" applyAlignment="1">
      <alignment horizontal="center" vertical="center" wrapText="1"/>
    </xf>
    <xf numFmtId="49" fontId="63" fillId="4" borderId="53" xfId="3" applyNumberFormat="1" applyFont="1" applyFill="1" applyBorder="1" applyAlignment="1">
      <alignment vertical="center" wrapText="1"/>
    </xf>
    <xf numFmtId="49" fontId="91" fillId="4" borderId="19" xfId="3" applyNumberFormat="1" applyFont="1" applyFill="1" applyBorder="1" applyAlignment="1">
      <alignment vertical="center" wrapText="1"/>
    </xf>
    <xf numFmtId="49" fontId="91" fillId="10" borderId="19" xfId="3" applyNumberFormat="1" applyFont="1" applyFill="1" applyBorder="1" applyAlignment="1">
      <alignment vertical="center" wrapText="1"/>
    </xf>
    <xf numFmtId="49" fontId="91" fillId="4" borderId="50" xfId="3" applyNumberFormat="1" applyFont="1" applyFill="1" applyBorder="1" applyAlignment="1">
      <alignment vertical="center" wrapText="1"/>
    </xf>
    <xf numFmtId="49" fontId="66" fillId="4" borderId="12" xfId="3" applyNumberFormat="1" applyFont="1" applyFill="1" applyBorder="1" applyAlignment="1">
      <alignment horizontal="center" vertical="center" wrapText="1"/>
    </xf>
    <xf numFmtId="49" fontId="63" fillId="0" borderId="30" xfId="3" applyNumberFormat="1" applyFont="1" applyFill="1" applyBorder="1" applyAlignment="1">
      <alignment vertical="center" wrapText="1"/>
    </xf>
    <xf numFmtId="49" fontId="63" fillId="4" borderId="23" xfId="3" applyNumberFormat="1" applyFont="1" applyFill="1" applyBorder="1" applyAlignment="1">
      <alignment horizontal="left" vertical="center" wrapText="1"/>
    </xf>
    <xf numFmtId="49" fontId="30" fillId="4" borderId="21" xfId="3" applyNumberFormat="1" applyFont="1" applyFill="1" applyBorder="1" applyAlignment="1">
      <alignment horizontal="center" vertical="center" wrapText="1"/>
    </xf>
    <xf numFmtId="49" fontId="30" fillId="4" borderId="25" xfId="3" applyNumberFormat="1" applyFont="1" applyFill="1" applyBorder="1" applyAlignment="1">
      <alignment vertical="center" wrapText="1"/>
    </xf>
    <xf numFmtId="49" fontId="30" fillId="0" borderId="25" xfId="3" applyNumberFormat="1" applyFont="1" applyFill="1" applyBorder="1" applyAlignment="1">
      <alignment vertical="center" wrapText="1"/>
    </xf>
    <xf numFmtId="49" fontId="30" fillId="0" borderId="69" xfId="3" applyNumberFormat="1" applyFont="1" applyFill="1" applyBorder="1" applyAlignment="1">
      <alignment vertical="center" wrapText="1"/>
    </xf>
    <xf numFmtId="0" fontId="4" fillId="0" borderId="18" xfId="4" applyFont="1" applyBorder="1" applyAlignment="1">
      <alignment horizontal="center" vertical="center"/>
    </xf>
    <xf numFmtId="0" fontId="87" fillId="4" borderId="30" xfId="4" applyFont="1" applyFill="1" applyBorder="1" applyAlignment="1">
      <alignment vertical="center" wrapText="1"/>
    </xf>
    <xf numFmtId="0" fontId="87" fillId="4" borderId="18" xfId="4" applyFont="1" applyFill="1" applyBorder="1" applyAlignment="1">
      <alignment vertical="center" wrapText="1"/>
    </xf>
    <xf numFmtId="0" fontId="53" fillId="4" borderId="18" xfId="1" applyFont="1" applyFill="1" applyBorder="1" applyAlignment="1">
      <alignment horizontal="left" vertical="center" wrapText="1"/>
    </xf>
    <xf numFmtId="0" fontId="2" fillId="4" borderId="30" xfId="4" applyFont="1" applyFill="1" applyBorder="1"/>
    <xf numFmtId="0" fontId="2" fillId="4" borderId="18" xfId="4" applyFont="1" applyFill="1" applyBorder="1"/>
    <xf numFmtId="0" fontId="3" fillId="4" borderId="18" xfId="4" applyFont="1" applyFill="1" applyBorder="1"/>
    <xf numFmtId="0" fontId="4" fillId="4" borderId="30" xfId="4" applyFont="1" applyFill="1" applyBorder="1" applyAlignment="1">
      <alignment horizontal="center"/>
    </xf>
    <xf numFmtId="0" fontId="2" fillId="11" borderId="18" xfId="4" applyFont="1" applyFill="1" applyBorder="1"/>
    <xf numFmtId="0" fontId="31" fillId="4" borderId="17" xfId="4" applyFont="1" applyFill="1" applyBorder="1" applyAlignment="1">
      <alignment vertical="center" wrapText="1"/>
    </xf>
    <xf numFmtId="0" fontId="33" fillId="4" borderId="18" xfId="3" applyNumberFormat="1" applyFont="1" applyFill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/>
    </xf>
    <xf numFmtId="0" fontId="2" fillId="4" borderId="30" xfId="4" applyFont="1" applyFill="1" applyBorder="1" applyAlignment="1">
      <alignment horizontal="center" vertical="center"/>
    </xf>
    <xf numFmtId="0" fontId="98" fillId="4" borderId="18" xfId="4" applyFont="1" applyFill="1" applyBorder="1" applyAlignment="1">
      <alignment horizontal="center" vertical="center" wrapText="1"/>
    </xf>
    <xf numFmtId="0" fontId="97" fillId="4" borderId="18" xfId="4" applyNumberFormat="1" applyFont="1" applyFill="1" applyBorder="1" applyAlignment="1">
      <alignment vertical="center" wrapText="1"/>
    </xf>
    <xf numFmtId="0" fontId="117" fillId="4" borderId="18" xfId="4" applyFont="1" applyFill="1" applyBorder="1" applyAlignment="1">
      <alignment horizontal="center" vertical="center"/>
    </xf>
    <xf numFmtId="0" fontId="104" fillId="4" borderId="18" xfId="4" applyNumberFormat="1" applyFont="1" applyFill="1" applyBorder="1" applyAlignment="1">
      <alignment horizontal="center" vertical="center" wrapText="1"/>
    </xf>
    <xf numFmtId="0" fontId="97" fillId="4" borderId="18" xfId="4" applyFont="1" applyFill="1" applyBorder="1" applyAlignment="1">
      <alignment vertical="center" wrapText="1"/>
    </xf>
    <xf numFmtId="0" fontId="117" fillId="4" borderId="18" xfId="4" applyFont="1" applyFill="1" applyBorder="1"/>
    <xf numFmtId="0" fontId="3" fillId="4" borderId="12" xfId="4" applyNumberFormat="1" applyFont="1" applyFill="1" applyBorder="1" applyAlignment="1">
      <alignment vertical="center" wrapText="1"/>
    </xf>
    <xf numFmtId="0" fontId="3" fillId="4" borderId="18" xfId="4" applyNumberFormat="1" applyFont="1" applyFill="1" applyBorder="1" applyAlignment="1">
      <alignment horizontal="center" vertical="center" wrapText="1"/>
    </xf>
    <xf numFmtId="0" fontId="3" fillId="4" borderId="30" xfId="4" applyNumberFormat="1" applyFont="1" applyFill="1" applyBorder="1" applyAlignment="1">
      <alignment vertical="center" wrapText="1"/>
    </xf>
    <xf numFmtId="0" fontId="118" fillId="4" borderId="18" xfId="4" applyFont="1" applyFill="1" applyBorder="1" applyAlignment="1">
      <alignment vertical="center" wrapText="1"/>
    </xf>
    <xf numFmtId="49" fontId="118" fillId="4" borderId="18" xfId="3" applyNumberFormat="1" applyFont="1" applyFill="1" applyBorder="1" applyAlignment="1">
      <alignment vertical="center" wrapText="1"/>
    </xf>
    <xf numFmtId="49" fontId="118" fillId="4" borderId="18" xfId="3" applyNumberFormat="1" applyFont="1" applyFill="1" applyBorder="1" applyAlignment="1">
      <alignment horizontal="center" vertical="center" wrapText="1"/>
    </xf>
    <xf numFmtId="49" fontId="33" fillId="5" borderId="18" xfId="3" applyNumberFormat="1" applyFont="1" applyFill="1" applyBorder="1" applyAlignment="1">
      <alignment horizontal="center" vertical="center" wrapText="1"/>
    </xf>
    <xf numFmtId="0" fontId="31" fillId="4" borderId="19" xfId="4" applyFont="1" applyFill="1" applyBorder="1" applyAlignment="1">
      <alignment horizontal="center" vertical="center" wrapText="1"/>
    </xf>
    <xf numFmtId="0" fontId="2" fillId="4" borderId="19" xfId="4" applyFont="1" applyFill="1" applyBorder="1" applyAlignment="1">
      <alignment horizontal="center" vertical="center"/>
    </xf>
    <xf numFmtId="0" fontId="31" fillId="4" borderId="18" xfId="4" applyFont="1" applyFill="1" applyBorder="1" applyAlignment="1">
      <alignment horizontal="left" vertical="center" wrapText="1"/>
    </xf>
    <xf numFmtId="49" fontId="97" fillId="12" borderId="18" xfId="3" applyNumberFormat="1" applyFont="1" applyFill="1" applyBorder="1" applyAlignment="1">
      <alignment horizontal="center" vertical="center" wrapText="1"/>
    </xf>
    <xf numFmtId="0" fontId="105" fillId="12" borderId="18" xfId="4" applyFont="1" applyFill="1" applyBorder="1" applyAlignment="1">
      <alignment vertical="center" wrapText="1"/>
    </xf>
    <xf numFmtId="49" fontId="9" fillId="4" borderId="19" xfId="3" applyNumberFormat="1" applyFont="1" applyFill="1" applyBorder="1" applyAlignment="1">
      <alignment horizontal="center" vertical="center" wrapText="1"/>
    </xf>
    <xf numFmtId="49" fontId="97" fillId="12" borderId="19" xfId="3" applyNumberFormat="1" applyFont="1" applyFill="1" applyBorder="1" applyAlignment="1">
      <alignment horizontal="center" vertical="center" wrapText="1"/>
    </xf>
    <xf numFmtId="0" fontId="105" fillId="12" borderId="19" xfId="4" applyFont="1" applyFill="1" applyBorder="1" applyAlignment="1">
      <alignment horizontal="center" vertical="center" wrapText="1"/>
    </xf>
    <xf numFmtId="49" fontId="9" fillId="4" borderId="30" xfId="3" applyNumberFormat="1" applyFont="1" applyFill="1" applyBorder="1" applyAlignment="1">
      <alignment horizontal="center" vertical="center" wrapText="1"/>
    </xf>
    <xf numFmtId="49" fontId="97" fillId="12" borderId="30" xfId="3" applyNumberFormat="1" applyFont="1" applyFill="1" applyBorder="1" applyAlignment="1">
      <alignment horizontal="center" vertical="center" wrapText="1"/>
    </xf>
    <xf numFmtId="0" fontId="105" fillId="12" borderId="30" xfId="4" applyFont="1" applyFill="1" applyBorder="1" applyAlignment="1">
      <alignment horizontal="center" vertical="center" wrapText="1"/>
    </xf>
    <xf numFmtId="0" fontId="95" fillId="4" borderId="1" xfId="4" applyFont="1" applyFill="1" applyBorder="1" applyAlignment="1">
      <alignment horizontal="left" vertical="center" wrapText="1"/>
    </xf>
    <xf numFmtId="0" fontId="95" fillId="4" borderId="51" xfId="4" applyFont="1" applyFill="1" applyBorder="1" applyAlignment="1">
      <alignment horizontal="left" vertical="center" wrapText="1"/>
    </xf>
    <xf numFmtId="0" fontId="31" fillId="7" borderId="30" xfId="4" applyFont="1" applyFill="1" applyBorder="1" applyAlignment="1">
      <alignment vertical="center" wrapText="1"/>
    </xf>
    <xf numFmtId="0" fontId="2" fillId="7" borderId="30" xfId="4" applyFont="1" applyFill="1" applyBorder="1" applyAlignment="1">
      <alignment horizontal="center" vertical="center"/>
    </xf>
    <xf numFmtId="49" fontId="9" fillId="7" borderId="30" xfId="3" applyNumberFormat="1" applyFont="1" applyFill="1" applyBorder="1" applyAlignment="1">
      <alignment vertical="center" wrapText="1"/>
    </xf>
    <xf numFmtId="0" fontId="95" fillId="4" borderId="17" xfId="4" applyFont="1" applyFill="1" applyBorder="1" applyAlignment="1">
      <alignment horizontal="left" vertical="center" wrapText="1"/>
    </xf>
    <xf numFmtId="0" fontId="2" fillId="4" borderId="16" xfId="4" applyFont="1" applyFill="1" applyBorder="1"/>
    <xf numFmtId="0" fontId="31" fillId="4" borderId="36" xfId="4" applyFont="1" applyFill="1" applyBorder="1" applyAlignment="1">
      <alignment vertical="center" wrapText="1"/>
    </xf>
    <xf numFmtId="0" fontId="2" fillId="4" borderId="33" xfId="4" applyFont="1" applyFill="1" applyBorder="1"/>
    <xf numFmtId="0" fontId="2" fillId="4" borderId="32" xfId="4" applyFont="1" applyFill="1" applyBorder="1"/>
    <xf numFmtId="0" fontId="9" fillId="7" borderId="18" xfId="4" applyFont="1" applyFill="1" applyBorder="1" applyAlignment="1">
      <alignment vertical="center" wrapText="1"/>
    </xf>
    <xf numFmtId="0" fontId="9" fillId="4" borderId="12" xfId="2" applyFont="1" applyFill="1" applyBorder="1" applyAlignment="1">
      <alignment horizontal="left" vertical="center" wrapText="1"/>
    </xf>
    <xf numFmtId="0" fontId="9" fillId="4" borderId="18" xfId="2" applyFont="1" applyFill="1" applyBorder="1" applyAlignment="1">
      <alignment horizontal="left" wrapText="1"/>
    </xf>
    <xf numFmtId="0" fontId="60" fillId="7" borderId="18" xfId="4" applyFill="1" applyBorder="1"/>
    <xf numFmtId="0" fontId="63" fillId="4" borderId="18" xfId="2" applyFont="1" applyFill="1" applyBorder="1" applyAlignment="1">
      <alignment horizontal="left" wrapText="1"/>
    </xf>
    <xf numFmtId="0" fontId="60" fillId="4" borderId="33" xfId="4" applyFill="1" applyBorder="1"/>
    <xf numFmtId="49" fontId="53" fillId="0" borderId="18" xfId="4" applyNumberFormat="1" applyFont="1" applyFill="1" applyBorder="1" applyAlignment="1">
      <alignment vertical="top" wrapText="1"/>
    </xf>
    <xf numFmtId="49" fontId="11" fillId="4" borderId="18" xfId="4" quotePrefix="1" applyNumberFormat="1" applyFont="1" applyFill="1" applyBorder="1" applyAlignment="1">
      <alignment horizontal="center" vertical="center"/>
    </xf>
    <xf numFmtId="49" fontId="53" fillId="4" borderId="18" xfId="4" applyNumberFormat="1" applyFont="1" applyFill="1" applyBorder="1" applyAlignment="1">
      <alignment vertical="top" wrapText="1"/>
    </xf>
    <xf numFmtId="0" fontId="60" fillId="0" borderId="19" xfId="4" applyFill="1" applyBorder="1"/>
    <xf numFmtId="2" fontId="94" fillId="4" borderId="30" xfId="4" applyNumberFormat="1" applyFont="1" applyFill="1" applyBorder="1"/>
    <xf numFmtId="2" fontId="4" fillId="4" borderId="30" xfId="4" applyNumberFormat="1" applyFont="1" applyFill="1" applyBorder="1"/>
    <xf numFmtId="2" fontId="94" fillId="4" borderId="18" xfId="4" applyNumberFormat="1" applyFont="1" applyFill="1" applyBorder="1"/>
    <xf numFmtId="0" fontId="31" fillId="4" borderId="38" xfId="4" applyFont="1" applyFill="1" applyBorder="1" applyAlignment="1">
      <alignment horizontal="left" vertical="center" wrapText="1"/>
    </xf>
    <xf numFmtId="0" fontId="9" fillId="4" borderId="18" xfId="4" applyFont="1" applyFill="1" applyBorder="1" applyAlignment="1">
      <alignment vertical="center" wrapText="1"/>
    </xf>
    <xf numFmtId="0" fontId="60" fillId="11" borderId="30" xfId="4" applyFill="1" applyBorder="1"/>
    <xf numFmtId="0" fontId="31" fillId="4" borderId="34" xfId="4" applyFont="1" applyFill="1" applyBorder="1" applyAlignment="1">
      <alignment vertical="center" wrapText="1"/>
    </xf>
    <xf numFmtId="0" fontId="31" fillId="4" borderId="39" xfId="4" applyFont="1" applyFill="1" applyBorder="1" applyAlignment="1">
      <alignment vertical="center" wrapText="1"/>
    </xf>
    <xf numFmtId="0" fontId="31" fillId="4" borderId="40" xfId="4" applyFont="1" applyFill="1" applyBorder="1" applyAlignment="1">
      <alignment vertical="center" wrapText="1"/>
    </xf>
    <xf numFmtId="0" fontId="9" fillId="4" borderId="12" xfId="4" applyFont="1" applyFill="1" applyBorder="1" applyAlignment="1">
      <alignment vertical="center" wrapText="1"/>
    </xf>
    <xf numFmtId="0" fontId="9" fillId="4" borderId="19" xfId="4" applyFont="1" applyFill="1" applyBorder="1" applyAlignment="1">
      <alignment vertical="center" wrapText="1"/>
    </xf>
    <xf numFmtId="0" fontId="9" fillId="4" borderId="30" xfId="4" applyFont="1" applyFill="1" applyBorder="1" applyAlignment="1">
      <alignment vertical="center" wrapText="1"/>
    </xf>
    <xf numFmtId="0" fontId="9" fillId="4" borderId="38" xfId="4" applyFont="1" applyFill="1" applyBorder="1" applyAlignment="1">
      <alignment vertical="center" wrapText="1"/>
    </xf>
    <xf numFmtId="0" fontId="28" fillId="13" borderId="12" xfId="4" applyFont="1" applyFill="1" applyBorder="1" applyAlignment="1">
      <alignment horizontal="left" vertical="center" wrapText="1"/>
    </xf>
    <xf numFmtId="0" fontId="28" fillId="13" borderId="30" xfId="4" applyFont="1" applyFill="1" applyBorder="1" applyAlignment="1">
      <alignment horizontal="left" vertical="center" wrapText="1"/>
    </xf>
    <xf numFmtId="0" fontId="28" fillId="13" borderId="19" xfId="4" applyFont="1" applyFill="1" applyBorder="1" applyAlignment="1">
      <alignment horizontal="left" vertical="center" wrapText="1"/>
    </xf>
    <xf numFmtId="0" fontId="28" fillId="11" borderId="19" xfId="4" applyFont="1" applyFill="1" applyBorder="1" applyAlignment="1">
      <alignment horizontal="center" vertical="center" wrapText="1"/>
    </xf>
    <xf numFmtId="0" fontId="29" fillId="4" borderId="19" xfId="4" applyFont="1" applyFill="1" applyBorder="1" applyAlignment="1">
      <alignment vertical="center" wrapText="1"/>
    </xf>
    <xf numFmtId="0" fontId="28" fillId="11" borderId="12" xfId="4" applyFont="1" applyFill="1" applyBorder="1" applyAlignment="1">
      <alignment horizontal="center" vertical="center" wrapText="1"/>
    </xf>
    <xf numFmtId="0" fontId="28" fillId="11" borderId="30" xfId="4" applyFont="1" applyFill="1" applyBorder="1" applyAlignment="1">
      <alignment horizontal="center" vertical="center" wrapText="1"/>
    </xf>
    <xf numFmtId="0" fontId="3" fillId="4" borderId="18" xfId="4" applyFont="1" applyFill="1" applyBorder="1" applyAlignment="1">
      <alignment horizontal="center" vertical="center" wrapText="1"/>
    </xf>
    <xf numFmtId="0" fontId="60" fillId="4" borderId="18" xfId="4" applyFill="1" applyBorder="1" applyAlignment="1">
      <alignment wrapText="1"/>
    </xf>
    <xf numFmtId="0" fontId="29" fillId="4" borderId="19" xfId="4" applyFont="1" applyFill="1" applyBorder="1" applyAlignment="1">
      <alignment horizontal="left" vertical="top" wrapText="1"/>
    </xf>
    <xf numFmtId="0" fontId="29" fillId="4" borderId="30" xfId="4" applyFont="1" applyFill="1" applyBorder="1" applyAlignment="1">
      <alignment horizontal="left" vertical="top" wrapText="1"/>
    </xf>
    <xf numFmtId="0" fontId="5" fillId="0" borderId="12" xfId="4" applyFont="1" applyBorder="1" applyAlignment="1">
      <alignment horizontal="center" vertical="center" wrapText="1"/>
    </xf>
    <xf numFmtId="0" fontId="31" fillId="4" borderId="12" xfId="4" applyFont="1" applyFill="1" applyBorder="1" applyAlignment="1">
      <alignment horizontal="center" vertical="center" wrapText="1"/>
    </xf>
    <xf numFmtId="0" fontId="29" fillId="4" borderId="12" xfId="4" applyFont="1" applyFill="1" applyBorder="1" applyAlignment="1">
      <alignment horizontal="left" vertical="top" wrapText="1"/>
    </xf>
    <xf numFmtId="0" fontId="30" fillId="4" borderId="18" xfId="4" applyFont="1" applyFill="1" applyBorder="1" applyAlignment="1">
      <alignment horizontal="center" vertical="center" wrapText="1"/>
    </xf>
    <xf numFmtId="0" fontId="4" fillId="4" borderId="32" xfId="4" applyFont="1" applyFill="1" applyBorder="1"/>
    <xf numFmtId="0" fontId="31" fillId="4" borderId="12" xfId="4" applyFont="1" applyFill="1" applyBorder="1" applyAlignment="1">
      <alignment horizontal="left" vertical="center" wrapText="1"/>
    </xf>
    <xf numFmtId="0" fontId="29" fillId="7" borderId="19" xfId="4" applyFont="1" applyFill="1" applyBorder="1" applyAlignment="1">
      <alignment horizontal="left" vertical="center" wrapText="1"/>
    </xf>
    <xf numFmtId="0" fontId="4" fillId="7" borderId="0" xfId="4" applyFont="1" applyFill="1" applyAlignment="1">
      <alignment horizontal="center" vertical="center"/>
    </xf>
    <xf numFmtId="0" fontId="60" fillId="7" borderId="0" xfId="4" applyFill="1"/>
    <xf numFmtId="0" fontId="29" fillId="7" borderId="12" xfId="4" applyFont="1" applyFill="1" applyBorder="1" applyAlignment="1">
      <alignment horizontal="left" vertical="center" wrapText="1"/>
    </xf>
    <xf numFmtId="0" fontId="29" fillId="7" borderId="18" xfId="4" applyFont="1" applyFill="1" applyBorder="1" applyAlignment="1">
      <alignment horizontal="center" vertical="center" wrapText="1"/>
    </xf>
    <xf numFmtId="0" fontId="30" fillId="7" borderId="18" xfId="4" applyFont="1" applyFill="1" applyBorder="1" applyAlignment="1">
      <alignment vertical="center" wrapText="1"/>
    </xf>
    <xf numFmtId="0" fontId="29" fillId="7" borderId="30" xfId="4" applyFont="1" applyFill="1" applyBorder="1" applyAlignment="1">
      <alignment horizontal="left" vertical="center" wrapText="1"/>
    </xf>
    <xf numFmtId="0" fontId="60" fillId="4" borderId="53" xfId="4" applyFill="1" applyBorder="1"/>
    <xf numFmtId="0" fontId="60" fillId="0" borderId="37" xfId="4" applyBorder="1"/>
    <xf numFmtId="0" fontId="119" fillId="4" borderId="31" xfId="4" applyFont="1" applyFill="1" applyBorder="1" applyAlignment="1">
      <alignment horizontal="center" vertical="center" wrapText="1"/>
    </xf>
    <xf numFmtId="0" fontId="4" fillId="4" borderId="16" xfId="4" applyFont="1" applyFill="1" applyBorder="1"/>
    <xf numFmtId="0" fontId="29" fillId="4" borderId="31" xfId="4" applyFont="1" applyFill="1" applyBorder="1" applyAlignment="1">
      <alignment horizontal="center" vertical="center" wrapText="1"/>
    </xf>
    <xf numFmtId="0" fontId="60" fillId="4" borderId="16" xfId="4" applyFill="1" applyBorder="1"/>
    <xf numFmtId="49" fontId="78" fillId="0" borderId="18" xfId="4" applyNumberFormat="1" applyFont="1" applyFill="1" applyBorder="1" applyAlignment="1">
      <alignment horizontal="left" vertical="center" wrapText="1"/>
    </xf>
    <xf numFmtId="0" fontId="35" fillId="4" borderId="19" xfId="4" applyFont="1" applyFill="1" applyBorder="1" applyAlignment="1">
      <alignment horizontal="left" vertical="center" wrapText="1"/>
    </xf>
    <xf numFmtId="0" fontId="35" fillId="4" borderId="12" xfId="4" applyFont="1" applyFill="1" applyBorder="1" applyAlignment="1">
      <alignment horizontal="left" vertical="center" wrapText="1"/>
    </xf>
    <xf numFmtId="0" fontId="35" fillId="4" borderId="30" xfId="4" applyFont="1" applyFill="1" applyBorder="1" applyAlignment="1">
      <alignment horizontal="left" vertical="center" wrapText="1"/>
    </xf>
    <xf numFmtId="0" fontId="60" fillId="4" borderId="18" xfId="4" applyFill="1" applyBorder="1" applyAlignment="1"/>
    <xf numFmtId="0" fontId="4" fillId="4" borderId="18" xfId="4" applyFont="1" applyFill="1" applyBorder="1" applyAlignment="1"/>
    <xf numFmtId="0" fontId="67" fillId="4" borderId="18" xfId="4" applyFont="1" applyFill="1" applyBorder="1" applyAlignment="1"/>
    <xf numFmtId="0" fontId="29" fillId="0" borderId="19" xfId="4" applyFont="1" applyFill="1" applyBorder="1" applyAlignment="1">
      <alignment horizontal="left" vertical="center" wrapText="1"/>
    </xf>
    <xf numFmtId="0" fontId="29" fillId="0" borderId="12" xfId="4" applyFont="1" applyFill="1" applyBorder="1" applyAlignment="1">
      <alignment horizontal="left" vertical="center" wrapText="1"/>
    </xf>
    <xf numFmtId="0" fontId="28" fillId="14" borderId="19" xfId="4" applyFont="1" applyFill="1" applyBorder="1" applyAlignment="1">
      <alignment horizontal="left" vertical="center" wrapText="1"/>
    </xf>
    <xf numFmtId="0" fontId="28" fillId="14" borderId="12" xfId="4" applyFont="1" applyFill="1" applyBorder="1" applyAlignment="1">
      <alignment horizontal="left" vertical="center" wrapText="1"/>
    </xf>
    <xf numFmtId="0" fontId="13" fillId="7" borderId="18" xfId="4" applyFont="1" applyFill="1" applyBorder="1" applyAlignment="1">
      <alignment horizontal="center"/>
    </xf>
    <xf numFmtId="0" fontId="13" fillId="0" borderId="18" xfId="4" applyFont="1" applyBorder="1" applyAlignment="1">
      <alignment horizontal="center"/>
    </xf>
    <xf numFmtId="0" fontId="4" fillId="0" borderId="30" xfId="4" applyFont="1" applyBorder="1"/>
    <xf numFmtId="0" fontId="72" fillId="4" borderId="18" xfId="4" applyFont="1" applyFill="1" applyBorder="1"/>
    <xf numFmtId="0" fontId="68" fillId="0" borderId="18" xfId="4" applyFont="1" applyBorder="1"/>
    <xf numFmtId="0" fontId="4" fillId="0" borderId="19" xfId="4" applyFont="1" applyBorder="1"/>
    <xf numFmtId="49" fontId="56" fillId="0" borderId="18" xfId="4" applyNumberFormat="1" applyFont="1" applyFill="1" applyBorder="1" applyAlignment="1">
      <alignment horizontal="center" vertical="center" wrapText="1"/>
    </xf>
    <xf numFmtId="49" fontId="56" fillId="0" borderId="18" xfId="4" applyNumberFormat="1" applyFont="1" applyFill="1" applyBorder="1" applyAlignment="1">
      <alignment vertical="top" wrapText="1"/>
    </xf>
    <xf numFmtId="49" fontId="11" fillId="0" borderId="18" xfId="4" applyNumberFormat="1" applyFont="1" applyFill="1" applyBorder="1" applyAlignment="1">
      <alignment vertical="top" wrapText="1"/>
    </xf>
    <xf numFmtId="49" fontId="17" fillId="0" borderId="18" xfId="4" applyNumberFormat="1" applyFont="1" applyFill="1" applyBorder="1" applyAlignment="1">
      <alignment vertical="top" wrapText="1"/>
    </xf>
    <xf numFmtId="0" fontId="60" fillId="0" borderId="18" xfId="4" applyBorder="1" applyAlignment="1">
      <alignment wrapText="1"/>
    </xf>
    <xf numFmtId="49" fontId="11" fillId="0" borderId="18" xfId="4" applyNumberFormat="1" applyFont="1" applyFill="1" applyBorder="1" applyAlignment="1">
      <alignment vertical="top"/>
    </xf>
    <xf numFmtId="0" fontId="60" fillId="0" borderId="18" xfId="4" applyBorder="1" applyAlignment="1">
      <alignment vertical="center" wrapText="1"/>
    </xf>
    <xf numFmtId="0" fontId="4" fillId="0" borderId="18" xfId="4" applyFont="1" applyBorder="1" applyAlignment="1">
      <alignment vertical="center" wrapText="1"/>
    </xf>
    <xf numFmtId="0" fontId="4" fillId="0" borderId="18" xfId="4" applyFont="1" applyFill="1" applyBorder="1" applyAlignment="1">
      <alignment vertical="center" wrapText="1"/>
    </xf>
    <xf numFmtId="0" fontId="2" fillId="0" borderId="18" xfId="4" applyFont="1" applyBorder="1"/>
    <xf numFmtId="0" fontId="2" fillId="0" borderId="18" xfId="4" applyFont="1" applyBorder="1" applyAlignment="1">
      <alignment wrapText="1"/>
    </xf>
    <xf numFmtId="0" fontId="67" fillId="0" borderId="18" xfId="4" applyFont="1" applyBorder="1" applyAlignment="1">
      <alignment wrapText="1"/>
    </xf>
    <xf numFmtId="0" fontId="67" fillId="0" borderId="18" xfId="4" applyFont="1" applyFill="1" applyBorder="1" applyAlignment="1">
      <alignment wrapText="1"/>
    </xf>
    <xf numFmtId="0" fontId="4" fillId="0" borderId="18" xfId="4" applyFont="1" applyFill="1" applyBorder="1" applyAlignment="1">
      <alignment wrapText="1"/>
    </xf>
    <xf numFmtId="0" fontId="9" fillId="3" borderId="19" xfId="4" applyFont="1" applyFill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53" xfId="4" applyFont="1" applyBorder="1" applyAlignment="1">
      <alignment horizontal="center" vertical="center" wrapText="1"/>
    </xf>
    <xf numFmtId="0" fontId="9" fillId="0" borderId="37" xfId="4" applyFont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 wrapText="1"/>
    </xf>
    <xf numFmtId="0" fontId="9" fillId="0" borderId="35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9" fillId="3" borderId="12" xfId="4" applyFont="1" applyFill="1" applyBorder="1" applyAlignment="1">
      <alignment horizontal="center" vertical="center" wrapText="1"/>
    </xf>
    <xf numFmtId="0" fontId="9" fillId="0" borderId="31" xfId="4" applyFont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 wrapText="1"/>
    </xf>
    <xf numFmtId="0" fontId="9" fillId="3" borderId="30" xfId="4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left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49" fontId="11" fillId="0" borderId="18" xfId="4" applyNumberFormat="1" applyFont="1" applyFill="1" applyBorder="1" applyAlignment="1"/>
    <xf numFmtId="0" fontId="11" fillId="0" borderId="19" xfId="2" applyFont="1" applyBorder="1" applyAlignment="1">
      <alignment horizontal="center" vertical="center" wrapText="1"/>
    </xf>
    <xf numFmtId="49" fontId="11" fillId="0" borderId="18" xfId="4" quotePrefix="1" applyNumberFormat="1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49" fontId="83" fillId="0" borderId="0" xfId="3" applyNumberFormat="1" applyFont="1" applyFill="1" applyBorder="1" applyAlignment="1">
      <alignment horizontal="center" vertical="center" wrapText="1"/>
    </xf>
    <xf numFmtId="0" fontId="23" fillId="0" borderId="0" xfId="4" applyFont="1" applyAlignment="1">
      <alignment horizontal="left"/>
    </xf>
    <xf numFmtId="0" fontId="23" fillId="0" borderId="0" xfId="4" applyFont="1" applyAlignment="1"/>
    <xf numFmtId="49" fontId="33" fillId="0" borderId="2" xfId="3" applyNumberFormat="1" applyFont="1" applyFill="1" applyBorder="1" applyAlignment="1">
      <alignment horizontal="left" vertical="center" wrapText="1"/>
    </xf>
    <xf numFmtId="49" fontId="33" fillId="0" borderId="7" xfId="3" applyNumberFormat="1" applyFont="1" applyFill="1" applyBorder="1" applyAlignment="1">
      <alignment vertical="center" wrapText="1"/>
    </xf>
    <xf numFmtId="49" fontId="33" fillId="0" borderId="12" xfId="3" applyNumberFormat="1" applyFont="1" applyFill="1" applyBorder="1" applyAlignment="1">
      <alignment horizontal="left" vertical="center" wrapText="1"/>
    </xf>
    <xf numFmtId="49" fontId="33" fillId="0" borderId="34" xfId="3" applyNumberFormat="1" applyFont="1" applyFill="1" applyBorder="1" applyAlignment="1">
      <alignment vertical="center" wrapText="1"/>
    </xf>
    <xf numFmtId="49" fontId="83" fillId="0" borderId="22" xfId="3" applyNumberFormat="1" applyFont="1" applyFill="1" applyBorder="1" applyAlignment="1">
      <alignment horizontal="center" vertical="center" wrapText="1"/>
    </xf>
    <xf numFmtId="49" fontId="33" fillId="0" borderId="21" xfId="3" applyNumberFormat="1" applyFont="1" applyFill="1" applyBorder="1" applyAlignment="1">
      <alignment horizontal="left" vertical="center" wrapText="1"/>
    </xf>
    <xf numFmtId="49" fontId="33" fillId="0" borderId="70" xfId="3" applyNumberFormat="1" applyFont="1" applyFill="1" applyBorder="1" applyAlignment="1">
      <alignment vertical="center" wrapText="1"/>
    </xf>
    <xf numFmtId="0" fontId="84" fillId="0" borderId="21" xfId="4" applyFont="1" applyBorder="1" applyAlignment="1">
      <alignment horizontal="center" vertical="center" wrapText="1"/>
    </xf>
    <xf numFmtId="0" fontId="9" fillId="0" borderId="21" xfId="4" applyFont="1" applyBorder="1" applyAlignment="1">
      <alignment vertical="center" wrapText="1"/>
    </xf>
    <xf numFmtId="49" fontId="85" fillId="0" borderId="46" xfId="3" applyNumberFormat="1" applyFont="1" applyFill="1" applyBorder="1" applyAlignment="1">
      <alignment vertical="center" wrapText="1"/>
    </xf>
    <xf numFmtId="49" fontId="85" fillId="0" borderId="51" xfId="3" applyNumberFormat="1" applyFont="1" applyFill="1" applyBorder="1" applyAlignment="1">
      <alignment vertical="center" wrapText="1"/>
    </xf>
    <xf numFmtId="0" fontId="30" fillId="0" borderId="2" xfId="4" applyFont="1" applyBorder="1" applyAlignment="1">
      <alignment vertical="center" wrapText="1"/>
    </xf>
    <xf numFmtId="1" fontId="59" fillId="0" borderId="30" xfId="3" applyNumberFormat="1" applyFont="1" applyFill="1" applyBorder="1" applyAlignment="1">
      <alignment vertical="center" wrapText="1"/>
    </xf>
    <xf numFmtId="49" fontId="83" fillId="0" borderId="30" xfId="3" applyNumberFormat="1" applyFont="1" applyFill="1" applyBorder="1" applyAlignment="1">
      <alignment horizontal="left" vertical="center" wrapText="1"/>
    </xf>
    <xf numFmtId="49" fontId="59" fillId="0" borderId="30" xfId="3" applyNumberFormat="1" applyFont="1" applyFill="1" applyBorder="1" applyAlignment="1">
      <alignment vertical="center" wrapText="1"/>
    </xf>
    <xf numFmtId="0" fontId="30" fillId="0" borderId="12" xfId="4" applyFont="1" applyBorder="1" applyAlignment="1">
      <alignment vertical="center" wrapText="1"/>
    </xf>
    <xf numFmtId="49" fontId="33" fillId="0" borderId="18" xfId="3" applyNumberFormat="1" applyFont="1" applyFill="1" applyBorder="1" applyAlignment="1">
      <alignment horizontal="center" vertical="center" wrapText="1"/>
    </xf>
    <xf numFmtId="1" fontId="59" fillId="0" borderId="30" xfId="3" applyNumberFormat="1" applyFont="1" applyFill="1" applyBorder="1" applyAlignment="1">
      <alignment horizontal="center" vertical="center" wrapText="1"/>
    </xf>
    <xf numFmtId="49" fontId="83" fillId="0" borderId="30" xfId="3" applyNumberFormat="1" applyFont="1" applyFill="1" applyBorder="1" applyAlignment="1">
      <alignment horizontal="center" vertical="center" wrapText="1"/>
    </xf>
    <xf numFmtId="0" fontId="30" fillId="0" borderId="30" xfId="4" applyFont="1" applyBorder="1" applyAlignment="1">
      <alignment vertical="center" wrapText="1"/>
    </xf>
    <xf numFmtId="0" fontId="30" fillId="0" borderId="19" xfId="4" applyFont="1" applyBorder="1" applyAlignment="1">
      <alignment vertical="center" wrapText="1"/>
    </xf>
    <xf numFmtId="49" fontId="33" fillId="0" borderId="19" xfId="3" applyNumberFormat="1" applyFont="1" applyFill="1" applyBorder="1" applyAlignment="1">
      <alignment horizontal="center" vertical="center" wrapText="1"/>
    </xf>
    <xf numFmtId="0" fontId="88" fillId="0" borderId="19" xfId="4" applyFont="1" applyBorder="1" applyAlignment="1">
      <alignment vertical="center" wrapText="1"/>
    </xf>
    <xf numFmtId="0" fontId="88" fillId="0" borderId="12" xfId="4" applyFont="1" applyBorder="1" applyAlignment="1">
      <alignment vertical="center" wrapText="1"/>
    </xf>
    <xf numFmtId="49" fontId="83" fillId="0" borderId="18" xfId="3" applyNumberFormat="1" applyFont="1" applyFill="1" applyBorder="1" applyAlignment="1">
      <alignment horizontal="center" vertical="center" wrapText="1"/>
    </xf>
    <xf numFmtId="0" fontId="88" fillId="0" borderId="30" xfId="4" applyFont="1" applyBorder="1" applyAlignment="1">
      <alignment vertical="center" wrapText="1"/>
    </xf>
    <xf numFmtId="49" fontId="87" fillId="0" borderId="20" xfId="3" applyNumberFormat="1" applyFont="1" applyFill="1" applyBorder="1" applyAlignment="1">
      <alignment horizontal="center" vertical="center" wrapText="1"/>
    </xf>
    <xf numFmtId="49" fontId="87" fillId="0" borderId="34" xfId="3" applyNumberFormat="1" applyFont="1" applyFill="1" applyBorder="1" applyAlignment="1">
      <alignment horizontal="center" vertical="center" wrapText="1"/>
    </xf>
    <xf numFmtId="49" fontId="87" fillId="0" borderId="16" xfId="3" applyNumberFormat="1" applyFont="1" applyFill="1" applyBorder="1" applyAlignment="1">
      <alignment horizontal="center" vertical="center" wrapText="1"/>
    </xf>
    <xf numFmtId="49" fontId="33" fillId="0" borderId="33" xfId="3" applyNumberFormat="1" applyFont="1" applyFill="1" applyBorder="1" applyAlignment="1">
      <alignment horizontal="center" vertical="center" wrapText="1"/>
    </xf>
    <xf numFmtId="0" fontId="88" fillId="4" borderId="19" xfId="4" applyFont="1" applyFill="1" applyBorder="1" applyAlignment="1">
      <alignment vertical="center" wrapText="1"/>
    </xf>
    <xf numFmtId="0" fontId="88" fillId="4" borderId="12" xfId="4" applyFont="1" applyFill="1" applyBorder="1" applyAlignment="1">
      <alignment vertical="center" wrapText="1"/>
    </xf>
    <xf numFmtId="0" fontId="88" fillId="4" borderId="30" xfId="4" applyFont="1" applyFill="1" applyBorder="1" applyAlignment="1">
      <alignment vertical="center" wrapText="1"/>
    </xf>
    <xf numFmtId="0" fontId="30" fillId="4" borderId="19" xfId="4" applyFont="1" applyFill="1" applyBorder="1" applyAlignment="1">
      <alignment vertical="center" wrapText="1"/>
    </xf>
    <xf numFmtId="0" fontId="105" fillId="4" borderId="37" xfId="4" applyFont="1" applyFill="1" applyBorder="1" applyAlignment="1">
      <alignment vertical="center" wrapText="1"/>
    </xf>
    <xf numFmtId="49" fontId="87" fillId="0" borderId="34" xfId="3" applyNumberFormat="1" applyFont="1" applyFill="1" applyBorder="1" applyAlignment="1">
      <alignment horizontal="center" vertical="center" wrapText="1"/>
    </xf>
    <xf numFmtId="0" fontId="30" fillId="4" borderId="12" xfId="4" applyFont="1" applyFill="1" applyBorder="1" applyAlignment="1">
      <alignment vertical="center" wrapText="1"/>
    </xf>
    <xf numFmtId="0" fontId="30" fillId="4" borderId="30" xfId="4" applyFont="1" applyFill="1" applyBorder="1" applyAlignment="1">
      <alignment vertical="center" wrapText="1"/>
    </xf>
    <xf numFmtId="0" fontId="105" fillId="4" borderId="33" xfId="4" applyFont="1" applyFill="1" applyBorder="1" applyAlignment="1">
      <alignment vertical="center" wrapText="1"/>
    </xf>
    <xf numFmtId="1" fontId="112" fillId="0" borderId="18" xfId="3" applyNumberFormat="1" applyFont="1" applyFill="1" applyBorder="1" applyAlignment="1">
      <alignment horizontal="center" vertical="center" wrapText="1"/>
    </xf>
    <xf numFmtId="1" fontId="108" fillId="0" borderId="30" xfId="3" applyNumberFormat="1" applyFont="1" applyFill="1" applyBorder="1" applyAlignment="1">
      <alignment horizontal="center" vertical="center" wrapText="1"/>
    </xf>
    <xf numFmtId="0" fontId="112" fillId="0" borderId="19" xfId="11" applyNumberFormat="1" applyFont="1" applyFill="1" applyBorder="1" applyAlignment="1">
      <alignment horizontal="center" vertical="center" wrapText="1"/>
    </xf>
    <xf numFmtId="2" fontId="112" fillId="0" borderId="19" xfId="3" applyNumberFormat="1" applyFont="1" applyFill="1" applyBorder="1" applyAlignment="1">
      <alignment horizontal="center" vertical="center" wrapText="1"/>
    </xf>
    <xf numFmtId="49" fontId="112" fillId="0" borderId="19" xfId="3" applyNumberFormat="1" applyFont="1" applyFill="1" applyBorder="1" applyAlignment="1">
      <alignment horizontal="center" vertical="center" wrapText="1"/>
    </xf>
    <xf numFmtId="49" fontId="59" fillId="0" borderId="19" xfId="3" applyNumberFormat="1" applyFont="1" applyFill="1" applyBorder="1" applyAlignment="1">
      <alignment vertical="center" wrapText="1"/>
    </xf>
    <xf numFmtId="0" fontId="112" fillId="0" borderId="19" xfId="3" applyNumberFormat="1" applyFont="1" applyFill="1" applyBorder="1" applyAlignment="1">
      <alignment horizontal="center" vertical="center" wrapText="1"/>
    </xf>
    <xf numFmtId="49" fontId="87" fillId="0" borderId="21" xfId="3" applyNumberFormat="1" applyFont="1" applyFill="1" applyBorder="1" applyAlignment="1">
      <alignment horizontal="center" vertical="center" wrapText="1"/>
    </xf>
    <xf numFmtId="49" fontId="87" fillId="0" borderId="21" xfId="3" applyNumberFormat="1" applyFont="1" applyFill="1" applyBorder="1" applyAlignment="1">
      <alignment horizontal="left" vertical="center" wrapText="1"/>
    </xf>
    <xf numFmtId="0" fontId="88" fillId="0" borderId="21" xfId="4" applyFont="1" applyBorder="1" applyAlignment="1">
      <alignment vertical="center" wrapText="1"/>
    </xf>
    <xf numFmtId="49" fontId="30" fillId="4" borderId="2" xfId="3" applyNumberFormat="1" applyFont="1" applyFill="1" applyBorder="1" applyAlignment="1">
      <alignment horizontal="center" vertical="center" wrapText="1"/>
    </xf>
    <xf numFmtId="49" fontId="30" fillId="4" borderId="2" xfId="3" applyNumberFormat="1" applyFont="1" applyFill="1" applyBorder="1" applyAlignment="1">
      <alignment horizontal="left" vertical="center" wrapText="1"/>
    </xf>
    <xf numFmtId="2" fontId="108" fillId="0" borderId="18" xfId="3" applyNumberFormat="1" applyFont="1" applyFill="1" applyBorder="1" applyAlignment="1">
      <alignment vertical="center" wrapText="1"/>
    </xf>
    <xf numFmtId="1" fontId="108" fillId="0" borderId="18" xfId="3" applyNumberFormat="1" applyFont="1" applyFill="1" applyBorder="1" applyAlignment="1">
      <alignment vertical="center" wrapText="1"/>
    </xf>
    <xf numFmtId="49" fontId="33" fillId="0" borderId="18" xfId="3" applyNumberFormat="1" applyFont="1" applyFill="1" applyBorder="1" applyAlignment="1">
      <alignment horizontal="left" vertical="center" wrapText="1"/>
    </xf>
    <xf numFmtId="49" fontId="33" fillId="4" borderId="30" xfId="3" applyNumberFormat="1" applyFont="1" applyFill="1" applyBorder="1" applyAlignment="1">
      <alignment horizontal="center" vertical="center" wrapText="1"/>
    </xf>
    <xf numFmtId="0" fontId="105" fillId="4" borderId="19" xfId="4" applyFont="1" applyFill="1" applyBorder="1" applyAlignment="1">
      <alignment vertical="center" wrapText="1"/>
    </xf>
    <xf numFmtId="49" fontId="30" fillId="4" borderId="34" xfId="3" applyNumberFormat="1" applyFont="1" applyFill="1" applyBorder="1" applyAlignment="1">
      <alignment horizontal="left" vertical="center" wrapText="1"/>
    </xf>
    <xf numFmtId="0" fontId="105" fillId="4" borderId="12" xfId="4" applyFont="1" applyFill="1" applyBorder="1" applyAlignment="1">
      <alignment vertical="center" wrapText="1"/>
    </xf>
    <xf numFmtId="0" fontId="105" fillId="4" borderId="30" xfId="4" applyFont="1" applyFill="1" applyBorder="1" applyAlignment="1">
      <alignment vertical="center" wrapText="1"/>
    </xf>
    <xf numFmtId="49" fontId="30" fillId="4" borderId="16" xfId="3" applyNumberFormat="1" applyFont="1" applyFill="1" applyBorder="1" applyAlignment="1">
      <alignment horizontal="left" vertical="center" wrapText="1"/>
    </xf>
    <xf numFmtId="0" fontId="88" fillId="4" borderId="19" xfId="4" applyFont="1" applyFill="1" applyBorder="1" applyAlignment="1">
      <alignment horizontal="left" vertical="center" wrapText="1"/>
    </xf>
    <xf numFmtId="49" fontId="30" fillId="4" borderId="37" xfId="3" applyNumberFormat="1" applyFont="1" applyFill="1" applyBorder="1" applyAlignment="1">
      <alignment horizontal="center" vertical="center" wrapText="1"/>
    </xf>
    <xf numFmtId="49" fontId="30" fillId="4" borderId="20" xfId="3" applyNumberFormat="1" applyFont="1" applyFill="1" applyBorder="1" applyAlignment="1">
      <alignment horizontal="center" vertical="center" wrapText="1"/>
    </xf>
    <xf numFmtId="0" fontId="88" fillId="4" borderId="12" xfId="4" applyFont="1" applyFill="1" applyBorder="1" applyAlignment="1">
      <alignment horizontal="left" vertical="center" wrapText="1"/>
    </xf>
    <xf numFmtId="49" fontId="30" fillId="4" borderId="14" xfId="3" applyNumberFormat="1" applyFont="1" applyFill="1" applyBorder="1" applyAlignment="1">
      <alignment horizontal="center" vertical="center" wrapText="1"/>
    </xf>
    <xf numFmtId="49" fontId="30" fillId="4" borderId="34" xfId="3" applyNumberFormat="1" applyFont="1" applyFill="1" applyBorder="1" applyAlignment="1">
      <alignment horizontal="center" vertical="center" wrapText="1"/>
    </xf>
    <xf numFmtId="49" fontId="33" fillId="4" borderId="37" xfId="3" applyNumberFormat="1" applyFont="1" applyFill="1" applyBorder="1" applyAlignment="1">
      <alignment horizontal="center" vertical="center" wrapText="1"/>
    </xf>
    <xf numFmtId="1" fontId="108" fillId="0" borderId="19" xfId="3" applyNumberFormat="1" applyFont="1" applyFill="1" applyBorder="1" applyAlignment="1">
      <alignment horizontal="center" vertical="center" wrapText="1"/>
    </xf>
    <xf numFmtId="49" fontId="33" fillId="4" borderId="19" xfId="3" applyNumberFormat="1" applyFont="1" applyFill="1" applyBorder="1" applyAlignment="1">
      <alignment horizontal="center" vertical="center" wrapText="1"/>
    </xf>
    <xf numFmtId="1" fontId="108" fillId="0" borderId="19" xfId="3" applyNumberFormat="1" applyFont="1" applyFill="1" applyBorder="1" applyAlignment="1">
      <alignment vertical="center" wrapText="1"/>
    </xf>
    <xf numFmtId="0" fontId="88" fillId="4" borderId="30" xfId="4" applyFont="1" applyFill="1" applyBorder="1" applyAlignment="1">
      <alignment horizontal="left" vertical="center" wrapText="1"/>
    </xf>
    <xf numFmtId="49" fontId="30" fillId="4" borderId="21" xfId="3" applyNumberFormat="1" applyFont="1" applyFill="1" applyBorder="1" applyAlignment="1">
      <alignment horizontal="left" vertical="center" wrapText="1"/>
    </xf>
    <xf numFmtId="49" fontId="30" fillId="4" borderId="21" xfId="3" applyNumberFormat="1" applyFont="1" applyFill="1" applyBorder="1" applyAlignment="1">
      <alignment horizontal="center" vertical="center" wrapText="1"/>
    </xf>
    <xf numFmtId="49" fontId="112" fillId="0" borderId="19" xfId="3" applyNumberFormat="1" applyFont="1" applyFill="1" applyBorder="1" applyAlignment="1">
      <alignment horizontal="left" vertical="center" wrapText="1"/>
    </xf>
    <xf numFmtId="0" fontId="88" fillId="0" borderId="12" xfId="4" applyFont="1" applyBorder="1" applyAlignment="1">
      <alignment horizontal="center" vertical="center" wrapText="1"/>
    </xf>
    <xf numFmtId="49" fontId="30" fillId="4" borderId="53" xfId="3" applyNumberFormat="1" applyFont="1" applyFill="1" applyBorder="1" applyAlignment="1">
      <alignment horizontal="left" vertical="center" wrapText="1"/>
    </xf>
    <xf numFmtId="49" fontId="30" fillId="4" borderId="30" xfId="3" applyNumberFormat="1" applyFont="1" applyFill="1" applyBorder="1" applyAlignment="1">
      <alignment horizontal="left" vertical="center" wrapText="1"/>
    </xf>
    <xf numFmtId="49" fontId="30" fillId="4" borderId="17" xfId="3" applyNumberFormat="1" applyFont="1" applyFill="1" applyBorder="1" applyAlignment="1">
      <alignment horizontal="left" vertical="center" wrapText="1"/>
    </xf>
    <xf numFmtId="1" fontId="108" fillId="0" borderId="18" xfId="3" applyNumberFormat="1" applyFont="1" applyFill="1" applyBorder="1" applyAlignment="1">
      <alignment horizontal="center" vertical="center" wrapText="1"/>
    </xf>
    <xf numFmtId="49" fontId="109" fillId="0" borderId="18" xfId="3" applyNumberFormat="1" applyFont="1" applyFill="1" applyBorder="1" applyAlignment="1">
      <alignment horizontal="center" vertical="center" wrapText="1"/>
    </xf>
    <xf numFmtId="49" fontId="30" fillId="4" borderId="34" xfId="3" applyNumberFormat="1" applyFont="1" applyFill="1" applyBorder="1" applyAlignment="1">
      <alignment horizontal="left" vertical="center" wrapText="1"/>
    </xf>
    <xf numFmtId="0" fontId="88" fillId="0" borderId="30" xfId="4" applyFont="1" applyBorder="1" applyAlignment="1">
      <alignment horizontal="center" vertical="center" wrapText="1"/>
    </xf>
    <xf numFmtId="49" fontId="30" fillId="4" borderId="34" xfId="3" applyNumberFormat="1" applyFont="1" applyFill="1" applyBorder="1" applyAlignment="1">
      <alignment vertical="center" wrapText="1"/>
    </xf>
    <xf numFmtId="49" fontId="30" fillId="4" borderId="16" xfId="3" applyNumberFormat="1" applyFont="1" applyFill="1" applyBorder="1" applyAlignment="1">
      <alignment vertical="center" wrapText="1"/>
    </xf>
    <xf numFmtId="49" fontId="30" fillId="4" borderId="20" xfId="3" applyNumberFormat="1" applyFont="1" applyFill="1" applyBorder="1" applyAlignment="1">
      <alignment horizontal="left" vertical="center" wrapText="1"/>
    </xf>
    <xf numFmtId="0" fontId="105" fillId="0" borderId="18" xfId="4" applyFont="1" applyBorder="1" applyAlignment="1">
      <alignment horizontal="left" vertical="center" wrapText="1"/>
    </xf>
    <xf numFmtId="0" fontId="30" fillId="0" borderId="18" xfId="4" applyFont="1" applyBorder="1" applyAlignment="1">
      <alignment horizontal="left" vertical="center" wrapText="1"/>
    </xf>
    <xf numFmtId="49" fontId="30" fillId="4" borderId="16" xfId="3" applyNumberFormat="1" applyFont="1" applyFill="1" applyBorder="1" applyAlignment="1">
      <alignment horizontal="center" vertical="center" wrapText="1"/>
    </xf>
    <xf numFmtId="0" fontId="105" fillId="0" borderId="19" xfId="4" applyFont="1" applyBorder="1" applyAlignment="1">
      <alignment vertical="center" wrapText="1"/>
    </xf>
    <xf numFmtId="0" fontId="105" fillId="0" borderId="37" xfId="4" applyFont="1" applyBorder="1" applyAlignment="1">
      <alignment vertical="center" wrapText="1"/>
    </xf>
    <xf numFmtId="0" fontId="105" fillId="0" borderId="30" xfId="4" applyFont="1" applyBorder="1" applyAlignment="1">
      <alignment vertical="center" wrapText="1"/>
    </xf>
    <xf numFmtId="0" fontId="105" fillId="0" borderId="33" xfId="4" applyFont="1" applyBorder="1" applyAlignment="1">
      <alignment vertical="center" wrapText="1"/>
    </xf>
    <xf numFmtId="49" fontId="30" fillId="4" borderId="31" xfId="3" applyNumberFormat="1" applyFont="1" applyFill="1" applyBorder="1" applyAlignment="1">
      <alignment horizontal="left" vertical="center" wrapText="1"/>
    </xf>
    <xf numFmtId="49" fontId="30" fillId="4" borderId="0" xfId="3" applyNumberFormat="1" applyFont="1" applyFill="1" applyBorder="1" applyAlignment="1">
      <alignment vertical="center" wrapText="1"/>
    </xf>
    <xf numFmtId="49" fontId="30" fillId="4" borderId="17" xfId="3" applyNumberFormat="1" applyFont="1" applyFill="1" applyBorder="1" applyAlignment="1">
      <alignment vertical="center" wrapText="1"/>
    </xf>
    <xf numFmtId="0" fontId="88" fillId="0" borderId="31" xfId="4" applyFont="1" applyBorder="1" applyAlignment="1">
      <alignment vertical="center" wrapText="1"/>
    </xf>
    <xf numFmtId="0" fontId="88" fillId="0" borderId="44" xfId="4" applyFont="1" applyBorder="1" applyAlignment="1">
      <alignment horizontal="center" vertical="center" wrapText="1"/>
    </xf>
    <xf numFmtId="49" fontId="30" fillId="4" borderId="46" xfId="3" applyNumberFormat="1" applyFont="1" applyFill="1" applyBorder="1" applyAlignment="1">
      <alignment horizontal="center" vertical="center" wrapText="1"/>
    </xf>
    <xf numFmtId="0" fontId="88" fillId="0" borderId="30" xfId="4" applyFont="1" applyBorder="1" applyAlignment="1">
      <alignment horizontal="left" vertical="center" wrapText="1"/>
    </xf>
    <xf numFmtId="49" fontId="120" fillId="4" borderId="18" xfId="3" applyNumberFormat="1" applyFont="1" applyFill="1" applyBorder="1" applyAlignment="1">
      <alignment vertical="center" wrapText="1"/>
    </xf>
    <xf numFmtId="0" fontId="88" fillId="0" borderId="62" xfId="4" applyFont="1" applyBorder="1" applyAlignment="1">
      <alignment horizontal="center" vertical="center" wrapText="1"/>
    </xf>
    <xf numFmtId="49" fontId="30" fillId="4" borderId="63" xfId="3" applyNumberFormat="1" applyFont="1" applyFill="1" applyBorder="1" applyAlignment="1">
      <alignment horizontal="center" vertical="center" wrapText="1"/>
    </xf>
    <xf numFmtId="0" fontId="88" fillId="0" borderId="0" xfId="4" applyFont="1" applyBorder="1" applyAlignment="1">
      <alignment horizontal="center" vertical="center" wrapText="1"/>
    </xf>
    <xf numFmtId="49" fontId="30" fillId="4" borderId="0" xfId="3" applyNumberFormat="1" applyFont="1" applyFill="1" applyBorder="1" applyAlignment="1">
      <alignment horizontal="center" vertical="center" wrapText="1"/>
    </xf>
    <xf numFmtId="0" fontId="88" fillId="0" borderId="12" xfId="4" applyFont="1" applyBorder="1" applyAlignment="1">
      <alignment horizontal="left" vertical="center" wrapText="1"/>
    </xf>
    <xf numFmtId="0" fontId="88" fillId="0" borderId="44" xfId="4" applyFont="1" applyBorder="1" applyAlignment="1">
      <alignment vertical="center" wrapText="1"/>
    </xf>
    <xf numFmtId="49" fontId="30" fillId="4" borderId="64" xfId="3" applyNumberFormat="1" applyFont="1" applyFill="1" applyBorder="1" applyAlignment="1">
      <alignment horizontal="center" vertical="center" wrapText="1"/>
    </xf>
    <xf numFmtId="49" fontId="30" fillId="4" borderId="13" xfId="3" applyNumberFormat="1" applyFont="1" applyFill="1" applyBorder="1" applyAlignment="1">
      <alignment horizontal="center" vertical="center" wrapText="1"/>
    </xf>
    <xf numFmtId="0" fontId="88" fillId="0" borderId="65" xfId="4" applyFont="1" applyBorder="1" applyAlignment="1">
      <alignment vertical="center" wrapText="1"/>
    </xf>
    <xf numFmtId="0" fontId="88" fillId="0" borderId="66" xfId="4" applyFont="1" applyBorder="1" applyAlignment="1">
      <alignment vertical="center" wrapText="1"/>
    </xf>
    <xf numFmtId="0" fontId="88" fillId="0" borderId="46" xfId="4" applyFont="1" applyBorder="1" applyAlignment="1">
      <alignment vertical="center" wrapText="1"/>
    </xf>
    <xf numFmtId="49" fontId="30" fillId="4" borderId="14" xfId="3" applyNumberFormat="1" applyFont="1" applyFill="1" applyBorder="1" applyAlignment="1">
      <alignment horizontal="left" vertical="center" wrapText="1"/>
    </xf>
    <xf numFmtId="49" fontId="33" fillId="4" borderId="37" xfId="3" applyNumberFormat="1" applyFont="1" applyFill="1" applyBorder="1" applyAlignment="1">
      <alignment horizontal="center" vertical="center" wrapText="1"/>
    </xf>
    <xf numFmtId="1" fontId="108" fillId="0" borderId="18" xfId="3" applyNumberFormat="1" applyFont="1" applyFill="1" applyBorder="1" applyAlignment="1">
      <alignment horizontal="right" vertical="center" wrapText="1"/>
    </xf>
    <xf numFmtId="49" fontId="112" fillId="4" borderId="18" xfId="3" applyNumberFormat="1" applyFont="1" applyFill="1" applyBorder="1" applyAlignment="1">
      <alignment horizontal="right" vertical="center" wrapText="1"/>
    </xf>
    <xf numFmtId="0" fontId="87" fillId="0" borderId="18" xfId="4" applyFont="1" applyFill="1" applyBorder="1" applyAlignment="1">
      <alignment vertical="center" wrapText="1"/>
    </xf>
    <xf numFmtId="49" fontId="33" fillId="4" borderId="14" xfId="3" applyNumberFormat="1" applyFont="1" applyFill="1" applyBorder="1" applyAlignment="1">
      <alignment horizontal="center" vertical="center" wrapText="1"/>
    </xf>
    <xf numFmtId="49" fontId="33" fillId="4" borderId="23" xfId="3" applyNumberFormat="1" applyFont="1" applyFill="1" applyBorder="1" applyAlignment="1">
      <alignment horizontal="center" vertical="center" wrapText="1"/>
    </xf>
    <xf numFmtId="49" fontId="33" fillId="0" borderId="31" xfId="3" applyNumberFormat="1" applyFont="1" applyFill="1" applyBorder="1" applyAlignment="1">
      <alignment horizontal="center" vertical="center" wrapText="1"/>
    </xf>
    <xf numFmtId="49" fontId="108" fillId="4" borderId="30" xfId="3" applyNumberFormat="1" applyFont="1" applyFill="1" applyBorder="1" applyAlignment="1">
      <alignment horizontal="center" vertical="center" wrapText="1"/>
    </xf>
    <xf numFmtId="1" fontId="108" fillId="4" borderId="30" xfId="3" applyNumberFormat="1" applyFont="1" applyFill="1" applyBorder="1" applyAlignment="1">
      <alignment horizontal="center" vertical="center" wrapText="1"/>
    </xf>
    <xf numFmtId="0" fontId="108" fillId="4" borderId="30" xfId="3" applyNumberFormat="1" applyFont="1" applyFill="1" applyBorder="1" applyAlignment="1">
      <alignment horizontal="center" vertical="center" wrapText="1"/>
    </xf>
    <xf numFmtId="49" fontId="30" fillId="4" borderId="16" xfId="3" applyNumberFormat="1" applyFont="1" applyFill="1" applyBorder="1" applyAlignment="1">
      <alignment horizontal="center" vertical="center" wrapText="1"/>
    </xf>
    <xf numFmtId="49" fontId="108" fillId="4" borderId="18" xfId="3" applyNumberFormat="1" applyFont="1" applyFill="1" applyBorder="1" applyAlignment="1">
      <alignment horizontal="center" vertical="center" wrapText="1"/>
    </xf>
    <xf numFmtId="0" fontId="88" fillId="0" borderId="20" xfId="4" applyFont="1" applyBorder="1" applyAlignment="1">
      <alignment horizontal="left" vertical="center" wrapText="1"/>
    </xf>
    <xf numFmtId="0" fontId="88" fillId="0" borderId="16" xfId="4" applyFont="1" applyBorder="1" applyAlignment="1">
      <alignment horizontal="left" vertical="center" wrapText="1"/>
    </xf>
    <xf numFmtId="49" fontId="92" fillId="0" borderId="18" xfId="3" applyNumberFormat="1" applyFont="1" applyFill="1" applyBorder="1" applyAlignment="1">
      <alignment horizontal="center" vertical="center" wrapText="1"/>
    </xf>
    <xf numFmtId="49" fontId="92" fillId="0" borderId="18" xfId="3" applyNumberFormat="1" applyFont="1" applyFill="1" applyBorder="1" applyAlignment="1">
      <alignment vertical="center" wrapText="1"/>
    </xf>
    <xf numFmtId="0" fontId="88" fillId="0" borderId="0" xfId="4" applyFont="1" applyFill="1" applyBorder="1" applyAlignment="1">
      <alignment horizontal="left" vertical="center" wrapText="1"/>
    </xf>
    <xf numFmtId="49" fontId="30" fillId="0" borderId="19" xfId="3" applyNumberFormat="1" applyFont="1" applyFill="1" applyBorder="1" applyAlignment="1">
      <alignment horizontal="center" vertical="center" wrapText="1"/>
    </xf>
    <xf numFmtId="0" fontId="88" fillId="0" borderId="19" xfId="4" applyFont="1" applyFill="1" applyBorder="1" applyAlignment="1">
      <alignment horizontal="left" vertical="center" wrapText="1"/>
    </xf>
    <xf numFmtId="0" fontId="88" fillId="0" borderId="19" xfId="4" applyFont="1" applyFill="1" applyBorder="1" applyAlignment="1">
      <alignment horizontal="center" vertical="center" wrapText="1"/>
    </xf>
    <xf numFmtId="0" fontId="88" fillId="0" borderId="19" xfId="4" applyFont="1" applyFill="1" applyBorder="1" applyAlignment="1">
      <alignment vertical="center" wrapText="1"/>
    </xf>
    <xf numFmtId="0" fontId="88" fillId="0" borderId="12" xfId="4" applyFont="1" applyFill="1" applyBorder="1" applyAlignment="1">
      <alignment horizontal="left" vertical="center" wrapText="1"/>
    </xf>
    <xf numFmtId="0" fontId="88" fillId="0" borderId="12" xfId="4" applyFont="1" applyFill="1" applyBorder="1" applyAlignment="1">
      <alignment horizontal="center" vertical="center" wrapText="1"/>
    </xf>
    <xf numFmtId="0" fontId="88" fillId="0" borderId="12" xfId="4" applyFont="1" applyFill="1" applyBorder="1" applyAlignment="1">
      <alignment vertical="center" wrapText="1"/>
    </xf>
    <xf numFmtId="49" fontId="30" fillId="0" borderId="20" xfId="3" applyNumberFormat="1" applyFont="1" applyFill="1" applyBorder="1" applyAlignment="1">
      <alignment vertical="center" wrapText="1"/>
    </xf>
    <xf numFmtId="0" fontId="88" fillId="0" borderId="17" xfId="4" applyFont="1" applyFill="1" applyBorder="1" applyAlignment="1">
      <alignment horizontal="left" vertical="center" wrapText="1"/>
    </xf>
    <xf numFmtId="0" fontId="88" fillId="0" borderId="30" xfId="4" applyFont="1" applyFill="1" applyBorder="1" applyAlignment="1">
      <alignment horizontal="left" vertical="center" wrapText="1"/>
    </xf>
    <xf numFmtId="0" fontId="88" fillId="0" borderId="30" xfId="4" applyFont="1" applyFill="1" applyBorder="1" applyAlignment="1">
      <alignment horizontal="center" vertical="center" wrapText="1"/>
    </xf>
    <xf numFmtId="0" fontId="88" fillId="0" borderId="30" xfId="4" applyFont="1" applyFill="1" applyBorder="1" applyAlignment="1">
      <alignment vertical="center" wrapText="1"/>
    </xf>
    <xf numFmtId="49" fontId="30" fillId="0" borderId="19" xfId="3" applyNumberFormat="1" applyFont="1" applyFill="1" applyBorder="1" applyAlignment="1">
      <alignment horizontal="left" vertical="center" wrapText="1"/>
    </xf>
    <xf numFmtId="49" fontId="30" fillId="0" borderId="12" xfId="3" applyNumberFormat="1" applyFont="1" applyFill="1" applyBorder="1" applyAlignment="1">
      <alignment horizontal="left" vertical="center" wrapText="1"/>
    </xf>
    <xf numFmtId="49" fontId="30" fillId="0" borderId="30" xfId="3" applyNumberFormat="1" applyFont="1" applyFill="1" applyBorder="1" applyAlignment="1">
      <alignment horizontal="left" vertical="center" wrapText="1"/>
    </xf>
    <xf numFmtId="2" fontId="108" fillId="0" borderId="18" xfId="3" applyNumberFormat="1" applyFont="1" applyFill="1" applyBorder="1" applyAlignment="1">
      <alignment horizontal="center" vertical="center" wrapText="1"/>
    </xf>
    <xf numFmtId="49" fontId="112" fillId="4" borderId="30" xfId="3" applyNumberFormat="1" applyFont="1" applyFill="1" applyBorder="1" applyAlignment="1">
      <alignment horizontal="left" vertical="center" wrapText="1"/>
    </xf>
    <xf numFmtId="49" fontId="112" fillId="4" borderId="18" xfId="3" applyNumberFormat="1" applyFont="1" applyFill="1" applyBorder="1" applyAlignment="1">
      <alignment vertical="center" wrapText="1"/>
    </xf>
    <xf numFmtId="49" fontId="30" fillId="4" borderId="31" xfId="3" applyNumberFormat="1" applyFont="1" applyFill="1" applyBorder="1" applyAlignment="1">
      <alignment vertical="center" wrapText="1"/>
    </xf>
    <xf numFmtId="49" fontId="30" fillId="4" borderId="23" xfId="3" applyNumberFormat="1" applyFont="1" applyFill="1" applyBorder="1" applyAlignment="1">
      <alignment vertical="center" wrapText="1"/>
    </xf>
    <xf numFmtId="49" fontId="30" fillId="4" borderId="23" xfId="3" applyNumberFormat="1" applyFont="1" applyFill="1" applyBorder="1" applyAlignment="1">
      <alignment horizontal="left" vertical="center" wrapText="1"/>
    </xf>
    <xf numFmtId="49" fontId="33" fillId="4" borderId="21" xfId="3" applyNumberFormat="1" applyFont="1" applyFill="1" applyBorder="1" applyAlignment="1">
      <alignment horizontal="center" vertical="center" wrapText="1"/>
    </xf>
    <xf numFmtId="49" fontId="92" fillId="0" borderId="0" xfId="3" applyNumberFormat="1" applyFont="1" applyFill="1" applyBorder="1" applyAlignment="1">
      <alignment horizontal="left" vertical="center" wrapText="1"/>
    </xf>
    <xf numFmtId="49" fontId="121" fillId="0" borderId="0" xfId="3" applyNumberFormat="1" applyFont="1" applyFill="1" applyBorder="1" applyAlignment="1">
      <alignment horizontal="center" vertical="center" wrapText="1"/>
    </xf>
    <xf numFmtId="0" fontId="122" fillId="0" borderId="0" xfId="4" applyFont="1" applyFill="1" applyAlignment="1">
      <alignment horizontal="center" vertical="center"/>
    </xf>
    <xf numFmtId="0" fontId="123" fillId="0" borderId="0" xfId="4" applyFont="1" applyAlignment="1">
      <alignment horizontal="center" vertical="center"/>
    </xf>
    <xf numFmtId="0" fontId="94" fillId="0" borderId="0" xfId="4" applyFont="1" applyAlignment="1">
      <alignment horizontal="center" vertical="center"/>
    </xf>
    <xf numFmtId="0" fontId="124" fillId="0" borderId="0" xfId="4" applyFont="1" applyAlignment="1">
      <alignment horizontal="center" vertical="center"/>
    </xf>
    <xf numFmtId="0" fontId="60" fillId="15" borderId="0" xfId="4" applyFill="1"/>
    <xf numFmtId="0" fontId="122" fillId="0" borderId="0" xfId="4" applyFont="1" applyFill="1" applyAlignment="1">
      <alignment vertical="center"/>
    </xf>
    <xf numFmtId="0" fontId="122" fillId="0" borderId="0" xfId="4" applyFont="1" applyAlignment="1">
      <alignment horizontal="center" wrapText="1"/>
    </xf>
    <xf numFmtId="0" fontId="122" fillId="0" borderId="0" xfId="4" applyFont="1" applyFill="1" applyAlignment="1">
      <alignment horizontal="left" vertical="center"/>
    </xf>
    <xf numFmtId="49" fontId="125" fillId="0" borderId="0" xfId="4" applyNumberFormat="1" applyFont="1" applyFill="1" applyAlignment="1">
      <alignment horizontal="center"/>
    </xf>
    <xf numFmtId="0" fontId="125" fillId="0" borderId="0" xfId="4" applyFont="1" applyFill="1" applyAlignment="1">
      <alignment horizontal="left"/>
    </xf>
    <xf numFmtId="0" fontId="126" fillId="0" borderId="0" xfId="4" applyFont="1" applyAlignment="1">
      <alignment horizontal="center" vertical="center"/>
    </xf>
    <xf numFmtId="0" fontId="126" fillId="0" borderId="0" xfId="4" applyFont="1" applyAlignment="1">
      <alignment horizontal="center" vertical="center" wrapText="1"/>
    </xf>
    <xf numFmtId="0" fontId="127" fillId="0" borderId="0" xfId="4" applyFont="1" applyAlignment="1">
      <alignment horizontal="center" vertical="center" wrapText="1"/>
    </xf>
    <xf numFmtId="4" fontId="126" fillId="0" borderId="0" xfId="4" applyNumberFormat="1" applyFont="1" applyAlignment="1">
      <alignment horizontal="center" vertical="center"/>
    </xf>
    <xf numFmtId="0" fontId="123" fillId="15" borderId="0" xfId="4" applyFont="1" applyFill="1" applyAlignment="1">
      <alignment horizontal="center" vertical="center"/>
    </xf>
    <xf numFmtId="0" fontId="126" fillId="0" borderId="0" xfId="4" applyFont="1" applyAlignment="1">
      <alignment horizontal="left" vertical="center"/>
    </xf>
    <xf numFmtId="0" fontId="126" fillId="0" borderId="0" xfId="4" applyFont="1" applyAlignment="1">
      <alignment vertical="center" wrapText="1"/>
    </xf>
    <xf numFmtId="0" fontId="127" fillId="0" borderId="71" xfId="4" applyFont="1" applyBorder="1" applyAlignment="1">
      <alignment horizontal="center" vertical="center" wrapText="1"/>
    </xf>
    <xf numFmtId="0" fontId="123" fillId="16" borderId="72" xfId="4" applyFont="1" applyFill="1" applyBorder="1" applyAlignment="1">
      <alignment horizontal="center" vertical="center" wrapText="1"/>
    </xf>
    <xf numFmtId="0" fontId="123" fillId="16" borderId="72" xfId="4" applyFont="1" applyFill="1" applyBorder="1" applyAlignment="1">
      <alignment horizontal="left" vertical="center" wrapText="1"/>
    </xf>
    <xf numFmtId="0" fontId="128" fillId="16" borderId="72" xfId="4" applyFont="1" applyFill="1" applyBorder="1" applyAlignment="1">
      <alignment horizontal="center" vertical="center" wrapText="1"/>
    </xf>
    <xf numFmtId="4" fontId="123" fillId="16" borderId="72" xfId="4" applyNumberFormat="1" applyFont="1" applyFill="1" applyBorder="1" applyAlignment="1">
      <alignment horizontal="center" vertical="center" wrapText="1"/>
    </xf>
    <xf numFmtId="0" fontId="129" fillId="16" borderId="73" xfId="12" applyFont="1" applyFill="1" applyBorder="1" applyAlignment="1">
      <alignment horizontal="center" vertical="center" wrapText="1"/>
    </xf>
    <xf numFmtId="0" fontId="129" fillId="16" borderId="72" xfId="12" applyFont="1" applyFill="1" applyBorder="1" applyAlignment="1">
      <alignment horizontal="center" vertical="center" wrapText="1"/>
    </xf>
    <xf numFmtId="0" fontId="123" fillId="15" borderId="72" xfId="4" applyFont="1" applyFill="1" applyBorder="1" applyAlignment="1">
      <alignment horizontal="center" vertical="center" wrapText="1"/>
    </xf>
    <xf numFmtId="4" fontId="123" fillId="16" borderId="74" xfId="4" applyNumberFormat="1" applyFont="1" applyFill="1" applyBorder="1" applyAlignment="1">
      <alignment horizontal="center" vertical="center" wrapText="1"/>
    </xf>
    <xf numFmtId="4" fontId="123" fillId="16" borderId="75" xfId="4" applyNumberFormat="1" applyFont="1" applyFill="1" applyBorder="1" applyAlignment="1">
      <alignment horizontal="center" vertical="center" wrapText="1"/>
    </xf>
    <xf numFmtId="4" fontId="123" fillId="16" borderId="76" xfId="4" applyNumberFormat="1" applyFont="1" applyFill="1" applyBorder="1" applyAlignment="1">
      <alignment horizontal="center" vertical="center" wrapText="1"/>
    </xf>
    <xf numFmtId="4" fontId="123" fillId="16" borderId="77" xfId="4" applyNumberFormat="1" applyFont="1" applyFill="1" applyBorder="1" applyAlignment="1">
      <alignment horizontal="center" vertical="center" wrapText="1"/>
    </xf>
    <xf numFmtId="4" fontId="123" fillId="16" borderId="72" xfId="4" applyNumberFormat="1" applyFont="1" applyFill="1" applyBorder="1" applyAlignment="1">
      <alignment horizontal="center" vertical="center" wrapText="1"/>
    </xf>
    <xf numFmtId="4" fontId="123" fillId="16" borderId="74" xfId="4" applyNumberFormat="1" applyFont="1" applyFill="1" applyBorder="1" applyAlignment="1">
      <alignment horizontal="center" vertical="center" textRotation="90" wrapText="1"/>
    </xf>
    <xf numFmtId="0" fontId="129" fillId="16" borderId="78" xfId="12" applyFont="1" applyFill="1" applyBorder="1" applyAlignment="1">
      <alignment horizontal="center" vertical="center" wrapText="1"/>
    </xf>
    <xf numFmtId="0" fontId="129" fillId="16" borderId="72" xfId="12" applyFont="1" applyFill="1" applyBorder="1" applyAlignment="1">
      <alignment horizontal="center" vertical="center" textRotation="90" wrapText="1"/>
    </xf>
    <xf numFmtId="4" fontId="123" fillId="16" borderId="79" xfId="4" applyNumberFormat="1" applyFont="1" applyFill="1" applyBorder="1" applyAlignment="1">
      <alignment horizontal="center" vertical="center" wrapText="1"/>
    </xf>
    <xf numFmtId="4" fontId="123" fillId="16" borderId="79" xfId="4" applyNumberFormat="1" applyFont="1" applyFill="1" applyBorder="1" applyAlignment="1">
      <alignment horizontal="center" vertical="center" textRotation="90" wrapText="1"/>
    </xf>
    <xf numFmtId="0" fontId="4" fillId="16" borderId="72" xfId="4" applyFont="1" applyFill="1" applyBorder="1" applyAlignment="1">
      <alignment horizontal="center" vertical="center"/>
    </xf>
    <xf numFmtId="0" fontId="123" fillId="16" borderId="72" xfId="4" applyFont="1" applyFill="1" applyBorder="1" applyAlignment="1">
      <alignment horizontal="center" vertical="center" wrapText="1"/>
    </xf>
    <xf numFmtId="4" fontId="123" fillId="16" borderId="80" xfId="4" applyNumberFormat="1" applyFont="1" applyFill="1" applyBorder="1" applyAlignment="1">
      <alignment horizontal="center" vertical="center" wrapText="1"/>
    </xf>
    <xf numFmtId="4" fontId="123" fillId="16" borderId="80" xfId="4" applyNumberFormat="1" applyFont="1" applyFill="1" applyBorder="1" applyAlignment="1">
      <alignment horizontal="center" vertical="center" textRotation="90" wrapText="1"/>
    </xf>
    <xf numFmtId="0" fontId="129" fillId="16" borderId="81" xfId="12" applyFont="1" applyFill="1" applyBorder="1" applyAlignment="1">
      <alignment horizontal="center" vertical="center" wrapText="1"/>
    </xf>
    <xf numFmtId="0" fontId="130" fillId="3" borderId="72" xfId="4" applyFont="1" applyFill="1" applyBorder="1" applyAlignment="1">
      <alignment horizontal="left" vertical="center" wrapText="1"/>
    </xf>
    <xf numFmtId="0" fontId="130" fillId="3" borderId="72" xfId="4" applyFont="1" applyFill="1" applyBorder="1" applyAlignment="1">
      <alignment horizontal="center" vertical="center" wrapText="1"/>
    </xf>
    <xf numFmtId="0" fontId="94" fillId="0" borderId="72" xfId="4" applyFont="1" applyBorder="1" applyAlignment="1">
      <alignment horizontal="center" vertical="center"/>
    </xf>
    <xf numFmtId="0" fontId="4" fillId="15" borderId="0" xfId="4" applyFont="1" applyFill="1"/>
    <xf numFmtId="0" fontId="126" fillId="0" borderId="72" xfId="4" applyFont="1" applyFill="1" applyBorder="1" applyAlignment="1">
      <alignment horizontal="center" vertical="center" wrapText="1"/>
    </xf>
    <xf numFmtId="0" fontId="126" fillId="4" borderId="72" xfId="4" applyFont="1" applyFill="1" applyBorder="1" applyAlignment="1">
      <alignment horizontal="center" vertical="center" wrapText="1"/>
    </xf>
    <xf numFmtId="0" fontId="126" fillId="4" borderId="74" xfId="4" applyFont="1" applyFill="1" applyBorder="1" applyAlignment="1">
      <alignment horizontal="center" vertical="center" wrapText="1"/>
    </xf>
    <xf numFmtId="0" fontId="126" fillId="4" borderId="74" xfId="4" applyFont="1" applyFill="1" applyBorder="1" applyAlignment="1">
      <alignment horizontal="left" vertical="center" wrapText="1"/>
    </xf>
    <xf numFmtId="49" fontId="131" fillId="4" borderId="72" xfId="3" applyNumberFormat="1" applyFont="1" applyFill="1" applyBorder="1" applyAlignment="1">
      <alignment vertical="center" wrapText="1"/>
    </xf>
    <xf numFmtId="0" fontId="131" fillId="4" borderId="72" xfId="4" applyFont="1" applyFill="1" applyBorder="1" applyAlignment="1">
      <alignment horizontal="left" vertical="center" wrapText="1"/>
    </xf>
    <xf numFmtId="0" fontId="127" fillId="4" borderId="74" xfId="4" applyFont="1" applyFill="1" applyBorder="1" applyAlignment="1">
      <alignment horizontal="center" vertical="center" wrapText="1"/>
    </xf>
    <xf numFmtId="0" fontId="123" fillId="4" borderId="72" xfId="4" applyFont="1" applyFill="1" applyBorder="1" applyAlignment="1">
      <alignment horizontal="center" vertical="center"/>
    </xf>
    <xf numFmtId="49" fontId="131" fillId="4" borderId="72" xfId="4" applyNumberFormat="1" applyFont="1" applyFill="1" applyBorder="1" applyAlignment="1">
      <alignment horizontal="center" vertical="center"/>
    </xf>
    <xf numFmtId="4" fontId="123" fillId="4" borderId="72" xfId="4" applyNumberFormat="1" applyFont="1" applyFill="1" applyBorder="1" applyAlignment="1">
      <alignment horizontal="center" vertical="center"/>
    </xf>
    <xf numFmtId="0" fontId="123" fillId="15" borderId="72" xfId="4" applyFont="1" applyFill="1" applyBorder="1" applyAlignment="1">
      <alignment horizontal="center" vertical="center"/>
    </xf>
    <xf numFmtId="0" fontId="126" fillId="4" borderId="79" xfId="4" applyFont="1" applyFill="1" applyBorder="1" applyAlignment="1">
      <alignment horizontal="center" vertical="center" wrapText="1"/>
    </xf>
    <xf numFmtId="0" fontId="126" fillId="4" borderId="79" xfId="4" applyFont="1" applyFill="1" applyBorder="1" applyAlignment="1">
      <alignment horizontal="left" vertical="center" wrapText="1"/>
    </xf>
    <xf numFmtId="0" fontId="126" fillId="4" borderId="72" xfId="4" applyFont="1" applyFill="1" applyBorder="1" applyAlignment="1">
      <alignment vertical="center" wrapText="1"/>
    </xf>
    <xf numFmtId="0" fontId="126" fillId="4" borderId="72" xfId="1" applyFont="1" applyFill="1" applyBorder="1" applyAlignment="1">
      <alignment horizontal="left" vertical="center" wrapText="1"/>
    </xf>
    <xf numFmtId="0" fontId="127" fillId="4" borderId="79" xfId="4" applyFont="1" applyFill="1" applyBorder="1" applyAlignment="1">
      <alignment horizontal="center" vertical="center" wrapText="1"/>
    </xf>
    <xf numFmtId="0" fontId="123" fillId="6" borderId="72" xfId="4" applyFont="1" applyFill="1" applyBorder="1" applyAlignment="1">
      <alignment horizontal="center" vertical="center"/>
    </xf>
    <xf numFmtId="0" fontId="126" fillId="4" borderId="72" xfId="4" applyFont="1" applyFill="1" applyBorder="1" applyAlignment="1">
      <alignment horizontal="center" vertical="center"/>
    </xf>
    <xf numFmtId="4" fontId="126" fillId="4" borderId="72" xfId="4" applyNumberFormat="1" applyFont="1" applyFill="1" applyBorder="1" applyAlignment="1">
      <alignment horizontal="center" vertical="center"/>
    </xf>
    <xf numFmtId="0" fontId="132" fillId="0" borderId="82" xfId="4" applyFont="1" applyFill="1" applyBorder="1" applyAlignment="1">
      <alignment horizontal="center" vertical="center" wrapText="1"/>
    </xf>
    <xf numFmtId="0" fontId="126" fillId="4" borderId="80" xfId="4" applyFont="1" applyFill="1" applyBorder="1" applyAlignment="1">
      <alignment horizontal="center" vertical="center" wrapText="1"/>
    </xf>
    <xf numFmtId="0" fontId="126" fillId="4" borderId="80" xfId="4" applyFont="1" applyFill="1" applyBorder="1" applyAlignment="1">
      <alignment horizontal="left" vertical="center" wrapText="1"/>
    </xf>
    <xf numFmtId="0" fontId="127" fillId="4" borderId="80" xfId="4" applyFont="1" applyFill="1" applyBorder="1" applyAlignment="1">
      <alignment horizontal="center" vertical="center" wrapText="1"/>
    </xf>
    <xf numFmtId="0" fontId="133" fillId="0" borderId="82" xfId="4" applyFont="1" applyFill="1" applyBorder="1" applyAlignment="1">
      <alignment horizontal="center" vertical="center" wrapText="1"/>
    </xf>
    <xf numFmtId="0" fontId="130" fillId="4" borderId="72" xfId="4" applyFont="1" applyFill="1" applyBorder="1" applyAlignment="1">
      <alignment horizontal="left" vertical="center" wrapText="1"/>
    </xf>
    <xf numFmtId="0" fontId="126" fillId="0" borderId="74" xfId="4" applyFont="1" applyBorder="1" applyAlignment="1">
      <alignment horizontal="center" vertical="center" wrapText="1"/>
    </xf>
    <xf numFmtId="0" fontId="134" fillId="4" borderId="74" xfId="4" applyFont="1" applyFill="1" applyBorder="1" applyAlignment="1">
      <alignment horizontal="left" vertical="center" wrapText="1"/>
    </xf>
    <xf numFmtId="49" fontId="126" fillId="4" borderId="74" xfId="3" applyNumberFormat="1" applyFont="1" applyFill="1" applyBorder="1" applyAlignment="1">
      <alignment horizontal="left" vertical="center" wrapText="1"/>
    </xf>
    <xf numFmtId="0" fontId="126" fillId="0" borderId="79" xfId="4" applyFont="1" applyBorder="1" applyAlignment="1">
      <alignment horizontal="center" vertical="center" wrapText="1"/>
    </xf>
    <xf numFmtId="0" fontId="134" fillId="4" borderId="79" xfId="4" applyFont="1" applyFill="1" applyBorder="1" applyAlignment="1">
      <alignment horizontal="left" vertical="center" wrapText="1"/>
    </xf>
    <xf numFmtId="49" fontId="126" fillId="4" borderId="79" xfId="3" applyNumberFormat="1" applyFont="1" applyFill="1" applyBorder="1" applyAlignment="1">
      <alignment horizontal="left" vertical="center" wrapText="1"/>
    </xf>
    <xf numFmtId="49" fontId="126" fillId="4" borderId="72" xfId="3" applyNumberFormat="1" applyFont="1" applyFill="1" applyBorder="1" applyAlignment="1">
      <alignment vertical="center" wrapText="1"/>
    </xf>
    <xf numFmtId="0" fontId="134" fillId="4" borderId="72" xfId="4" applyFont="1" applyFill="1" applyBorder="1" applyAlignment="1">
      <alignment horizontal="left" vertical="center" wrapText="1"/>
    </xf>
    <xf numFmtId="0" fontId="123" fillId="0" borderId="72" xfId="4" applyFont="1" applyFill="1" applyBorder="1" applyAlignment="1">
      <alignment horizontal="center" vertical="center"/>
    </xf>
    <xf numFmtId="0" fontId="126" fillId="4" borderId="72" xfId="4" applyFont="1" applyFill="1" applyBorder="1" applyAlignment="1">
      <alignment vertical="center"/>
    </xf>
    <xf numFmtId="0" fontId="124" fillId="0" borderId="72" xfId="4" applyFont="1" applyBorder="1" applyAlignment="1">
      <alignment horizontal="center" vertical="center"/>
    </xf>
    <xf numFmtId="0" fontId="134" fillId="4" borderId="80" xfId="4" applyFont="1" applyFill="1" applyBorder="1" applyAlignment="1">
      <alignment horizontal="left" vertical="center" wrapText="1"/>
    </xf>
    <xf numFmtId="49" fontId="126" fillId="4" borderId="80" xfId="3" applyNumberFormat="1" applyFont="1" applyFill="1" applyBorder="1" applyAlignment="1">
      <alignment horizontal="left" vertical="center" wrapText="1"/>
    </xf>
    <xf numFmtId="0" fontId="127" fillId="4" borderId="72" xfId="4" applyFont="1" applyFill="1" applyBorder="1" applyAlignment="1">
      <alignment horizontal="center" vertical="center" wrapText="1"/>
    </xf>
    <xf numFmtId="0" fontId="126" fillId="4" borderId="74" xfId="4" applyFont="1" applyFill="1" applyBorder="1" applyAlignment="1">
      <alignment horizontal="center" vertical="center"/>
    </xf>
    <xf numFmtId="0" fontId="128" fillId="4" borderId="72" xfId="4" applyFont="1" applyFill="1" applyBorder="1" applyAlignment="1">
      <alignment horizontal="center" vertical="center" wrapText="1"/>
    </xf>
    <xf numFmtId="0" fontId="126" fillId="4" borderId="79" xfId="4" applyFont="1" applyFill="1" applyBorder="1" applyAlignment="1">
      <alignment horizontal="center" vertical="center"/>
    </xf>
    <xf numFmtId="0" fontId="126" fillId="4" borderId="72" xfId="13" applyFont="1" applyFill="1" applyBorder="1" applyAlignment="1">
      <alignment horizontal="center" vertical="center"/>
    </xf>
    <xf numFmtId="0" fontId="123" fillId="4" borderId="72" xfId="13" applyFont="1" applyFill="1" applyBorder="1" applyAlignment="1">
      <alignment horizontal="center" vertical="center"/>
    </xf>
    <xf numFmtId="0" fontId="135" fillId="0" borderId="83" xfId="12" applyFont="1" applyFill="1" applyBorder="1" applyAlignment="1">
      <alignment horizontal="center" vertical="center"/>
    </xf>
    <xf numFmtId="0" fontId="126" fillId="4" borderId="80" xfId="4" applyFont="1" applyFill="1" applyBorder="1" applyAlignment="1">
      <alignment horizontal="center" vertical="center"/>
    </xf>
    <xf numFmtId="0" fontId="135" fillId="0" borderId="84" xfId="12" applyFont="1" applyFill="1" applyBorder="1" applyAlignment="1">
      <alignment horizontal="center" vertical="center"/>
    </xf>
    <xf numFmtId="0" fontId="126" fillId="0" borderId="72" xfId="13" applyFont="1" applyBorder="1" applyAlignment="1">
      <alignment horizontal="center" vertical="center"/>
    </xf>
    <xf numFmtId="0" fontId="123" fillId="4" borderId="72" xfId="13" applyFont="1" applyFill="1" applyBorder="1" applyAlignment="1">
      <alignment horizontal="center" vertical="center" wrapText="1"/>
    </xf>
    <xf numFmtId="0" fontId="136" fillId="4" borderId="82" xfId="12" applyFont="1" applyFill="1" applyBorder="1" applyAlignment="1">
      <alignment horizontal="center" vertical="center"/>
    </xf>
    <xf numFmtId="0" fontId="137" fillId="0" borderId="83" xfId="12" applyFont="1" applyFill="1" applyBorder="1" applyAlignment="1">
      <alignment horizontal="center" vertical="center"/>
    </xf>
    <xf numFmtId="0" fontId="124" fillId="0" borderId="72" xfId="13" applyFont="1" applyBorder="1" applyAlignment="1">
      <alignment horizontal="center" vertical="center"/>
    </xf>
    <xf numFmtId="0" fontId="134" fillId="4" borderId="74" xfId="4" applyFont="1" applyFill="1" applyBorder="1" applyAlignment="1">
      <alignment horizontal="center" vertical="center" wrapText="1"/>
    </xf>
    <xf numFmtId="49" fontId="126" fillId="4" borderId="74" xfId="3" applyNumberFormat="1" applyFont="1" applyFill="1" applyBorder="1" applyAlignment="1">
      <alignment horizontal="center" vertical="center" wrapText="1"/>
    </xf>
    <xf numFmtId="0" fontId="127" fillId="4" borderId="80" xfId="4" applyFont="1" applyFill="1" applyBorder="1" applyAlignment="1">
      <alignment horizontal="center" vertical="center" wrapText="1"/>
    </xf>
    <xf numFmtId="0" fontId="131" fillId="4" borderId="72" xfId="4" applyFont="1" applyFill="1" applyBorder="1" applyAlignment="1">
      <alignment vertical="center"/>
    </xf>
    <xf numFmtId="0" fontId="123" fillId="4" borderId="72" xfId="4" applyFont="1" applyFill="1" applyBorder="1" applyAlignment="1">
      <alignment vertical="center"/>
    </xf>
    <xf numFmtId="0" fontId="137" fillId="0" borderId="0" xfId="12" applyFont="1" applyFill="1" applyBorder="1" applyAlignment="1">
      <alignment horizontal="center" vertical="center"/>
    </xf>
    <xf numFmtId="0" fontId="123" fillId="15" borderId="0" xfId="4" applyFont="1" applyFill="1" applyBorder="1" applyAlignment="1">
      <alignment horizontal="center" vertical="center"/>
    </xf>
    <xf numFmtId="0" fontId="134" fillId="4" borderId="79" xfId="4" applyFont="1" applyFill="1" applyBorder="1" applyAlignment="1">
      <alignment horizontal="center" vertical="center" wrapText="1"/>
    </xf>
    <xf numFmtId="49" fontId="126" fillId="4" borderId="79" xfId="3" applyNumberFormat="1" applyFont="1" applyFill="1" applyBorder="1" applyAlignment="1">
      <alignment horizontal="center" vertical="center" wrapText="1"/>
    </xf>
    <xf numFmtId="0" fontId="126" fillId="4" borderId="72" xfId="4" applyFont="1" applyFill="1" applyBorder="1" applyAlignment="1">
      <alignment horizontal="left" vertical="center" wrapText="1"/>
    </xf>
    <xf numFmtId="0" fontId="123" fillId="17" borderId="72" xfId="4" applyFont="1" applyFill="1" applyBorder="1" applyAlignment="1">
      <alignment horizontal="center" vertical="center"/>
    </xf>
    <xf numFmtId="0" fontId="126" fillId="0" borderId="80" xfId="4" applyFont="1" applyBorder="1" applyAlignment="1">
      <alignment horizontal="center" vertical="center" wrapText="1"/>
    </xf>
    <xf numFmtId="0" fontId="134" fillId="4" borderId="80" xfId="4" applyFont="1" applyFill="1" applyBorder="1" applyAlignment="1">
      <alignment horizontal="center" vertical="center" wrapText="1"/>
    </xf>
    <xf numFmtId="49" fontId="126" fillId="4" borderId="80" xfId="3" applyNumberFormat="1" applyFont="1" applyFill="1" applyBorder="1" applyAlignment="1">
      <alignment horizontal="center" vertical="center" wrapText="1"/>
    </xf>
    <xf numFmtId="0" fontId="126" fillId="0" borderId="72" xfId="4" applyFont="1" applyBorder="1" applyAlignment="1">
      <alignment horizontal="center" vertical="center" wrapText="1"/>
    </xf>
    <xf numFmtId="49" fontId="126" fillId="4" borderId="72" xfId="3" applyNumberFormat="1" applyFont="1" applyFill="1" applyBorder="1" applyAlignment="1">
      <alignment horizontal="left" vertical="center" wrapText="1"/>
    </xf>
    <xf numFmtId="0" fontId="138" fillId="0" borderId="82" xfId="12" applyFont="1" applyFill="1" applyBorder="1" applyAlignment="1">
      <alignment horizontal="center" vertical="center"/>
    </xf>
    <xf numFmtId="0" fontId="126" fillId="4" borderId="72" xfId="3" applyNumberFormat="1" applyFont="1" applyFill="1" applyBorder="1" applyAlignment="1">
      <alignment vertical="center" wrapText="1"/>
    </xf>
    <xf numFmtId="0" fontId="126" fillId="0" borderId="72" xfId="4" applyFont="1" applyBorder="1" applyAlignment="1">
      <alignment horizontal="center" vertical="center" wrapText="1"/>
    </xf>
    <xf numFmtId="49" fontId="126" fillId="4" borderId="72" xfId="3" applyNumberFormat="1" applyFont="1" applyFill="1" applyBorder="1" applyAlignment="1">
      <alignment horizontal="left" vertical="center" wrapText="1"/>
    </xf>
    <xf numFmtId="0" fontId="127" fillId="4" borderId="79" xfId="4" applyFont="1" applyFill="1" applyBorder="1" applyAlignment="1">
      <alignment horizontal="center" vertical="center" wrapText="1"/>
    </xf>
    <xf numFmtId="0" fontId="126" fillId="4" borderId="74" xfId="4" applyNumberFormat="1" applyFont="1" applyFill="1" applyBorder="1" applyAlignment="1">
      <alignment horizontal="left" vertical="center" wrapText="1"/>
    </xf>
    <xf numFmtId="0" fontId="126" fillId="4" borderId="79" xfId="4" applyNumberFormat="1" applyFont="1" applyFill="1" applyBorder="1" applyAlignment="1">
      <alignment horizontal="left" vertical="center" wrapText="1"/>
    </xf>
    <xf numFmtId="0" fontId="126" fillId="4" borderId="72" xfId="4" applyNumberFormat="1" applyFont="1" applyFill="1" applyBorder="1" applyAlignment="1">
      <alignment vertical="center" wrapText="1"/>
    </xf>
    <xf numFmtId="0" fontId="126" fillId="4" borderId="72" xfId="4" applyFont="1" applyFill="1" applyBorder="1" applyAlignment="1">
      <alignment horizontal="left" vertical="center" wrapText="1"/>
    </xf>
    <xf numFmtId="0" fontId="131" fillId="6" borderId="72" xfId="4" applyFont="1" applyFill="1" applyBorder="1" applyAlignment="1">
      <alignment horizontal="left" vertical="center" wrapText="1"/>
    </xf>
    <xf numFmtId="0" fontId="136" fillId="4" borderId="72" xfId="4" applyFont="1" applyFill="1" applyBorder="1" applyAlignment="1">
      <alignment horizontal="center" vertical="center"/>
    </xf>
    <xf numFmtId="0" fontId="136" fillId="0" borderId="72" xfId="4" applyFont="1" applyBorder="1" applyAlignment="1">
      <alignment horizontal="center" vertical="center"/>
    </xf>
    <xf numFmtId="0" fontId="136" fillId="4" borderId="72" xfId="4" applyFont="1" applyFill="1" applyBorder="1" applyAlignment="1">
      <alignment vertical="center"/>
    </xf>
    <xf numFmtId="0" fontId="139" fillId="4" borderId="72" xfId="4" applyFont="1" applyFill="1" applyBorder="1" applyAlignment="1">
      <alignment horizontal="center" vertical="center"/>
    </xf>
    <xf numFmtId="0" fontId="94" fillId="0" borderId="72" xfId="4" applyFont="1" applyBorder="1" applyAlignment="1">
      <alignment horizontal="center"/>
    </xf>
    <xf numFmtId="49" fontId="126" fillId="4" borderId="72" xfId="3" applyNumberFormat="1" applyFont="1" applyFill="1" applyBorder="1" applyAlignment="1">
      <alignment horizontal="center" vertical="center" wrapText="1"/>
    </xf>
    <xf numFmtId="49" fontId="126" fillId="4" borderId="72" xfId="3" applyNumberFormat="1" applyFont="1" applyFill="1" applyBorder="1" applyAlignment="1">
      <alignment horizontal="center" vertical="center" wrapText="1"/>
    </xf>
    <xf numFmtId="0" fontId="126" fillId="0" borderId="0" xfId="4" applyFont="1" applyBorder="1" applyAlignment="1">
      <alignment horizontal="center" vertical="center" wrapText="1"/>
    </xf>
    <xf numFmtId="49" fontId="126" fillId="4" borderId="0" xfId="3" applyNumberFormat="1" applyFont="1" applyFill="1" applyBorder="1" applyAlignment="1">
      <alignment horizontal="center" vertical="center" wrapText="1"/>
    </xf>
    <xf numFmtId="0" fontId="134" fillId="4" borderId="0" xfId="4" applyFont="1" applyFill="1" applyBorder="1" applyAlignment="1">
      <alignment horizontal="center" vertical="center" wrapText="1"/>
    </xf>
    <xf numFmtId="0" fontId="126" fillId="4" borderId="0" xfId="4" applyFont="1" applyFill="1" applyBorder="1" applyAlignment="1">
      <alignment horizontal="center" vertical="center"/>
    </xf>
    <xf numFmtId="49" fontId="126" fillId="4" borderId="0" xfId="3" applyNumberFormat="1" applyFont="1" applyFill="1" applyBorder="1" applyAlignment="1">
      <alignment vertical="center" wrapText="1"/>
    </xf>
    <xf numFmtId="0" fontId="126" fillId="4" borderId="0" xfId="4" applyFont="1" applyFill="1" applyBorder="1" applyAlignment="1">
      <alignment horizontal="left" vertical="center" wrapText="1"/>
    </xf>
    <xf numFmtId="0" fontId="127" fillId="4" borderId="0" xfId="4" applyFont="1" applyFill="1" applyBorder="1" applyAlignment="1">
      <alignment horizontal="center" vertical="center" wrapText="1"/>
    </xf>
    <xf numFmtId="0" fontId="123" fillId="4" borderId="0" xfId="4" applyFont="1" applyFill="1" applyBorder="1" applyAlignment="1">
      <alignment horizontal="center" vertical="center"/>
    </xf>
    <xf numFmtId="4" fontId="126" fillId="4" borderId="0" xfId="4" applyNumberFormat="1" applyFont="1" applyFill="1" applyBorder="1" applyAlignment="1">
      <alignment horizontal="center" vertical="center"/>
    </xf>
    <xf numFmtId="4" fontId="126" fillId="5" borderId="0" xfId="4" applyNumberFormat="1" applyFont="1" applyFill="1" applyBorder="1" applyAlignment="1">
      <alignment horizontal="center" vertical="center"/>
    </xf>
    <xf numFmtId="0" fontId="94" fillId="0" borderId="0" xfId="4" applyFont="1" applyBorder="1" applyAlignment="1">
      <alignment horizontal="center" vertical="center"/>
    </xf>
    <xf numFmtId="0" fontId="124" fillId="0" borderId="0" xfId="4" applyFont="1" applyBorder="1" applyAlignment="1">
      <alignment horizontal="center" vertical="center"/>
    </xf>
    <xf numFmtId="0" fontId="127" fillId="0" borderId="0" xfId="4" applyFont="1" applyBorder="1" applyAlignment="1">
      <alignment horizontal="center" vertical="center" wrapText="1"/>
    </xf>
    <xf numFmtId="4" fontId="123" fillId="16" borderId="72" xfId="4" applyNumberFormat="1" applyFont="1" applyFill="1" applyBorder="1" applyAlignment="1">
      <alignment horizontal="center" vertical="center" textRotation="90" wrapText="1"/>
    </xf>
    <xf numFmtId="0" fontId="131" fillId="4" borderId="74" xfId="4" applyFont="1" applyFill="1" applyBorder="1" applyAlignment="1">
      <alignment vertical="center" wrapText="1"/>
    </xf>
    <xf numFmtId="0" fontId="131" fillId="4" borderId="72" xfId="4" applyFont="1" applyFill="1" applyBorder="1" applyAlignment="1">
      <alignment vertical="center" wrapText="1"/>
    </xf>
    <xf numFmtId="0" fontId="123" fillId="4" borderId="74" xfId="4" applyFont="1" applyFill="1" applyBorder="1" applyAlignment="1">
      <alignment horizontal="center" vertical="center" wrapText="1"/>
    </xf>
    <xf numFmtId="0" fontId="123" fillId="0" borderId="72" xfId="4" applyFont="1" applyBorder="1" applyAlignment="1">
      <alignment horizontal="center" vertical="center"/>
    </xf>
    <xf numFmtId="0" fontId="126" fillId="4" borderId="74" xfId="4" applyFont="1" applyFill="1" applyBorder="1" applyAlignment="1">
      <alignment horizontal="center" vertical="center" wrapText="1"/>
    </xf>
    <xf numFmtId="0" fontId="123" fillId="15" borderId="74" xfId="4" applyFont="1" applyFill="1" applyBorder="1" applyAlignment="1">
      <alignment horizontal="center" vertical="center" wrapText="1"/>
    </xf>
    <xf numFmtId="0" fontId="129" fillId="18" borderId="82" xfId="12" applyFont="1" applyFill="1" applyBorder="1" applyAlignment="1">
      <alignment horizontal="center" vertical="center"/>
    </xf>
    <xf numFmtId="0" fontId="136" fillId="0" borderId="82" xfId="12" applyFont="1" applyFill="1" applyBorder="1" applyAlignment="1">
      <alignment horizontal="center" vertical="center"/>
    </xf>
    <xf numFmtId="4" fontId="138" fillId="0" borderId="82" xfId="12" applyNumberFormat="1" applyFont="1" applyFill="1" applyBorder="1" applyAlignment="1">
      <alignment horizontal="center" vertical="center"/>
    </xf>
    <xf numFmtId="4" fontId="133" fillId="0" borderId="82" xfId="4" applyNumberFormat="1" applyFont="1" applyFill="1" applyBorder="1" applyAlignment="1">
      <alignment horizontal="center" vertical="center" wrapText="1"/>
    </xf>
    <xf numFmtId="4" fontId="132" fillId="0" borderId="82" xfId="4" applyNumberFormat="1" applyFont="1" applyFill="1" applyBorder="1" applyAlignment="1">
      <alignment horizontal="center" vertical="center"/>
    </xf>
    <xf numFmtId="4" fontId="132" fillId="0" borderId="82" xfId="4" applyNumberFormat="1" applyFont="1" applyFill="1" applyBorder="1" applyAlignment="1">
      <alignment horizontal="center" vertical="center" wrapText="1"/>
    </xf>
    <xf numFmtId="0" fontId="129" fillId="0" borderId="82" xfId="12" applyFont="1" applyFill="1" applyBorder="1" applyAlignment="1">
      <alignment horizontal="center" vertical="center"/>
    </xf>
    <xf numFmtId="0" fontId="138" fillId="15" borderId="82" xfId="12" applyFont="1" applyFill="1" applyBorder="1" applyAlignment="1">
      <alignment horizontal="center" vertical="center"/>
    </xf>
    <xf numFmtId="0" fontId="130" fillId="4" borderId="72" xfId="4" applyFont="1" applyFill="1" applyBorder="1" applyAlignment="1">
      <alignment vertical="center" wrapText="1"/>
    </xf>
    <xf numFmtId="0" fontId="130" fillId="4" borderId="72" xfId="4" applyFont="1" applyFill="1" applyBorder="1" applyAlignment="1">
      <alignment horizontal="center" vertical="center" wrapText="1"/>
    </xf>
    <xf numFmtId="0" fontId="126" fillId="4" borderId="74" xfId="4" applyFont="1" applyFill="1" applyBorder="1" applyAlignment="1">
      <alignment vertical="center" wrapText="1"/>
    </xf>
    <xf numFmtId="49" fontId="140" fillId="4" borderId="82" xfId="12" applyNumberFormat="1" applyFont="1" applyFill="1" applyBorder="1" applyAlignment="1">
      <alignment horizontal="center" vertical="center"/>
    </xf>
    <xf numFmtId="4" fontId="136" fillId="0" borderId="82" xfId="12" applyNumberFormat="1" applyFont="1" applyFill="1" applyBorder="1" applyAlignment="1">
      <alignment horizontal="center" vertical="center"/>
    </xf>
    <xf numFmtId="0" fontId="127" fillId="4" borderId="74" xfId="4" applyFont="1" applyFill="1" applyBorder="1" applyAlignment="1">
      <alignment horizontal="center" vertical="center" wrapText="1"/>
    </xf>
    <xf numFmtId="0" fontId="128" fillId="4" borderId="74" xfId="4" applyFont="1" applyFill="1" applyBorder="1" applyAlignment="1">
      <alignment horizontal="center" vertical="center" wrapText="1"/>
    </xf>
    <xf numFmtId="49" fontId="141" fillId="4" borderId="72" xfId="4" applyNumberFormat="1" applyFont="1" applyFill="1" applyBorder="1" applyAlignment="1">
      <alignment vertical="center"/>
    </xf>
    <xf numFmtId="0" fontId="142" fillId="0" borderId="85" xfId="12" applyFont="1" applyFill="1" applyBorder="1" applyAlignment="1">
      <alignment horizontal="center" vertical="center"/>
    </xf>
    <xf numFmtId="49" fontId="131" fillId="4" borderId="74" xfId="4" applyNumberFormat="1" applyFont="1" applyFill="1" applyBorder="1" applyAlignment="1">
      <alignment horizontal="center" vertical="center"/>
    </xf>
    <xf numFmtId="4" fontId="123" fillId="4" borderId="74" xfId="4" applyNumberFormat="1" applyFont="1" applyFill="1" applyBorder="1" applyAlignment="1">
      <alignment horizontal="center" vertical="center"/>
    </xf>
    <xf numFmtId="0" fontId="123" fillId="0" borderId="74" xfId="4" applyFont="1" applyBorder="1" applyAlignment="1">
      <alignment horizontal="center" vertical="center"/>
    </xf>
    <xf numFmtId="0" fontId="136" fillId="0" borderId="86" xfId="4" applyFont="1" applyBorder="1" applyAlignment="1">
      <alignment horizontal="center"/>
    </xf>
    <xf numFmtId="0" fontId="129" fillId="0" borderId="86" xfId="12" applyFont="1" applyFill="1" applyBorder="1" applyAlignment="1">
      <alignment horizontal="center" vertical="center"/>
    </xf>
    <xf numFmtId="0" fontId="127" fillId="4" borderId="74" xfId="4" applyFont="1" applyFill="1" applyBorder="1" applyAlignment="1">
      <alignment vertical="center" wrapText="1"/>
    </xf>
    <xf numFmtId="0" fontId="123" fillId="4" borderId="72" xfId="4" applyFont="1" applyFill="1" applyBorder="1" applyAlignment="1">
      <alignment horizontal="center" vertical="center" wrapText="1"/>
    </xf>
    <xf numFmtId="0" fontId="123" fillId="4" borderId="87" xfId="4" applyFont="1" applyFill="1" applyBorder="1" applyAlignment="1">
      <alignment horizontal="center" vertical="center" wrapText="1"/>
    </xf>
    <xf numFmtId="49" fontId="131" fillId="4" borderId="87" xfId="4" applyNumberFormat="1" applyFont="1" applyFill="1" applyBorder="1" applyAlignment="1">
      <alignment horizontal="center" vertical="center"/>
    </xf>
    <xf numFmtId="4" fontId="123" fillId="4" borderId="87" xfId="4" applyNumberFormat="1" applyFont="1" applyFill="1" applyBorder="1" applyAlignment="1">
      <alignment horizontal="center" vertical="center"/>
    </xf>
    <xf numFmtId="0" fontId="123" fillId="0" borderId="87" xfId="4" applyFont="1" applyBorder="1" applyAlignment="1">
      <alignment horizontal="center" vertical="center"/>
    </xf>
    <xf numFmtId="1" fontId="142" fillId="0" borderId="85" xfId="12" applyNumberFormat="1" applyFont="1" applyFill="1" applyBorder="1" applyAlignment="1">
      <alignment horizontal="center" vertical="center"/>
    </xf>
    <xf numFmtId="0" fontId="127" fillId="4" borderId="88" xfId="4" applyFont="1" applyFill="1" applyBorder="1" applyAlignment="1">
      <alignment horizontal="center" vertical="center" wrapText="1"/>
    </xf>
    <xf numFmtId="0" fontId="127" fillId="4" borderId="89" xfId="4" applyFont="1" applyFill="1" applyBorder="1" applyAlignment="1">
      <alignment horizontal="center" vertical="center" wrapText="1"/>
    </xf>
    <xf numFmtId="0" fontId="140" fillId="4" borderId="82" xfId="12" applyFont="1" applyFill="1" applyBorder="1" applyAlignment="1">
      <alignment horizontal="center" vertical="center"/>
    </xf>
    <xf numFmtId="0" fontId="127" fillId="4" borderId="90" xfId="4" applyFont="1" applyFill="1" applyBorder="1" applyAlignment="1">
      <alignment horizontal="center" vertical="center" wrapText="1"/>
    </xf>
    <xf numFmtId="0" fontId="134" fillId="4" borderId="72" xfId="4" applyFont="1" applyFill="1" applyBorder="1" applyAlignment="1">
      <alignment horizontal="center" vertical="center" wrapText="1"/>
    </xf>
    <xf numFmtId="0" fontId="131" fillId="0" borderId="72" xfId="4" applyFont="1" applyBorder="1" applyAlignment="1">
      <alignment horizontal="center" vertical="center"/>
    </xf>
    <xf numFmtId="0" fontId="131" fillId="4" borderId="74" xfId="4" applyFont="1" applyFill="1" applyBorder="1" applyAlignment="1">
      <alignment horizontal="center" vertical="center" wrapText="1"/>
    </xf>
    <xf numFmtId="0" fontId="131" fillId="15" borderId="74" xfId="4" applyFont="1" applyFill="1" applyBorder="1" applyAlignment="1">
      <alignment horizontal="center" vertical="center" wrapText="1"/>
    </xf>
    <xf numFmtId="0" fontId="143" fillId="0" borderId="0" xfId="4" applyFont="1"/>
    <xf numFmtId="49" fontId="140" fillId="0" borderId="82" xfId="12" applyNumberFormat="1" applyFont="1" applyFill="1" applyBorder="1" applyAlignment="1">
      <alignment horizontal="center" vertical="center"/>
    </xf>
    <xf numFmtId="0" fontId="140" fillId="0" borderId="82" xfId="12" applyFont="1" applyFill="1" applyBorder="1" applyAlignment="1">
      <alignment horizontal="center" vertical="center"/>
    </xf>
    <xf numFmtId="0" fontId="131" fillId="19" borderId="74" xfId="4" applyFont="1" applyFill="1" applyBorder="1" applyAlignment="1">
      <alignment vertical="center" wrapText="1"/>
    </xf>
    <xf numFmtId="0" fontId="131" fillId="19" borderId="72" xfId="4" applyFont="1" applyFill="1" applyBorder="1" applyAlignment="1">
      <alignment vertical="center" wrapText="1"/>
    </xf>
    <xf numFmtId="0" fontId="140" fillId="0" borderId="86" xfId="12" applyFont="1" applyFill="1" applyBorder="1" applyAlignment="1">
      <alignment horizontal="center" vertical="center"/>
    </xf>
    <xf numFmtId="49" fontId="126" fillId="4" borderId="72" xfId="4" applyNumberFormat="1" applyFont="1" applyFill="1" applyBorder="1" applyAlignment="1">
      <alignment horizontal="center" vertical="center"/>
    </xf>
    <xf numFmtId="0" fontId="126" fillId="0" borderId="72" xfId="4" applyFont="1" applyBorder="1" applyAlignment="1">
      <alignment horizontal="center" vertical="center"/>
    </xf>
    <xf numFmtId="0" fontId="138" fillId="0" borderId="86" xfId="12" applyFont="1" applyFill="1" applyBorder="1" applyAlignment="1">
      <alignment horizontal="center" vertical="center"/>
    </xf>
    <xf numFmtId="0" fontId="134" fillId="4" borderId="72" xfId="4" applyFont="1" applyFill="1" applyBorder="1" applyAlignment="1">
      <alignment horizontal="left" vertical="center" wrapText="1"/>
    </xf>
    <xf numFmtId="0" fontId="144" fillId="4" borderId="74" xfId="4" applyFont="1" applyFill="1" applyBorder="1" applyAlignment="1">
      <alignment horizontal="center" vertical="center" wrapText="1"/>
    </xf>
    <xf numFmtId="0" fontId="127" fillId="4" borderId="72" xfId="4" applyFont="1" applyFill="1" applyBorder="1" applyAlignment="1">
      <alignment horizontal="center" vertical="center" wrapText="1"/>
    </xf>
    <xf numFmtId="0" fontId="131" fillId="4" borderId="72" xfId="4" applyFont="1" applyFill="1" applyBorder="1" applyAlignment="1">
      <alignment horizontal="center" vertical="center" wrapText="1"/>
    </xf>
    <xf numFmtId="0" fontId="129" fillId="18" borderId="72" xfId="12" applyFont="1" applyFill="1" applyBorder="1" applyAlignment="1">
      <alignment horizontal="center" vertical="center"/>
    </xf>
    <xf numFmtId="0" fontId="136" fillId="0" borderId="72" xfId="12" applyFont="1" applyFill="1" applyBorder="1" applyAlignment="1">
      <alignment horizontal="center" vertical="center"/>
    </xf>
    <xf numFmtId="0" fontId="136" fillId="0" borderId="91" xfId="12" applyFont="1" applyFill="1" applyBorder="1" applyAlignment="1">
      <alignment horizontal="center" vertical="center"/>
    </xf>
    <xf numFmtId="0" fontId="126" fillId="4" borderId="0" xfId="4" applyFont="1" applyFill="1" applyBorder="1" applyAlignment="1">
      <alignment horizontal="center" vertical="center" wrapText="1"/>
    </xf>
    <xf numFmtId="0" fontId="126" fillId="4" borderId="0" xfId="4" applyFont="1" applyFill="1" applyBorder="1" applyAlignment="1">
      <alignment vertical="center" wrapText="1"/>
    </xf>
    <xf numFmtId="0" fontId="126" fillId="0" borderId="0" xfId="4" applyFont="1" applyBorder="1" applyAlignment="1">
      <alignment horizontal="center" vertical="center"/>
    </xf>
    <xf numFmtId="0" fontId="123" fillId="0" borderId="0" xfId="4" applyFont="1" applyBorder="1" applyAlignment="1">
      <alignment horizontal="center" vertical="center"/>
    </xf>
    <xf numFmtId="0" fontId="126" fillId="0" borderId="0" xfId="4" applyFont="1" applyAlignment="1">
      <alignment vertical="center"/>
    </xf>
    <xf numFmtId="0" fontId="126" fillId="4" borderId="0" xfId="4" applyFont="1" applyFill="1" applyAlignment="1">
      <alignment vertical="center"/>
    </xf>
    <xf numFmtId="0" fontId="126" fillId="4" borderId="0" xfId="4" applyFont="1" applyFill="1" applyAlignment="1">
      <alignment horizontal="center" vertical="center"/>
    </xf>
    <xf numFmtId="0" fontId="126" fillId="4" borderId="0" xfId="4" applyFont="1" applyFill="1" applyAlignment="1">
      <alignment horizontal="left" vertical="center"/>
    </xf>
    <xf numFmtId="0" fontId="126" fillId="4" borderId="0" xfId="4" applyFont="1" applyFill="1" applyBorder="1" applyAlignment="1">
      <alignment horizontal="left" vertical="center"/>
    </xf>
    <xf numFmtId="0" fontId="126" fillId="4" borderId="0" xfId="4" applyFont="1" applyFill="1" applyBorder="1" applyAlignment="1">
      <alignment vertical="center"/>
    </xf>
    <xf numFmtId="0" fontId="126" fillId="4" borderId="0" xfId="4" applyFont="1" applyFill="1" applyAlignment="1">
      <alignment vertical="center" wrapText="1"/>
    </xf>
    <xf numFmtId="0" fontId="127" fillId="4" borderId="0" xfId="4" applyFont="1" applyFill="1" applyAlignment="1">
      <alignment horizontal="center" vertical="center" wrapText="1"/>
    </xf>
    <xf numFmtId="0" fontId="123" fillId="4" borderId="0" xfId="4" applyFont="1" applyFill="1" applyAlignment="1">
      <alignment horizontal="center" vertical="center"/>
    </xf>
    <xf numFmtId="4" fontId="126" fillId="4" borderId="0" xfId="4" applyNumberFormat="1" applyFont="1" applyFill="1" applyAlignment="1">
      <alignment horizontal="center" vertical="center"/>
    </xf>
    <xf numFmtId="0" fontId="131" fillId="4" borderId="72" xfId="4" applyFont="1" applyFill="1" applyBorder="1" applyAlignment="1">
      <alignment horizontal="left" vertical="center" wrapText="1"/>
    </xf>
    <xf numFmtId="0" fontId="126" fillId="4" borderId="72" xfId="4" applyFont="1" applyFill="1" applyBorder="1" applyAlignment="1">
      <alignment horizontal="center" vertical="center"/>
    </xf>
    <xf numFmtId="0" fontId="131" fillId="4" borderId="79" xfId="4" applyFont="1" applyFill="1" applyBorder="1" applyAlignment="1">
      <alignment horizontal="center" vertical="center" wrapText="1"/>
    </xf>
    <xf numFmtId="0" fontId="126" fillId="20" borderId="72" xfId="4" applyFont="1" applyFill="1" applyBorder="1" applyAlignment="1">
      <alignment horizontal="center" vertical="center"/>
    </xf>
    <xf numFmtId="0" fontId="131" fillId="4" borderId="72" xfId="4" applyFont="1" applyFill="1" applyBorder="1" applyAlignment="1">
      <alignment horizontal="center" vertical="center"/>
    </xf>
    <xf numFmtId="0" fontId="145" fillId="0" borderId="82" xfId="12" applyFont="1" applyFill="1" applyBorder="1" applyAlignment="1">
      <alignment horizontal="center" vertical="center"/>
    </xf>
    <xf numFmtId="0" fontId="126" fillId="0" borderId="72" xfId="4" applyFont="1" applyFill="1" applyBorder="1" applyAlignment="1">
      <alignment horizontal="center" vertical="center"/>
    </xf>
    <xf numFmtId="0" fontId="145" fillId="0" borderId="92" xfId="12" applyFont="1" applyFill="1" applyBorder="1" applyAlignment="1">
      <alignment horizontal="center" vertical="center"/>
    </xf>
    <xf numFmtId="49" fontId="131" fillId="21" borderId="82" xfId="12" applyNumberFormat="1" applyFont="1" applyFill="1" applyBorder="1" applyAlignment="1">
      <alignment horizontal="left" vertical="center"/>
    </xf>
    <xf numFmtId="0" fontId="131" fillId="21" borderId="82" xfId="12" applyFont="1" applyFill="1" applyBorder="1" applyAlignment="1">
      <alignment vertical="center" wrapText="1"/>
    </xf>
    <xf numFmtId="0" fontId="127" fillId="0" borderId="74" xfId="4" applyFont="1" applyFill="1" applyBorder="1" applyAlignment="1">
      <alignment horizontal="center" vertical="center" wrapText="1"/>
    </xf>
    <xf numFmtId="4" fontId="131" fillId="4" borderId="72" xfId="4" applyNumberFormat="1" applyFont="1" applyFill="1" applyBorder="1" applyAlignment="1">
      <alignment horizontal="center" vertical="center"/>
    </xf>
    <xf numFmtId="0" fontId="131" fillId="15" borderId="72" xfId="4" applyFont="1" applyFill="1" applyBorder="1" applyAlignment="1">
      <alignment horizontal="center" vertical="center"/>
    </xf>
    <xf numFmtId="0" fontId="126" fillId="4" borderId="72" xfId="4" applyFont="1" applyFill="1" applyBorder="1" applyAlignment="1">
      <alignment horizontal="center" vertical="center" wrapText="1"/>
    </xf>
    <xf numFmtId="0" fontId="127" fillId="0" borderId="80" xfId="4" applyFont="1" applyFill="1" applyBorder="1" applyAlignment="1">
      <alignment horizontal="center" vertical="center" wrapText="1"/>
    </xf>
    <xf numFmtId="0" fontId="145" fillId="0" borderId="85" xfId="12" applyFont="1" applyFill="1" applyBorder="1" applyAlignment="1">
      <alignment horizontal="center" vertical="center"/>
    </xf>
    <xf numFmtId="0" fontId="127" fillId="7" borderId="74" xfId="4" applyFont="1" applyFill="1" applyBorder="1" applyAlignment="1">
      <alignment horizontal="center" vertical="center" wrapText="1"/>
    </xf>
    <xf numFmtId="0" fontId="127" fillId="7" borderId="79" xfId="4" applyFont="1" applyFill="1" applyBorder="1" applyAlignment="1">
      <alignment horizontal="center" vertical="center" wrapText="1"/>
    </xf>
    <xf numFmtId="0" fontId="127" fillId="7" borderId="80" xfId="4" applyFont="1" applyFill="1" applyBorder="1" applyAlignment="1">
      <alignment horizontal="center" vertical="center" wrapText="1"/>
    </xf>
    <xf numFmtId="0" fontId="124" fillId="0" borderId="72" xfId="4" applyFont="1" applyFill="1" applyBorder="1" applyAlignment="1">
      <alignment horizontal="center" vertical="center"/>
    </xf>
    <xf numFmtId="0" fontId="145" fillId="0" borderId="93" xfId="12" applyFont="1" applyFill="1" applyBorder="1" applyAlignment="1">
      <alignment horizontal="center" vertical="center"/>
    </xf>
    <xf numFmtId="0" fontId="131" fillId="15" borderId="72" xfId="4" applyFont="1" applyFill="1" applyBorder="1" applyAlignment="1">
      <alignment horizontal="center" vertical="center" wrapText="1"/>
    </xf>
    <xf numFmtId="0" fontId="126" fillId="15" borderId="72" xfId="4" applyFont="1" applyFill="1" applyBorder="1" applyAlignment="1">
      <alignment vertical="center" wrapText="1"/>
    </xf>
    <xf numFmtId="0" fontId="131" fillId="0" borderId="74" xfId="4" applyFont="1" applyFill="1" applyBorder="1" applyAlignment="1">
      <alignment vertical="center" wrapText="1"/>
    </xf>
    <xf numFmtId="0" fontId="131" fillId="0" borderId="72" xfId="4" applyFont="1" applyFill="1" applyBorder="1" applyAlignment="1">
      <alignment vertical="center" wrapText="1"/>
    </xf>
    <xf numFmtId="0" fontId="123" fillId="0" borderId="74" xfId="4" applyFont="1" applyFill="1" applyBorder="1" applyAlignment="1">
      <alignment horizontal="center" vertical="center" wrapText="1"/>
    </xf>
    <xf numFmtId="0" fontId="131" fillId="0" borderId="72" xfId="4" applyFont="1" applyFill="1" applyBorder="1" applyAlignment="1">
      <alignment horizontal="center" vertical="center"/>
    </xf>
    <xf numFmtId="4" fontId="123" fillId="0" borderId="72" xfId="4" applyNumberFormat="1" applyFont="1" applyFill="1" applyBorder="1" applyAlignment="1">
      <alignment horizontal="center" vertical="center"/>
    </xf>
    <xf numFmtId="0" fontId="131" fillId="0" borderId="74" xfId="4" applyFont="1" applyFill="1" applyBorder="1" applyAlignment="1">
      <alignment horizontal="center" vertical="center" wrapText="1"/>
    </xf>
    <xf numFmtId="0" fontId="143" fillId="0" borderId="0" xfId="4" applyFont="1" applyFill="1"/>
    <xf numFmtId="0" fontId="142" fillId="0" borderId="82" xfId="12" applyFont="1" applyFill="1" applyBorder="1" applyAlignment="1">
      <alignment horizontal="center" vertical="center"/>
    </xf>
    <xf numFmtId="4" fontId="126" fillId="5" borderId="0" xfId="4" applyNumberFormat="1" applyFont="1" applyFill="1" applyAlignment="1">
      <alignment horizontal="center" vertical="center"/>
    </xf>
    <xf numFmtId="0" fontId="131" fillId="22" borderId="79" xfId="4" applyFont="1" applyFill="1" applyBorder="1" applyAlignment="1">
      <alignment horizontal="center" vertical="center" wrapText="1"/>
    </xf>
    <xf numFmtId="0" fontId="146" fillId="22" borderId="82" xfId="12" applyFont="1" applyFill="1" applyBorder="1" applyAlignment="1">
      <alignment horizontal="center" vertical="center"/>
    </xf>
    <xf numFmtId="0" fontId="131" fillId="4" borderId="75" xfId="4" applyFont="1" applyFill="1" applyBorder="1" applyAlignment="1">
      <alignment horizontal="left" vertical="center" wrapText="1"/>
    </xf>
    <xf numFmtId="0" fontId="131" fillId="4" borderId="76" xfId="4" applyFont="1" applyFill="1" applyBorder="1" applyAlignment="1">
      <alignment horizontal="left" vertical="center" wrapText="1"/>
    </xf>
    <xf numFmtId="0" fontId="131" fillId="4" borderId="77" xfId="4" applyFont="1" applyFill="1" applyBorder="1" applyAlignment="1">
      <alignment horizontal="left" vertical="center" wrapText="1"/>
    </xf>
    <xf numFmtId="0" fontId="126" fillId="22" borderId="72" xfId="4" applyFont="1" applyFill="1" applyBorder="1" applyAlignment="1">
      <alignment horizontal="center" vertical="center"/>
    </xf>
    <xf numFmtId="49" fontId="126" fillId="4" borderId="74" xfId="4" applyNumberFormat="1" applyFont="1" applyFill="1" applyBorder="1" applyAlignment="1">
      <alignment horizontal="center" vertical="center" wrapText="1"/>
    </xf>
    <xf numFmtId="49" fontId="126" fillId="4" borderId="79" xfId="4" applyNumberFormat="1" applyFont="1" applyFill="1" applyBorder="1" applyAlignment="1">
      <alignment horizontal="center" vertical="center" wrapText="1"/>
    </xf>
    <xf numFmtId="0" fontId="123" fillId="18" borderId="74" xfId="4" applyFont="1" applyFill="1" applyBorder="1" applyAlignment="1">
      <alignment horizontal="center" vertical="center" wrapText="1"/>
    </xf>
    <xf numFmtId="49" fontId="126" fillId="4" borderId="80" xfId="4" applyNumberFormat="1" applyFont="1" applyFill="1" applyBorder="1" applyAlignment="1">
      <alignment horizontal="center" vertical="center" wrapText="1"/>
    </xf>
    <xf numFmtId="49" fontId="127" fillId="4" borderId="74" xfId="4" applyNumberFormat="1" applyFont="1" applyFill="1" applyBorder="1" applyAlignment="1">
      <alignment horizontal="center" vertical="center" wrapText="1"/>
    </xf>
    <xf numFmtId="0" fontId="123" fillId="22" borderId="74" xfId="4" applyFont="1" applyFill="1" applyBorder="1" applyAlignment="1">
      <alignment horizontal="center" vertical="center" wrapText="1"/>
    </xf>
    <xf numFmtId="0" fontId="129" fillId="10" borderId="82" xfId="12" applyFont="1" applyFill="1" applyBorder="1" applyAlignment="1">
      <alignment horizontal="center" vertical="center"/>
    </xf>
    <xf numFmtId="0" fontId="129" fillId="4" borderId="82" xfId="12" applyFont="1" applyFill="1" applyBorder="1" applyAlignment="1">
      <alignment horizontal="center" vertical="center"/>
    </xf>
    <xf numFmtId="0" fontId="144" fillId="4" borderId="72" xfId="4" applyFont="1" applyFill="1" applyBorder="1" applyAlignment="1">
      <alignment horizontal="center" vertical="center" wrapText="1"/>
    </xf>
    <xf numFmtId="0" fontId="129" fillId="22" borderId="82" xfId="12" applyFont="1" applyFill="1" applyBorder="1" applyAlignment="1">
      <alignment horizontal="center" vertical="center"/>
    </xf>
    <xf numFmtId="0" fontId="126" fillId="4" borderId="72" xfId="4" applyFont="1" applyFill="1" applyBorder="1" applyAlignment="1">
      <alignment vertical="center" wrapText="1"/>
    </xf>
    <xf numFmtId="0" fontId="123" fillId="21" borderId="72" xfId="4" applyFont="1" applyFill="1" applyBorder="1" applyAlignment="1">
      <alignment horizontal="center" vertical="center"/>
    </xf>
    <xf numFmtId="0" fontId="123" fillId="4" borderId="79" xfId="4" applyFont="1" applyFill="1" applyBorder="1" applyAlignment="1">
      <alignment horizontal="center" vertical="center" wrapText="1"/>
    </xf>
    <xf numFmtId="0" fontId="134" fillId="4" borderId="72" xfId="4" applyFont="1" applyFill="1" applyBorder="1" applyAlignment="1">
      <alignment vertical="center" wrapText="1"/>
    </xf>
    <xf numFmtId="0" fontId="136" fillId="4" borderId="72" xfId="13" applyFont="1" applyFill="1" applyBorder="1" applyAlignment="1">
      <alignment horizontal="center" vertical="center"/>
    </xf>
    <xf numFmtId="0" fontId="136" fillId="0" borderId="94" xfId="12" applyFont="1" applyFill="1" applyBorder="1" applyAlignment="1">
      <alignment horizontal="center" vertical="center"/>
    </xf>
    <xf numFmtId="0" fontId="136" fillId="4" borderId="94" xfId="12" applyFont="1" applyFill="1" applyBorder="1" applyAlignment="1">
      <alignment horizontal="center" vertical="center"/>
    </xf>
    <xf numFmtId="0" fontId="139" fillId="21" borderId="72" xfId="4" applyFont="1" applyFill="1" applyBorder="1" applyAlignment="1">
      <alignment horizontal="center" vertical="center"/>
    </xf>
    <xf numFmtId="0" fontId="136" fillId="0" borderId="72" xfId="13" applyFont="1" applyBorder="1" applyAlignment="1">
      <alignment horizontal="center" vertical="center"/>
    </xf>
    <xf numFmtId="0" fontId="138" fillId="0" borderId="72" xfId="12" applyFont="1" applyFill="1" applyBorder="1" applyAlignment="1">
      <alignment horizontal="center" vertical="center"/>
    </xf>
    <xf numFmtId="0" fontId="126" fillId="4" borderId="80" xfId="4" applyFont="1" applyFill="1" applyBorder="1" applyAlignment="1">
      <alignment vertical="center"/>
    </xf>
    <xf numFmtId="0" fontId="129" fillId="21" borderId="82" xfId="12" applyFont="1" applyFill="1" applyBorder="1" applyAlignment="1">
      <alignment horizontal="center" vertical="center"/>
    </xf>
    <xf numFmtId="0" fontId="126" fillId="0" borderId="95" xfId="12" applyFont="1" applyFill="1" applyBorder="1" applyAlignment="1">
      <alignment horizontal="center" vertical="center" wrapText="1"/>
    </xf>
    <xf numFmtId="0" fontId="126" fillId="4" borderId="80" xfId="4" applyFont="1" applyFill="1" applyBorder="1" applyAlignment="1">
      <alignment vertical="center" wrapText="1"/>
    </xf>
    <xf numFmtId="0" fontId="123" fillId="15" borderId="80" xfId="4" applyFont="1" applyFill="1" applyBorder="1" applyAlignment="1">
      <alignment horizontal="center" vertical="center"/>
    </xf>
    <xf numFmtId="0" fontId="126" fillId="0" borderId="0" xfId="4" applyFont="1" applyAlignment="1">
      <alignment horizontal="center" vertical="center"/>
    </xf>
    <xf numFmtId="4" fontId="123" fillId="0" borderId="72" xfId="4" applyNumberFormat="1" applyFont="1" applyBorder="1" applyAlignment="1">
      <alignment horizontal="center" vertical="center"/>
    </xf>
    <xf numFmtId="0" fontId="126" fillId="0" borderId="72" xfId="4" applyFont="1" applyBorder="1" applyAlignment="1">
      <alignment vertical="center" wrapText="1"/>
    </xf>
    <xf numFmtId="0" fontId="134" fillId="0" borderId="72" xfId="4" applyFont="1" applyBorder="1" applyAlignment="1">
      <alignment horizontal="left" vertical="center" wrapText="1"/>
    </xf>
    <xf numFmtId="0" fontId="126" fillId="0" borderId="74" xfId="4" applyFont="1" applyBorder="1" applyAlignment="1">
      <alignment horizontal="left" vertical="center" wrapText="1"/>
    </xf>
    <xf numFmtId="0" fontId="126" fillId="0" borderId="79" xfId="4" applyFont="1" applyBorder="1" applyAlignment="1">
      <alignment horizontal="left" vertical="center" wrapText="1"/>
    </xf>
    <xf numFmtId="0" fontId="123" fillId="17" borderId="72" xfId="13" applyFont="1" applyFill="1" applyBorder="1" applyAlignment="1">
      <alignment horizontal="center" vertical="center"/>
    </xf>
    <xf numFmtId="0" fontId="94" fillId="4" borderId="72" xfId="13" applyFont="1" applyFill="1" applyBorder="1" applyAlignment="1">
      <alignment horizontal="center" vertical="center"/>
    </xf>
    <xf numFmtId="0" fontId="126" fillId="0" borderId="80" xfId="4" applyFont="1" applyBorder="1" applyAlignment="1">
      <alignment horizontal="left" vertical="center" wrapText="1"/>
    </xf>
    <xf numFmtId="0" fontId="126" fillId="0" borderId="72" xfId="4" applyFont="1" applyFill="1" applyBorder="1" applyAlignment="1">
      <alignment horizontal="left" vertical="center" wrapText="1"/>
    </xf>
    <xf numFmtId="0" fontId="126" fillId="0" borderId="72" xfId="4" applyFont="1" applyBorder="1" applyAlignment="1">
      <alignment horizontal="center" vertical="center"/>
    </xf>
    <xf numFmtId="0" fontId="126" fillId="0" borderId="79" xfId="4" applyFont="1" applyBorder="1" applyAlignment="1">
      <alignment vertical="center" wrapText="1"/>
    </xf>
    <xf numFmtId="0" fontId="123" fillId="20" borderId="72" xfId="4" applyFont="1" applyFill="1" applyBorder="1" applyAlignment="1">
      <alignment horizontal="center" vertical="center"/>
    </xf>
    <xf numFmtId="0" fontId="126" fillId="0" borderId="74" xfId="4" applyFont="1" applyBorder="1" applyAlignment="1">
      <alignment vertical="center" wrapText="1"/>
    </xf>
    <xf numFmtId="0" fontId="127" fillId="0" borderId="74" xfId="4" applyFont="1" applyBorder="1" applyAlignment="1">
      <alignment horizontal="center" vertical="center" wrapText="1"/>
    </xf>
    <xf numFmtId="0" fontId="127" fillId="0" borderId="74" xfId="4" applyFont="1" applyBorder="1" applyAlignment="1">
      <alignment horizontal="center" vertical="center" wrapText="1"/>
    </xf>
    <xf numFmtId="0" fontId="127" fillId="0" borderId="80" xfId="4" applyFont="1" applyBorder="1" applyAlignment="1">
      <alignment horizontal="center" vertical="center" wrapText="1"/>
    </xf>
    <xf numFmtId="0" fontId="123" fillId="20" borderId="72" xfId="4" applyFont="1" applyFill="1" applyBorder="1" applyAlignment="1">
      <alignment horizontal="center" vertical="center" wrapText="1"/>
    </xf>
    <xf numFmtId="0" fontId="123" fillId="15" borderId="72" xfId="4" applyFont="1" applyFill="1" applyBorder="1" applyAlignment="1">
      <alignment horizontal="center" vertical="center" wrapText="1"/>
    </xf>
    <xf numFmtId="0" fontId="126" fillId="0" borderId="74" xfId="4" applyFont="1" applyBorder="1" applyAlignment="1">
      <alignment horizontal="center" vertical="center"/>
    </xf>
    <xf numFmtId="0" fontId="131" fillId="21" borderId="72" xfId="4" applyFont="1" applyFill="1" applyBorder="1" applyAlignment="1">
      <alignment vertical="center" wrapText="1"/>
    </xf>
    <xf numFmtId="0" fontId="126" fillId="0" borderId="79" xfId="4" applyFont="1" applyBorder="1" applyAlignment="1">
      <alignment horizontal="center" vertical="center"/>
    </xf>
    <xf numFmtId="0" fontId="123" fillId="20" borderId="72" xfId="13" applyFont="1" applyFill="1" applyBorder="1" applyAlignment="1">
      <alignment horizontal="center" vertical="center" wrapText="1"/>
    </xf>
    <xf numFmtId="0" fontId="94" fillId="0" borderId="72" xfId="13" applyFont="1" applyFill="1" applyBorder="1" applyAlignment="1">
      <alignment horizontal="center" vertical="center" wrapText="1"/>
    </xf>
    <xf numFmtId="0" fontId="94" fillId="0" borderId="72" xfId="13" applyFont="1" applyFill="1" applyBorder="1" applyAlignment="1">
      <alignment horizontal="center" vertical="center"/>
    </xf>
    <xf numFmtId="0" fontId="126" fillId="0" borderId="80" xfId="4" applyFont="1" applyBorder="1" applyAlignment="1">
      <alignment horizontal="center" vertical="center"/>
    </xf>
    <xf numFmtId="0" fontId="94" fillId="4" borderId="72" xfId="13" applyFont="1" applyFill="1" applyBorder="1" applyAlignment="1">
      <alignment horizontal="center" vertical="center" wrapText="1"/>
    </xf>
    <xf numFmtId="0" fontId="145" fillId="0" borderId="18" xfId="12" applyFont="1" applyFill="1" applyBorder="1" applyAlignment="1">
      <alignment horizontal="center" vertical="center"/>
    </xf>
    <xf numFmtId="0" fontId="123" fillId="20" borderId="72" xfId="13" applyFont="1" applyFill="1" applyBorder="1" applyAlignment="1">
      <alignment horizontal="center" vertical="center"/>
    </xf>
    <xf numFmtId="0" fontId="147" fillId="0" borderId="85" xfId="12" applyFont="1" applyFill="1" applyBorder="1" applyAlignment="1">
      <alignment horizontal="center" vertical="center"/>
    </xf>
    <xf numFmtId="0" fontId="148" fillId="4" borderId="0" xfId="4" applyFont="1" applyFill="1" applyBorder="1" applyAlignment="1">
      <alignment vertical="center" wrapText="1"/>
    </xf>
    <xf numFmtId="0" fontId="148" fillId="4" borderId="0" xfId="4" applyFont="1" applyFill="1" applyBorder="1" applyAlignment="1">
      <alignment horizontal="center" vertical="center" wrapText="1"/>
    </xf>
    <xf numFmtId="0" fontId="148" fillId="4" borderId="0" xfId="4" applyFont="1" applyFill="1" applyBorder="1" applyAlignment="1">
      <alignment horizontal="left" vertical="center" wrapText="1"/>
    </xf>
    <xf numFmtId="0" fontId="126" fillId="0" borderId="0" xfId="4" applyFont="1" applyBorder="1" applyAlignment="1">
      <alignment vertical="center" wrapText="1"/>
    </xf>
    <xf numFmtId="4" fontId="126" fillId="0" borderId="0" xfId="4" applyNumberFormat="1" applyFont="1" applyBorder="1" applyAlignment="1">
      <alignment horizontal="center" vertical="center"/>
    </xf>
    <xf numFmtId="0" fontId="126" fillId="0" borderId="72" xfId="1" applyFont="1" applyFill="1" applyBorder="1" applyAlignment="1">
      <alignment horizontal="center" vertical="center" wrapText="1"/>
    </xf>
    <xf numFmtId="0" fontId="126" fillId="0" borderId="72" xfId="1" applyFont="1" applyFill="1" applyBorder="1" applyAlignment="1">
      <alignment horizontal="center" vertical="center" wrapText="1"/>
    </xf>
    <xf numFmtId="49" fontId="126" fillId="0" borderId="72" xfId="4" applyNumberFormat="1" applyFont="1" applyFill="1" applyBorder="1" applyAlignment="1">
      <alignment horizontal="left" vertical="center" wrapText="1"/>
    </xf>
    <xf numFmtId="0" fontId="126" fillId="0" borderId="72" xfId="4" applyFont="1" applyFill="1" applyBorder="1" applyAlignment="1">
      <alignment horizontal="center" vertical="center" wrapText="1"/>
    </xf>
    <xf numFmtId="0" fontId="126" fillId="0" borderId="72" xfId="1" applyFont="1" applyFill="1" applyBorder="1" applyAlignment="1">
      <alignment horizontal="left" vertical="center" wrapText="1"/>
    </xf>
    <xf numFmtId="0" fontId="126" fillId="0" borderId="72" xfId="4" applyFont="1" applyFill="1" applyBorder="1" applyAlignment="1">
      <alignment horizontal="left" vertical="center" wrapText="1"/>
    </xf>
    <xf numFmtId="0" fontId="127" fillId="0" borderId="72" xfId="1" applyFont="1" applyFill="1" applyBorder="1" applyAlignment="1">
      <alignment horizontal="center" vertical="center" wrapText="1"/>
    </xf>
    <xf numFmtId="49" fontId="123" fillId="0" borderId="72" xfId="4" applyNumberFormat="1" applyFont="1" applyFill="1" applyBorder="1" applyAlignment="1">
      <alignment horizontal="center" vertical="center" wrapText="1"/>
    </xf>
    <xf numFmtId="49" fontId="123" fillId="15" borderId="72" xfId="4" applyNumberFormat="1" applyFont="1" applyFill="1" applyBorder="1" applyAlignment="1">
      <alignment horizontal="center" vertical="center" wrapText="1"/>
    </xf>
    <xf numFmtId="49" fontId="11" fillId="0" borderId="72" xfId="4" applyNumberFormat="1" applyFont="1" applyFill="1" applyBorder="1" applyAlignment="1">
      <alignment horizontal="center" vertical="center"/>
    </xf>
    <xf numFmtId="0" fontId="11" fillId="0" borderId="72" xfId="4" applyNumberFormat="1" applyFont="1" applyFill="1" applyBorder="1" applyAlignment="1">
      <alignment horizontal="center" vertical="center"/>
    </xf>
    <xf numFmtId="4" fontId="126" fillId="0" borderId="72" xfId="4" applyNumberFormat="1" applyFont="1" applyFill="1" applyBorder="1" applyAlignment="1">
      <alignment horizontal="center" vertical="center"/>
    </xf>
    <xf numFmtId="0" fontId="94" fillId="0" borderId="72" xfId="4" applyFont="1" applyFill="1" applyBorder="1" applyAlignment="1">
      <alignment horizontal="center" vertical="center"/>
    </xf>
    <xf numFmtId="0" fontId="131" fillId="0" borderId="75" xfId="1" applyFont="1" applyFill="1" applyBorder="1" applyAlignment="1">
      <alignment vertical="center"/>
    </xf>
    <xf numFmtId="0" fontId="131" fillId="0" borderId="76" xfId="1" applyFont="1" applyFill="1" applyBorder="1" applyAlignment="1">
      <alignment vertical="center"/>
    </xf>
    <xf numFmtId="0" fontId="144" fillId="0" borderId="76" xfId="1" applyFont="1" applyFill="1" applyBorder="1" applyAlignment="1">
      <alignment vertical="center"/>
    </xf>
    <xf numFmtId="0" fontId="131" fillId="0" borderId="77" xfId="1" applyFont="1" applyFill="1" applyBorder="1" applyAlignment="1">
      <alignment vertical="center"/>
    </xf>
    <xf numFmtId="0" fontId="126" fillId="0" borderId="72" xfId="13" applyFont="1" applyFill="1" applyBorder="1" applyAlignment="1">
      <alignment horizontal="center" vertical="center"/>
    </xf>
    <xf numFmtId="0" fontId="94" fillId="0" borderId="72" xfId="13" applyFont="1" applyBorder="1" applyAlignment="1">
      <alignment horizontal="center" vertical="center"/>
    </xf>
    <xf numFmtId="0" fontId="149" fillId="0" borderId="72" xfId="13" applyFont="1" applyBorder="1" applyAlignment="1">
      <alignment horizontal="center" vertical="center"/>
    </xf>
    <xf numFmtId="0" fontId="123" fillId="0" borderId="72" xfId="13" applyFont="1" applyBorder="1" applyAlignment="1">
      <alignment horizontal="center" vertical="center"/>
    </xf>
    <xf numFmtId="0" fontId="131" fillId="0" borderId="72" xfId="1" applyFont="1" applyFill="1" applyBorder="1" applyAlignment="1">
      <alignment horizontal="left" vertical="center" wrapText="1"/>
    </xf>
    <xf numFmtId="0" fontId="131" fillId="0" borderId="72" xfId="1" applyFont="1" applyFill="1" applyBorder="1" applyAlignment="1">
      <alignment horizontal="center" vertical="center" wrapText="1"/>
    </xf>
    <xf numFmtId="4" fontId="123" fillId="0" borderId="72" xfId="4" applyNumberFormat="1" applyFont="1" applyBorder="1" applyAlignment="1">
      <alignment horizontal="center" vertical="center" wrapText="1"/>
    </xf>
    <xf numFmtId="0" fontId="123" fillId="3" borderId="72" xfId="4" applyFont="1" applyFill="1" applyBorder="1" applyAlignment="1">
      <alignment horizontal="center" vertical="center" wrapText="1"/>
    </xf>
    <xf numFmtId="0" fontId="141" fillId="0" borderId="72" xfId="4" applyFont="1" applyFill="1" applyBorder="1" applyAlignment="1">
      <alignment horizontal="center" vertical="center"/>
    </xf>
    <xf numFmtId="0" fontId="8" fillId="4" borderId="0" xfId="4" applyFont="1" applyFill="1" applyAlignment="1">
      <alignment horizontal="center"/>
    </xf>
    <xf numFmtId="0" fontId="8" fillId="4" borderId="0" xfId="4" applyFont="1" applyFill="1" applyAlignment="1">
      <alignment horizontal="left"/>
    </xf>
    <xf numFmtId="0" fontId="8" fillId="4" borderId="0" xfId="4" applyFont="1" applyFill="1" applyAlignment="1">
      <alignment horizontal="left"/>
    </xf>
    <xf numFmtId="0" fontId="67" fillId="4" borderId="0" xfId="4" applyFont="1" applyFill="1" applyAlignment="1">
      <alignment horizontal="center" vertical="center"/>
    </xf>
    <xf numFmtId="0" fontId="60" fillId="4" borderId="0" xfId="4" applyFill="1" applyAlignment="1">
      <alignment horizontal="center" vertical="center"/>
    </xf>
    <xf numFmtId="0" fontId="8" fillId="4" borderId="1" xfId="4" applyFont="1" applyFill="1" applyBorder="1" applyAlignment="1">
      <alignment horizontal="left"/>
    </xf>
    <xf numFmtId="0" fontId="9" fillId="4" borderId="96" xfId="4" applyFont="1" applyFill="1" applyBorder="1" applyAlignment="1">
      <alignment horizontal="center" vertical="center" wrapText="1"/>
    </xf>
    <xf numFmtId="0" fontId="7" fillId="4" borderId="96" xfId="4" applyFont="1" applyFill="1" applyBorder="1" applyAlignment="1">
      <alignment horizontal="center" vertical="center" wrapText="1"/>
    </xf>
    <xf numFmtId="0" fontId="150" fillId="4" borderId="96" xfId="4" applyFont="1" applyFill="1" applyBorder="1" applyAlignment="1">
      <alignment horizontal="center" vertical="center" wrapText="1"/>
    </xf>
    <xf numFmtId="0" fontId="150" fillId="4" borderId="96" xfId="4" applyFont="1" applyFill="1" applyBorder="1" applyAlignment="1">
      <alignment horizontal="left" vertical="center" wrapText="1"/>
    </xf>
    <xf numFmtId="0" fontId="8" fillId="4" borderId="96" xfId="4" applyFont="1" applyFill="1" applyBorder="1" applyAlignment="1">
      <alignment horizontal="center" vertical="center" wrapText="1"/>
    </xf>
    <xf numFmtId="0" fontId="9" fillId="4" borderId="96" xfId="4" applyFont="1" applyFill="1" applyBorder="1" applyAlignment="1">
      <alignment horizontal="center" vertical="center" wrapText="1"/>
    </xf>
    <xf numFmtId="0" fontId="8" fillId="4" borderId="96" xfId="4" applyFont="1" applyFill="1" applyBorder="1" applyAlignment="1">
      <alignment horizontal="center" vertical="center" wrapText="1"/>
    </xf>
    <xf numFmtId="0" fontId="9" fillId="4" borderId="96" xfId="4" applyFont="1" applyFill="1" applyBorder="1" applyAlignment="1">
      <alignment vertical="center" wrapText="1"/>
    </xf>
    <xf numFmtId="0" fontId="62" fillId="4" borderId="96" xfId="4" applyFont="1" applyFill="1" applyBorder="1" applyAlignment="1">
      <alignment horizontal="left" vertical="center" wrapText="1"/>
    </xf>
    <xf numFmtId="0" fontId="63" fillId="4" borderId="96" xfId="4" applyFont="1" applyFill="1" applyBorder="1" applyAlignment="1">
      <alignment horizontal="center" vertical="center" wrapText="1"/>
    </xf>
    <xf numFmtId="0" fontId="66" fillId="4" borderId="96" xfId="4" applyFont="1" applyFill="1" applyBorder="1" applyAlignment="1">
      <alignment horizontal="center" vertical="center" wrapText="1"/>
    </xf>
    <xf numFmtId="0" fontId="72" fillId="4" borderId="43" xfId="4" applyFont="1" applyFill="1" applyBorder="1" applyAlignment="1">
      <alignment horizontal="center" vertical="center" wrapText="1"/>
    </xf>
    <xf numFmtId="0" fontId="78" fillId="4" borderId="96" xfId="1" applyFont="1" applyFill="1" applyBorder="1" applyAlignment="1">
      <alignment horizontal="left" vertical="center" wrapText="1"/>
    </xf>
    <xf numFmtId="0" fontId="8" fillId="4" borderId="96" xfId="4" applyFont="1" applyFill="1" applyBorder="1" applyAlignment="1">
      <alignment horizontal="center" vertical="center"/>
    </xf>
    <xf numFmtId="4" fontId="7" fillId="4" borderId="96" xfId="4" applyNumberFormat="1" applyFont="1" applyFill="1" applyBorder="1" applyAlignment="1">
      <alignment horizontal="center" vertical="center"/>
    </xf>
    <xf numFmtId="0" fontId="7" fillId="4" borderId="96" xfId="4" applyFont="1" applyFill="1" applyBorder="1" applyAlignment="1">
      <alignment horizontal="center" vertical="center"/>
    </xf>
    <xf numFmtId="0" fontId="7" fillId="4" borderId="96" xfId="4" applyFont="1" applyFill="1" applyBorder="1"/>
    <xf numFmtId="0" fontId="4" fillId="4" borderId="96" xfId="4" applyFont="1" applyFill="1" applyBorder="1"/>
    <xf numFmtId="0" fontId="7" fillId="4" borderId="96" xfId="4" applyFont="1" applyFill="1" applyBorder="1" applyAlignment="1">
      <alignment horizontal="center"/>
    </xf>
    <xf numFmtId="0" fontId="151" fillId="4" borderId="0" xfId="4" applyFont="1" applyFill="1"/>
    <xf numFmtId="0" fontId="72" fillId="4" borderId="44" xfId="4" applyFont="1" applyFill="1" applyBorder="1" applyAlignment="1">
      <alignment horizontal="center" vertical="center" wrapText="1"/>
    </xf>
    <xf numFmtId="0" fontId="63" fillId="4" borderId="96" xfId="4" applyFont="1" applyFill="1" applyBorder="1" applyAlignment="1">
      <alignment horizontal="justify"/>
    </xf>
    <xf numFmtId="0" fontId="7" fillId="4" borderId="96" xfId="4" applyFont="1" applyFill="1" applyBorder="1" applyAlignment="1">
      <alignment vertical="center" wrapText="1"/>
    </xf>
    <xf numFmtId="0" fontId="13" fillId="4" borderId="96" xfId="4" applyFont="1" applyFill="1" applyBorder="1" applyAlignment="1">
      <alignment horizontal="center" vertical="center"/>
    </xf>
    <xf numFmtId="4" fontId="60" fillId="4" borderId="96" xfId="4" applyNumberFormat="1" applyFill="1" applyBorder="1" applyAlignment="1">
      <alignment horizontal="center" vertical="center"/>
    </xf>
    <xf numFmtId="0" fontId="66" fillId="4" borderId="96" xfId="4" applyFont="1" applyFill="1" applyBorder="1" applyAlignment="1">
      <alignment horizontal="center" vertical="center"/>
    </xf>
    <xf numFmtId="0" fontId="66" fillId="4" borderId="96" xfId="4" applyFont="1" applyFill="1" applyBorder="1"/>
    <xf numFmtId="0" fontId="60" fillId="4" borderId="96" xfId="4" applyFill="1" applyBorder="1"/>
    <xf numFmtId="0" fontId="72" fillId="4" borderId="45" xfId="4" applyFont="1" applyFill="1" applyBorder="1" applyAlignment="1">
      <alignment horizontal="center" vertical="center" wrapText="1"/>
    </xf>
    <xf numFmtId="0" fontId="72" fillId="4" borderId="96" xfId="4" applyFont="1" applyFill="1" applyBorder="1" applyAlignment="1">
      <alignment horizontal="center" vertical="center" wrapText="1"/>
    </xf>
    <xf numFmtId="3" fontId="151" fillId="4" borderId="96" xfId="4" applyNumberFormat="1" applyFont="1" applyFill="1" applyBorder="1" applyAlignment="1">
      <alignment horizontal="center" vertical="center"/>
    </xf>
    <xf numFmtId="0" fontId="151" fillId="4" borderId="96" xfId="4" applyFont="1" applyFill="1" applyBorder="1" applyAlignment="1">
      <alignment horizontal="center" vertical="center"/>
    </xf>
    <xf numFmtId="0" fontId="151" fillId="4" borderId="96" xfId="4" applyFont="1" applyFill="1" applyBorder="1"/>
    <xf numFmtId="0" fontId="30" fillId="4" borderId="96" xfId="4" applyFont="1" applyFill="1" applyBorder="1" applyAlignment="1">
      <alignment vertical="center" wrapText="1"/>
    </xf>
    <xf numFmtId="0" fontId="63" fillId="4" borderId="96" xfId="4" applyFont="1" applyFill="1" applyBorder="1" applyAlignment="1">
      <alignment vertical="center" wrapText="1"/>
    </xf>
    <xf numFmtId="4" fontId="72" fillId="4" borderId="96" xfId="4" applyNumberFormat="1" applyFont="1" applyFill="1" applyBorder="1" applyAlignment="1">
      <alignment horizontal="center" vertical="center"/>
    </xf>
    <xf numFmtId="0" fontId="60" fillId="4" borderId="96" xfId="4" applyFill="1" applyBorder="1" applyAlignment="1">
      <alignment horizontal="center" vertical="center"/>
    </xf>
    <xf numFmtId="0" fontId="67" fillId="4" borderId="96" xfId="4" applyFont="1" applyFill="1" applyBorder="1" applyAlignment="1">
      <alignment horizontal="center" vertical="center"/>
    </xf>
    <xf numFmtId="4" fontId="151" fillId="4" borderId="96" xfId="4" applyNumberFormat="1" applyFont="1" applyFill="1" applyBorder="1" applyAlignment="1">
      <alignment horizontal="center" vertical="center"/>
    </xf>
    <xf numFmtId="0" fontId="62" fillId="4" borderId="96" xfId="4" applyFont="1" applyFill="1" applyBorder="1" applyAlignment="1">
      <alignment vertical="center" wrapText="1"/>
    </xf>
    <xf numFmtId="0" fontId="62" fillId="4" borderId="96" xfId="4" applyFont="1" applyFill="1" applyBorder="1" applyAlignment="1">
      <alignment horizontal="center" vertical="center" wrapText="1"/>
    </xf>
    <xf numFmtId="0" fontId="65" fillId="4" borderId="96" xfId="4" applyFont="1" applyFill="1" applyBorder="1" applyAlignment="1">
      <alignment horizontal="center" vertical="center" wrapText="1"/>
    </xf>
    <xf numFmtId="0" fontId="66" fillId="4" borderId="96" xfId="4" applyFont="1" applyFill="1" applyBorder="1" applyAlignment="1">
      <alignment horizontal="left" vertical="center" wrapText="1"/>
    </xf>
    <xf numFmtId="0" fontId="152" fillId="4" borderId="43" xfId="4" applyFont="1" applyFill="1" applyBorder="1" applyAlignment="1">
      <alignment horizontal="left" vertical="center" wrapText="1"/>
    </xf>
    <xf numFmtId="49" fontId="150" fillId="4" borderId="96" xfId="3" applyNumberFormat="1" applyFont="1" applyFill="1" applyBorder="1" applyAlignment="1">
      <alignment horizontal="center" vertical="center" wrapText="1"/>
    </xf>
    <xf numFmtId="49" fontId="9" fillId="4" borderId="96" xfId="3" applyNumberFormat="1" applyFont="1" applyFill="1" applyBorder="1" applyAlignment="1">
      <alignment horizontal="center" vertical="center" wrapText="1"/>
    </xf>
    <xf numFmtId="0" fontId="96" fillId="4" borderId="96" xfId="4" applyFont="1" applyFill="1" applyBorder="1" applyAlignment="1">
      <alignment horizontal="left" vertical="center" wrapText="1"/>
    </xf>
    <xf numFmtId="0" fontId="2" fillId="4" borderId="96" xfId="4" applyFont="1" applyFill="1" applyBorder="1" applyAlignment="1">
      <alignment horizontal="center" vertical="center"/>
    </xf>
    <xf numFmtId="0" fontId="2" fillId="4" borderId="96" xfId="4" applyFont="1" applyFill="1" applyBorder="1"/>
    <xf numFmtId="0" fontId="152" fillId="4" borderId="44" xfId="4" applyFont="1" applyFill="1" applyBorder="1" applyAlignment="1">
      <alignment horizontal="left" vertical="center" wrapText="1"/>
    </xf>
    <xf numFmtId="0" fontId="152" fillId="4" borderId="45" xfId="4" applyFont="1" applyFill="1" applyBorder="1" applyAlignment="1">
      <alignment horizontal="left" vertical="center" wrapText="1"/>
    </xf>
    <xf numFmtId="0" fontId="68" fillId="4" borderId="96" xfId="4" applyFont="1" applyFill="1" applyBorder="1" applyAlignment="1">
      <alignment horizontal="center" vertical="center"/>
    </xf>
    <xf numFmtId="0" fontId="4" fillId="4" borderId="96" xfId="4" applyFont="1" applyFill="1" applyBorder="1" applyAlignment="1">
      <alignment horizontal="center" vertical="center"/>
    </xf>
    <xf numFmtId="0" fontId="3" fillId="4" borderId="96" xfId="4" applyFont="1" applyFill="1" applyBorder="1" applyAlignment="1">
      <alignment horizontal="center" vertical="center"/>
    </xf>
    <xf numFmtId="0" fontId="3" fillId="4" borderId="96" xfId="4" applyFont="1" applyFill="1" applyBorder="1"/>
    <xf numFmtId="0" fontId="152" fillId="4" borderId="96" xfId="4" applyFont="1" applyFill="1" applyBorder="1" applyAlignment="1">
      <alignment horizontal="left" vertical="center" wrapText="1"/>
    </xf>
    <xf numFmtId="4" fontId="8" fillId="4" borderId="96" xfId="4" applyNumberFormat="1" applyFont="1" applyFill="1" applyBorder="1" applyAlignment="1">
      <alignment horizontal="center" vertical="center"/>
    </xf>
    <xf numFmtId="4" fontId="150" fillId="4" borderId="96" xfId="4" applyNumberFormat="1" applyFont="1" applyFill="1" applyBorder="1" applyAlignment="1">
      <alignment horizontal="center" vertical="center"/>
    </xf>
    <xf numFmtId="0" fontId="65" fillId="4" borderId="96" xfId="4" applyFont="1" applyFill="1" applyBorder="1" applyAlignment="1">
      <alignment horizontal="center" vertical="center" wrapText="1"/>
    </xf>
    <xf numFmtId="0" fontId="66" fillId="4" borderId="96" xfId="4" applyFont="1" applyFill="1" applyBorder="1" applyAlignment="1">
      <alignment horizontal="left" vertical="center" wrapText="1"/>
    </xf>
    <xf numFmtId="0" fontId="95" fillId="4" borderId="96" xfId="4" applyFont="1" applyFill="1" applyBorder="1" applyAlignment="1">
      <alignment horizontal="left" vertical="center" wrapText="1"/>
    </xf>
    <xf numFmtId="0" fontId="95" fillId="4" borderId="96" xfId="4" applyFont="1" applyFill="1" applyBorder="1" applyAlignment="1">
      <alignment vertical="center" wrapText="1"/>
    </xf>
    <xf numFmtId="0" fontId="95" fillId="4" borderId="96" xfId="4" applyFont="1" applyFill="1" applyBorder="1" applyAlignment="1">
      <alignment horizontal="center" vertical="center" wrapText="1"/>
    </xf>
    <xf numFmtId="49" fontId="66" fillId="4" borderId="96" xfId="3" applyNumberFormat="1" applyFont="1" applyFill="1" applyBorder="1" applyAlignment="1">
      <alignment horizontal="left" vertical="center" wrapText="1"/>
    </xf>
    <xf numFmtId="49" fontId="72" fillId="4" borderId="43" xfId="3" applyNumberFormat="1" applyFont="1" applyFill="1" applyBorder="1" applyAlignment="1">
      <alignment horizontal="center" vertical="center" wrapText="1"/>
    </xf>
    <xf numFmtId="49" fontId="153" fillId="4" borderId="96" xfId="3" applyNumberFormat="1" applyFont="1" applyFill="1" applyBorder="1" applyAlignment="1">
      <alignment horizontal="center" vertical="center" wrapText="1"/>
    </xf>
    <xf numFmtId="49" fontId="33" fillId="4" borderId="96" xfId="3" applyNumberFormat="1" applyFont="1" applyFill="1" applyBorder="1" applyAlignment="1">
      <alignment horizontal="center" vertical="center" wrapText="1"/>
    </xf>
    <xf numFmtId="0" fontId="154" fillId="4" borderId="96" xfId="4" applyFont="1" applyFill="1" applyBorder="1" applyAlignment="1">
      <alignment horizontal="left" vertical="center" wrapText="1"/>
    </xf>
    <xf numFmtId="3" fontId="150" fillId="4" borderId="96" xfId="4" applyNumberFormat="1" applyFont="1" applyFill="1" applyBorder="1" applyAlignment="1">
      <alignment horizontal="center" vertical="center"/>
    </xf>
    <xf numFmtId="3" fontId="155" fillId="4" borderId="96" xfId="4" applyNumberFormat="1" applyFont="1" applyFill="1" applyBorder="1" applyAlignment="1">
      <alignment horizontal="center" vertical="center"/>
    </xf>
    <xf numFmtId="49" fontId="72" fillId="4" borderId="44" xfId="3" applyNumberFormat="1" applyFont="1" applyFill="1" applyBorder="1" applyAlignment="1">
      <alignment horizontal="center" vertical="center" wrapText="1"/>
    </xf>
    <xf numFmtId="3" fontId="60" fillId="4" borderId="96" xfId="4" applyNumberFormat="1" applyFill="1" applyBorder="1" applyAlignment="1">
      <alignment horizontal="center" vertical="center"/>
    </xf>
    <xf numFmtId="49" fontId="72" fillId="4" borderId="45" xfId="3" applyNumberFormat="1" applyFont="1" applyFill="1" applyBorder="1" applyAlignment="1">
      <alignment horizontal="center" vertical="center" wrapText="1"/>
    </xf>
    <xf numFmtId="0" fontId="33" fillId="4" borderId="96" xfId="3" applyNumberFormat="1" applyFont="1" applyFill="1" applyBorder="1" applyAlignment="1">
      <alignment horizontal="center" vertical="center" wrapText="1"/>
    </xf>
    <xf numFmtId="4" fontId="156" fillId="4" borderId="96" xfId="4" applyNumberFormat="1" applyFont="1" applyFill="1" applyBorder="1" applyAlignment="1">
      <alignment horizontal="center" vertical="center"/>
    </xf>
    <xf numFmtId="4" fontId="157" fillId="4" borderId="96" xfId="4" applyNumberFormat="1" applyFont="1" applyFill="1" applyBorder="1" applyAlignment="1">
      <alignment horizontal="center" vertical="center"/>
    </xf>
    <xf numFmtId="0" fontId="84" fillId="4" borderId="96" xfId="4" applyFont="1" applyFill="1" applyBorder="1" applyAlignment="1">
      <alignment vertical="center" wrapText="1"/>
    </xf>
    <xf numFmtId="4" fontId="155" fillId="4" borderId="96" xfId="4" applyNumberFormat="1" applyFont="1" applyFill="1" applyBorder="1" applyAlignment="1">
      <alignment horizontal="center" vertical="center"/>
    </xf>
    <xf numFmtId="0" fontId="150" fillId="4" borderId="43" xfId="4" applyNumberFormat="1" applyFont="1" applyFill="1" applyBorder="1" applyAlignment="1">
      <alignment horizontal="left" vertical="center" wrapText="1"/>
    </xf>
    <xf numFmtId="0" fontId="150" fillId="4" borderId="96" xfId="4" applyNumberFormat="1" applyFont="1" applyFill="1" applyBorder="1" applyAlignment="1">
      <alignment horizontal="center" vertical="center" wrapText="1"/>
    </xf>
    <xf numFmtId="0" fontId="3" fillId="4" borderId="96" xfId="4" applyNumberFormat="1" applyFont="1" applyFill="1" applyBorder="1" applyAlignment="1">
      <alignment horizontal="center" vertical="center" wrapText="1"/>
    </xf>
    <xf numFmtId="0" fontId="9" fillId="4" borderId="96" xfId="1" applyFont="1" applyFill="1" applyBorder="1" applyAlignment="1">
      <alignment horizontal="left" vertical="center" wrapText="1"/>
    </xf>
    <xf numFmtId="0" fontId="150" fillId="4" borderId="45" xfId="4" applyNumberFormat="1" applyFont="1" applyFill="1" applyBorder="1" applyAlignment="1">
      <alignment horizontal="left" vertical="center" wrapText="1"/>
    </xf>
    <xf numFmtId="0" fontId="33" fillId="4" borderId="96" xfId="4" applyFont="1" applyFill="1" applyBorder="1" applyAlignment="1">
      <alignment vertical="center" wrapText="1"/>
    </xf>
    <xf numFmtId="49" fontId="59" fillId="4" borderId="96" xfId="3" applyNumberFormat="1" applyFont="1" applyFill="1" applyBorder="1" applyAlignment="1">
      <alignment horizontal="left" vertical="center" wrapText="1"/>
    </xf>
    <xf numFmtId="49" fontId="158" fillId="4" borderId="43" xfId="3" applyNumberFormat="1" applyFont="1" applyFill="1" applyBorder="1" applyAlignment="1">
      <alignment horizontal="center" vertical="center" wrapText="1"/>
    </xf>
    <xf numFmtId="49" fontId="33" fillId="4" borderId="96" xfId="3" applyNumberFormat="1" applyFont="1" applyFill="1" applyBorder="1" applyAlignment="1">
      <alignment vertical="center" wrapText="1"/>
    </xf>
    <xf numFmtId="49" fontId="158" fillId="4" borderId="44" xfId="3" applyNumberFormat="1" applyFont="1" applyFill="1" applyBorder="1" applyAlignment="1">
      <alignment horizontal="center" vertical="center" wrapText="1"/>
    </xf>
    <xf numFmtId="49" fontId="158" fillId="4" borderId="45" xfId="3" applyNumberFormat="1" applyFont="1" applyFill="1" applyBorder="1" applyAlignment="1">
      <alignment horizontal="center" vertical="center" wrapText="1"/>
    </xf>
    <xf numFmtId="4" fontId="60" fillId="4" borderId="96" xfId="4" applyNumberFormat="1" applyFont="1" applyFill="1" applyBorder="1" applyAlignment="1">
      <alignment horizontal="center" vertical="center"/>
    </xf>
    <xf numFmtId="0" fontId="68" fillId="4" borderId="43" xfId="4" applyFont="1" applyFill="1" applyBorder="1" applyAlignment="1">
      <alignment horizontal="center" vertical="center"/>
    </xf>
    <xf numFmtId="0" fontId="68" fillId="4" borderId="44" xfId="4" applyFont="1" applyFill="1" applyBorder="1" applyAlignment="1">
      <alignment horizontal="center" vertical="center"/>
    </xf>
    <xf numFmtId="0" fontId="68" fillId="4" borderId="45" xfId="4" applyFont="1" applyFill="1" applyBorder="1" applyAlignment="1">
      <alignment horizontal="center" vertical="center"/>
    </xf>
    <xf numFmtId="49" fontId="66" fillId="4" borderId="96" xfId="3" applyNumberFormat="1" applyFont="1" applyFill="1" applyBorder="1" applyAlignment="1">
      <alignment horizontal="center" vertical="center" wrapText="1"/>
    </xf>
    <xf numFmtId="49" fontId="72" fillId="4" borderId="96" xfId="3" applyNumberFormat="1" applyFont="1" applyFill="1" applyBorder="1" applyAlignment="1">
      <alignment horizontal="center" vertical="center" wrapText="1"/>
    </xf>
    <xf numFmtId="0" fontId="9" fillId="4" borderId="96" xfId="4" applyFont="1" applyFill="1" applyBorder="1" applyAlignment="1">
      <alignment horizontal="left" vertical="center" wrapText="1"/>
    </xf>
    <xf numFmtId="0" fontId="60" fillId="4" borderId="96" xfId="4" applyFill="1" applyBorder="1" applyAlignment="1">
      <alignment horizontal="center"/>
    </xf>
    <xf numFmtId="0" fontId="75" fillId="4" borderId="96" xfId="4" applyFont="1" applyFill="1" applyBorder="1" applyAlignment="1">
      <alignment horizontal="center" wrapText="1"/>
    </xf>
    <xf numFmtId="0" fontId="157" fillId="4" borderId="96" xfId="4" applyFont="1" applyFill="1" applyBorder="1" applyAlignment="1">
      <alignment horizontal="center"/>
    </xf>
    <xf numFmtId="0" fontId="159" fillId="4" borderId="96" xfId="4" applyFont="1" applyFill="1" applyBorder="1" applyAlignment="1">
      <alignment horizontal="left" wrapText="1"/>
    </xf>
    <xf numFmtId="0" fontId="157" fillId="4" borderId="96" xfId="4" applyFont="1" applyFill="1" applyBorder="1" applyAlignment="1">
      <alignment horizontal="center" vertical="center"/>
    </xf>
    <xf numFmtId="0" fontId="4" fillId="4" borderId="96" xfId="4" applyFont="1" applyFill="1" applyBorder="1" applyAlignment="1">
      <alignment horizontal="center" vertical="center"/>
    </xf>
    <xf numFmtId="0" fontId="4" fillId="4" borderId="96" xfId="4" applyFont="1" applyFill="1" applyBorder="1" applyAlignment="1">
      <alignment horizontal="center"/>
    </xf>
    <xf numFmtId="1" fontId="67" fillId="4" borderId="96" xfId="4" applyNumberFormat="1" applyFont="1" applyFill="1" applyBorder="1" applyAlignment="1">
      <alignment horizontal="center" vertical="center"/>
    </xf>
    <xf numFmtId="0" fontId="157" fillId="4" borderId="96" xfId="4" applyFont="1" applyFill="1" applyBorder="1"/>
    <xf numFmtId="0" fontId="8" fillId="4" borderId="0" xfId="4" applyFont="1" applyFill="1" applyAlignment="1"/>
    <xf numFmtId="0" fontId="7" fillId="4" borderId="0" xfId="4" applyFont="1" applyFill="1" applyAlignment="1"/>
    <xf numFmtId="0" fontId="150" fillId="4" borderId="0" xfId="4" applyFont="1" applyFill="1" applyAlignment="1"/>
    <xf numFmtId="0" fontId="150" fillId="4" borderId="0" xfId="4" applyFont="1" applyFill="1" applyAlignment="1">
      <alignment horizontal="left"/>
    </xf>
    <xf numFmtId="0" fontId="150" fillId="4" borderId="0" xfId="4" applyFont="1" applyFill="1" applyAlignment="1">
      <alignment horizontal="center" vertical="center"/>
    </xf>
    <xf numFmtId="0" fontId="160" fillId="4" borderId="0" xfId="4" applyFont="1" applyFill="1"/>
    <xf numFmtId="0" fontId="157" fillId="4" borderId="0" xfId="4" applyFont="1" applyFill="1"/>
    <xf numFmtId="0" fontId="161" fillId="4" borderId="0" xfId="4" applyFont="1" applyFill="1" applyAlignment="1">
      <alignment horizontal="left"/>
    </xf>
    <xf numFmtId="0" fontId="157" fillId="4" borderId="0" xfId="4" applyFont="1" applyFill="1" applyAlignment="1">
      <alignment horizontal="center" vertical="center"/>
    </xf>
    <xf numFmtId="0" fontId="161" fillId="4" borderId="0" xfId="4" applyFont="1" applyFill="1"/>
    <xf numFmtId="0" fontId="63" fillId="4" borderId="96" xfId="4" applyFont="1" applyFill="1" applyBorder="1" applyAlignment="1">
      <alignment horizontal="left" vertical="center" wrapText="1"/>
    </xf>
    <xf numFmtId="0" fontId="63" fillId="4" borderId="96" xfId="4" applyFont="1" applyFill="1" applyBorder="1" applyAlignment="1">
      <alignment horizontal="center" vertical="center"/>
    </xf>
    <xf numFmtId="0" fontId="150" fillId="4" borderId="96" xfId="4" applyFont="1" applyFill="1" applyBorder="1" applyAlignment="1">
      <alignment horizontal="center" vertical="center" wrapText="1"/>
    </xf>
    <xf numFmtId="4" fontId="67" fillId="4" borderId="96" xfId="4" applyNumberFormat="1" applyFont="1" applyFill="1" applyBorder="1" applyAlignment="1">
      <alignment horizontal="center" vertical="center"/>
    </xf>
    <xf numFmtId="0" fontId="63" fillId="4" borderId="96" xfId="4" applyFont="1" applyFill="1" applyBorder="1" applyAlignment="1">
      <alignment horizontal="left" vertical="center" wrapText="1"/>
    </xf>
    <xf numFmtId="0" fontId="2" fillId="4" borderId="96" xfId="4" applyFont="1" applyFill="1" applyBorder="1" applyAlignment="1">
      <alignment horizontal="center" vertical="center" wrapText="1"/>
    </xf>
    <xf numFmtId="0" fontId="66" fillId="4" borderId="43" xfId="4" applyFont="1" applyFill="1" applyBorder="1" applyAlignment="1">
      <alignment horizontal="center" vertical="center" wrapText="1"/>
    </xf>
    <xf numFmtId="0" fontId="66" fillId="4" borderId="44" xfId="4" applyFont="1" applyFill="1" applyBorder="1" applyAlignment="1">
      <alignment horizontal="center" vertical="center" wrapText="1"/>
    </xf>
    <xf numFmtId="0" fontId="66" fillId="4" borderId="45" xfId="4" applyFont="1" applyFill="1" applyBorder="1" applyAlignment="1">
      <alignment horizontal="center" vertical="center" wrapText="1"/>
    </xf>
    <xf numFmtId="4" fontId="160" fillId="4" borderId="96" xfId="4" applyNumberFormat="1" applyFont="1" applyFill="1" applyBorder="1" applyAlignment="1">
      <alignment horizontal="center" vertical="center"/>
    </xf>
    <xf numFmtId="0" fontId="72" fillId="4" borderId="0" xfId="4" applyFont="1" applyFill="1" applyBorder="1" applyAlignment="1">
      <alignment horizontal="center" vertical="center"/>
    </xf>
    <xf numFmtId="0" fontId="150" fillId="4" borderId="0" xfId="4" applyFont="1" applyFill="1" applyBorder="1"/>
    <xf numFmtId="0" fontId="7" fillId="4" borderId="0" xfId="4" applyFont="1" applyFill="1" applyAlignment="1">
      <alignment horizontal="center"/>
    </xf>
    <xf numFmtId="0" fontId="150" fillId="4" borderId="0" xfId="4" applyFont="1" applyFill="1" applyAlignment="1">
      <alignment horizontal="center"/>
    </xf>
    <xf numFmtId="0" fontId="8" fillId="4" borderId="0" xfId="4" applyFont="1" applyFill="1" applyAlignment="1">
      <alignment horizontal="center"/>
    </xf>
    <xf numFmtId="0" fontId="8" fillId="4" borderId="0" xfId="4" applyFont="1" applyFill="1" applyAlignment="1">
      <alignment horizontal="center" vertical="center"/>
    </xf>
    <xf numFmtId="0" fontId="8" fillId="4" borderId="1" xfId="4" applyFont="1" applyFill="1" applyBorder="1" applyAlignment="1"/>
    <xf numFmtId="0" fontId="7" fillId="4" borderId="1" xfId="4" applyFont="1" applyFill="1" applyBorder="1" applyAlignment="1"/>
    <xf numFmtId="0" fontId="150" fillId="4" borderId="1" xfId="4" applyFont="1" applyFill="1" applyBorder="1" applyAlignment="1"/>
    <xf numFmtId="0" fontId="150" fillId="4" borderId="1" xfId="4" applyFont="1" applyFill="1" applyBorder="1" applyAlignment="1">
      <alignment horizontal="left"/>
    </xf>
    <xf numFmtId="0" fontId="150" fillId="4" borderId="1" xfId="4" applyFont="1" applyFill="1" applyBorder="1" applyAlignment="1">
      <alignment horizontal="center" vertical="center"/>
    </xf>
    <xf numFmtId="0" fontId="25" fillId="4" borderId="96" xfId="4" applyFont="1" applyFill="1" applyBorder="1" applyAlignment="1">
      <alignment horizontal="left" vertical="center" wrapText="1"/>
    </xf>
    <xf numFmtId="0" fontId="25" fillId="4" borderId="96" xfId="4" applyFont="1" applyFill="1" applyBorder="1" applyAlignment="1">
      <alignment vertical="center" wrapText="1"/>
    </xf>
    <xf numFmtId="0" fontId="25" fillId="4" borderId="96" xfId="4" applyFont="1" applyFill="1" applyBorder="1" applyAlignment="1">
      <alignment horizontal="center" vertical="center" wrapText="1"/>
    </xf>
    <xf numFmtId="0" fontId="5" fillId="4" borderId="96" xfId="4" applyFont="1" applyFill="1" applyBorder="1" applyAlignment="1">
      <alignment horizontal="center" vertical="center" wrapText="1"/>
    </xf>
    <xf numFmtId="0" fontId="20" fillId="4" borderId="96" xfId="4" applyFont="1" applyFill="1" applyBorder="1" applyAlignment="1">
      <alignment horizontal="left" vertical="center" wrapText="1"/>
    </xf>
    <xf numFmtId="0" fontId="162" fillId="4" borderId="96" xfId="4" applyFont="1" applyFill="1" applyBorder="1" applyAlignment="1">
      <alignment horizontal="center" vertical="center" wrapText="1"/>
    </xf>
    <xf numFmtId="0" fontId="119" fillId="4" borderId="96" xfId="4" applyFont="1" applyFill="1" applyBorder="1" applyAlignment="1">
      <alignment horizontal="left" vertical="center" wrapText="1"/>
    </xf>
    <xf numFmtId="0" fontId="29" fillId="4" borderId="96" xfId="4" applyFont="1" applyFill="1" applyBorder="1" applyAlignment="1">
      <alignment horizontal="center" vertical="center" wrapText="1"/>
    </xf>
    <xf numFmtId="0" fontId="28" fillId="4" borderId="96" xfId="4" applyFont="1" applyFill="1" applyBorder="1" applyAlignment="1">
      <alignment horizontal="center" vertical="center" wrapText="1"/>
    </xf>
    <xf numFmtId="0" fontId="29" fillId="4" borderId="43" xfId="4" applyFont="1" applyFill="1" applyBorder="1" applyAlignment="1">
      <alignment horizontal="center" vertical="top" wrapText="1"/>
    </xf>
    <xf numFmtId="0" fontId="2" fillId="4" borderId="96" xfId="4" applyFont="1" applyFill="1" applyBorder="1" applyAlignment="1">
      <alignment horizontal="center" vertical="center"/>
    </xf>
    <xf numFmtId="0" fontId="29" fillId="4" borderId="45" xfId="4" applyFont="1" applyFill="1" applyBorder="1" applyAlignment="1">
      <alignment horizontal="center" vertical="top" wrapText="1"/>
    </xf>
    <xf numFmtId="0" fontId="47" fillId="4" borderId="96" xfId="4" applyFont="1" applyFill="1" applyBorder="1" applyAlignment="1">
      <alignment horizontal="left" vertical="center" wrapText="1"/>
    </xf>
    <xf numFmtId="0" fontId="47" fillId="4" borderId="96" xfId="4" applyFont="1" applyFill="1" applyBorder="1" applyAlignment="1">
      <alignment vertical="center" wrapText="1"/>
    </xf>
    <xf numFmtId="0" fontId="47" fillId="4" borderId="96" xfId="4" applyFont="1" applyFill="1" applyBorder="1" applyAlignment="1">
      <alignment horizontal="center" vertical="center" wrapText="1"/>
    </xf>
    <xf numFmtId="0" fontId="28" fillId="4" borderId="96" xfId="4" applyFont="1" applyFill="1" applyBorder="1" applyAlignment="1">
      <alignment horizontal="left" vertical="center" wrapText="1"/>
    </xf>
    <xf numFmtId="0" fontId="67" fillId="4" borderId="96" xfId="4" applyFont="1" applyFill="1" applyBorder="1" applyAlignment="1">
      <alignment horizontal="center" vertical="center" wrapText="1"/>
    </xf>
    <xf numFmtId="0" fontId="29" fillId="4" borderId="96" xfId="4" applyFont="1" applyFill="1" applyBorder="1" applyAlignment="1">
      <alignment horizontal="left" vertical="center" wrapText="1"/>
    </xf>
    <xf numFmtId="0" fontId="157" fillId="4" borderId="96" xfId="4" applyFont="1" applyFill="1" applyBorder="1" applyAlignment="1">
      <alignment horizontal="center" vertical="center"/>
    </xf>
    <xf numFmtId="0" fontId="47" fillId="4" borderId="96" xfId="4" applyFont="1" applyFill="1" applyBorder="1" applyAlignment="1">
      <alignment vertical="center" wrapText="1"/>
    </xf>
    <xf numFmtId="0" fontId="119" fillId="4" borderId="96" xfId="4" applyFont="1" applyFill="1" applyBorder="1" applyAlignment="1">
      <alignment horizontal="center" vertical="center" wrapText="1"/>
    </xf>
    <xf numFmtId="0" fontId="2" fillId="4" borderId="96" xfId="4" applyFont="1" applyFill="1" applyBorder="1" applyAlignment="1">
      <alignment horizontal="center" wrapText="1"/>
    </xf>
    <xf numFmtId="4" fontId="161" fillId="4" borderId="96" xfId="4" applyNumberFormat="1" applyFont="1" applyFill="1" applyBorder="1" applyAlignment="1">
      <alignment horizontal="center" vertical="center"/>
    </xf>
    <xf numFmtId="0" fontId="152" fillId="4" borderId="96" xfId="4" applyFont="1" applyFill="1" applyBorder="1" applyAlignment="1">
      <alignment horizontal="left" vertical="top" wrapText="1"/>
    </xf>
    <xf numFmtId="0" fontId="153" fillId="4" borderId="96" xfId="4" applyFont="1" applyFill="1" applyBorder="1" applyAlignment="1">
      <alignment horizontal="left" vertical="center" wrapText="1"/>
    </xf>
    <xf numFmtId="0" fontId="33" fillId="4" borderId="96" xfId="4" applyFont="1" applyFill="1" applyBorder="1" applyAlignment="1">
      <alignment horizontal="center" vertical="top" wrapText="1"/>
    </xf>
    <xf numFmtId="0" fontId="33" fillId="4" borderId="96" xfId="4" applyFont="1" applyFill="1" applyBorder="1" applyAlignment="1">
      <alignment horizontal="center" vertical="center" wrapText="1"/>
    </xf>
    <xf numFmtId="0" fontId="153" fillId="4" borderId="96" xfId="4" applyFont="1" applyFill="1" applyBorder="1" applyAlignment="1">
      <alignment horizontal="left" vertical="top" wrapText="1"/>
    </xf>
    <xf numFmtId="0" fontId="72" fillId="4" borderId="0" xfId="4" applyFont="1" applyFill="1" applyAlignment="1">
      <alignment horizontal="center" vertical="center"/>
    </xf>
    <xf numFmtId="0" fontId="150" fillId="4" borderId="0" xfId="4" applyFont="1" applyFill="1"/>
    <xf numFmtId="0" fontId="9" fillId="4" borderId="0" xfId="4" applyFont="1" applyFill="1"/>
    <xf numFmtId="0" fontId="7" fillId="4" borderId="0" xfId="4" applyFont="1" applyFill="1" applyBorder="1" applyAlignment="1"/>
    <xf numFmtId="0" fontId="150" fillId="4" borderId="0" xfId="4" applyFont="1" applyFill="1" applyBorder="1" applyAlignment="1"/>
    <xf numFmtId="0" fontId="150" fillId="4" borderId="0" xfId="4" applyFont="1" applyFill="1" applyBorder="1" applyAlignment="1">
      <alignment horizontal="left"/>
    </xf>
    <xf numFmtId="0" fontId="150" fillId="4" borderId="0" xfId="4" applyFont="1" applyFill="1" applyBorder="1" applyAlignment="1">
      <alignment horizontal="center" vertical="center"/>
    </xf>
    <xf numFmtId="0" fontId="8" fillId="4" borderId="0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29" fillId="4" borderId="96" xfId="4" applyFont="1" applyFill="1" applyBorder="1" applyAlignment="1">
      <alignment horizontal="center" vertical="top" wrapText="1"/>
    </xf>
    <xf numFmtId="0" fontId="32" fillId="4" borderId="96" xfId="4" applyFont="1" applyFill="1" applyBorder="1" applyAlignment="1">
      <alignment horizontal="left" vertical="center" wrapText="1"/>
    </xf>
    <xf numFmtId="0" fontId="32" fillId="4" borderId="96" xfId="4" applyFont="1" applyFill="1" applyBorder="1" applyAlignment="1">
      <alignment vertical="center" wrapText="1"/>
    </xf>
    <xf numFmtId="0" fontId="32" fillId="4" borderId="96" xfId="4" applyFont="1" applyFill="1" applyBorder="1" applyAlignment="1">
      <alignment horizontal="center" vertical="center" wrapText="1"/>
    </xf>
    <xf numFmtId="0" fontId="60" fillId="4" borderId="96" xfId="4" applyFill="1" applyBorder="1" applyAlignment="1">
      <alignment horizontal="center" vertical="center" wrapText="1"/>
    </xf>
    <xf numFmtId="0" fontId="153" fillId="4" borderId="96" xfId="4" applyFont="1" applyFill="1" applyBorder="1" applyAlignment="1">
      <alignment horizontal="center" vertical="center" wrapText="1"/>
    </xf>
    <xf numFmtId="0" fontId="28" fillId="4" borderId="96" xfId="4" applyFont="1" applyFill="1" applyBorder="1" applyAlignment="1">
      <alignment horizontal="left" vertical="center" wrapText="1"/>
    </xf>
    <xf numFmtId="0" fontId="76" fillId="4" borderId="96" xfId="4" applyFont="1" applyFill="1" applyBorder="1" applyAlignment="1">
      <alignment horizontal="left" vertical="center" wrapText="1"/>
    </xf>
    <xf numFmtId="0" fontId="156" fillId="4" borderId="96" xfId="4" applyFont="1" applyFill="1" applyBorder="1" applyAlignment="1">
      <alignment horizontal="center" vertical="center"/>
    </xf>
    <xf numFmtId="49" fontId="162" fillId="4" borderId="96" xfId="4" applyNumberFormat="1" applyFont="1" applyFill="1" applyBorder="1" applyAlignment="1">
      <alignment horizontal="center" vertical="center" wrapText="1"/>
    </xf>
    <xf numFmtId="49" fontId="28" fillId="4" borderId="96" xfId="4" applyNumberFormat="1" applyFont="1" applyFill="1" applyBorder="1" applyAlignment="1">
      <alignment horizontal="center" vertical="center" wrapText="1"/>
    </xf>
    <xf numFmtId="49" fontId="28" fillId="4" borderId="96" xfId="4" applyNumberFormat="1" applyFont="1" applyFill="1" applyBorder="1" applyAlignment="1">
      <alignment horizontal="left" vertical="center" wrapText="1"/>
    </xf>
    <xf numFmtId="0" fontId="151" fillId="4" borderId="96" xfId="4" applyFont="1" applyFill="1" applyBorder="1" applyAlignment="1"/>
    <xf numFmtId="0" fontId="60" fillId="4" borderId="96" xfId="4" applyFill="1" applyBorder="1" applyAlignment="1"/>
    <xf numFmtId="0" fontId="67" fillId="4" borderId="96" xfId="4" applyNumberFormat="1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center"/>
    </xf>
    <xf numFmtId="3" fontId="156" fillId="4" borderId="96" xfId="4" applyNumberFormat="1" applyFont="1" applyFill="1" applyBorder="1" applyAlignment="1">
      <alignment horizontal="center" vertical="center"/>
    </xf>
    <xf numFmtId="0" fontId="59" fillId="4" borderId="96" xfId="4" applyFont="1" applyFill="1" applyBorder="1" applyAlignment="1">
      <alignment horizontal="left" vertical="center" wrapText="1"/>
    </xf>
    <xf numFmtId="0" fontId="3" fillId="4" borderId="96" xfId="4" applyFont="1" applyFill="1" applyBorder="1" applyAlignment="1">
      <alignment horizontal="center" vertical="center"/>
    </xf>
    <xf numFmtId="0" fontId="83" fillId="4" borderId="96" xfId="4" applyFont="1" applyFill="1" applyBorder="1" applyAlignment="1">
      <alignment horizontal="left" vertical="center" wrapText="1"/>
    </xf>
    <xf numFmtId="0" fontId="162" fillId="4" borderId="96" xfId="4" applyFont="1" applyFill="1" applyBorder="1" applyAlignment="1">
      <alignment horizontal="center" vertical="center" wrapText="1"/>
    </xf>
    <xf numFmtId="0" fontId="9" fillId="4" borderId="96" xfId="4" applyFont="1" applyFill="1" applyBorder="1" applyAlignment="1">
      <alignment wrapText="1"/>
    </xf>
    <xf numFmtId="0" fontId="63" fillId="4" borderId="96" xfId="4" applyFont="1" applyFill="1" applyBorder="1"/>
    <xf numFmtId="0" fontId="66" fillId="4" borderId="96" xfId="4" applyFont="1" applyFill="1" applyBorder="1" applyAlignment="1">
      <alignment vertical="center" wrapText="1"/>
    </xf>
    <xf numFmtId="0" fontId="4" fillId="4" borderId="96" xfId="4" applyFont="1" applyFill="1" applyBorder="1" applyAlignment="1">
      <alignment horizontal="center"/>
    </xf>
    <xf numFmtId="0" fontId="3" fillId="4" borderId="96" xfId="4" applyFont="1" applyFill="1" applyBorder="1" applyAlignment="1">
      <alignment horizontal="center"/>
    </xf>
    <xf numFmtId="0" fontId="66" fillId="4" borderId="96" xfId="4" applyFont="1" applyFill="1" applyBorder="1" applyAlignment="1">
      <alignment horizontal="justify"/>
    </xf>
    <xf numFmtId="0" fontId="3" fillId="4" borderId="96" xfId="4" applyFont="1" applyFill="1" applyBorder="1" applyAlignment="1">
      <alignment horizontal="center" vertical="center" wrapText="1"/>
    </xf>
    <xf numFmtId="0" fontId="119" fillId="4" borderId="43" xfId="4" applyFont="1" applyFill="1" applyBorder="1" applyAlignment="1">
      <alignment horizontal="left" vertical="center" wrapText="1"/>
    </xf>
    <xf numFmtId="0" fontId="119" fillId="4" borderId="44" xfId="4" applyFont="1" applyFill="1" applyBorder="1" applyAlignment="1">
      <alignment horizontal="left" vertical="center" wrapText="1"/>
    </xf>
    <xf numFmtId="0" fontId="119" fillId="4" borderId="45" xfId="4" applyFont="1" applyFill="1" applyBorder="1" applyAlignment="1">
      <alignment horizontal="left" vertical="center" wrapText="1"/>
    </xf>
    <xf numFmtId="0" fontId="162" fillId="4" borderId="96" xfId="4" applyFont="1" applyFill="1" applyBorder="1" applyAlignment="1">
      <alignment horizontal="left" vertical="center" wrapText="1"/>
    </xf>
    <xf numFmtId="0" fontId="5" fillId="4" borderId="0" xfId="4" applyFont="1" applyFill="1" applyBorder="1" applyAlignment="1">
      <alignment horizontal="center" vertical="center" wrapText="1"/>
    </xf>
    <xf numFmtId="0" fontId="20" fillId="4" borderId="0" xfId="4" applyFont="1" applyFill="1" applyBorder="1" applyAlignment="1">
      <alignment horizontal="left" vertical="center" wrapText="1"/>
    </xf>
    <xf numFmtId="0" fontId="162" fillId="4" borderId="0" xfId="4" applyFont="1" applyFill="1" applyBorder="1" applyAlignment="1">
      <alignment horizontal="left" vertical="center" wrapText="1"/>
    </xf>
    <xf numFmtId="0" fontId="119" fillId="4" borderId="0" xfId="4" applyFont="1" applyFill="1" applyBorder="1" applyAlignment="1">
      <alignment horizontal="left" vertical="center" wrapText="1"/>
    </xf>
    <xf numFmtId="0" fontId="162" fillId="4" borderId="0" xfId="4" applyFont="1" applyFill="1" applyBorder="1" applyAlignment="1">
      <alignment horizontal="center" vertical="center" wrapText="1"/>
    </xf>
    <xf numFmtId="0" fontId="153" fillId="4" borderId="0" xfId="4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/>
    </xf>
    <xf numFmtId="0" fontId="63" fillId="4" borderId="0" xfId="4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/>
    </xf>
    <xf numFmtId="0" fontId="60" fillId="4" borderId="0" xfId="4" applyFill="1" applyBorder="1" applyAlignment="1">
      <alignment horizontal="center" vertical="center"/>
    </xf>
    <xf numFmtId="0" fontId="63" fillId="4" borderId="96" xfId="4" applyFont="1" applyFill="1" applyBorder="1" applyAlignment="1">
      <alignment horizontal="center" vertical="center" wrapText="1"/>
    </xf>
    <xf numFmtId="0" fontId="28" fillId="4" borderId="96" xfId="4" applyFont="1" applyFill="1" applyBorder="1" applyAlignment="1">
      <alignment vertical="center" wrapText="1"/>
    </xf>
    <xf numFmtId="0" fontId="5" fillId="4" borderId="96" xfId="4" applyFont="1" applyFill="1" applyBorder="1" applyAlignment="1">
      <alignment horizontal="center" vertical="center" wrapText="1"/>
    </xf>
    <xf numFmtId="0" fontId="59" fillId="4" borderId="96" xfId="4" applyFont="1" applyFill="1" applyBorder="1" applyAlignment="1">
      <alignment horizontal="left" vertical="center" wrapText="1"/>
    </xf>
    <xf numFmtId="0" fontId="162" fillId="4" borderId="96" xfId="4" applyFont="1" applyFill="1" applyBorder="1" applyAlignment="1">
      <alignment vertical="center" wrapText="1"/>
    </xf>
    <xf numFmtId="0" fontId="83" fillId="4" borderId="96" xfId="4" applyFont="1" applyFill="1" applyBorder="1" applyAlignment="1">
      <alignment horizontal="left" vertical="center" wrapText="1"/>
    </xf>
    <xf numFmtId="0" fontId="68" fillId="4" borderId="96" xfId="4" applyFont="1" applyFill="1" applyBorder="1" applyAlignment="1">
      <alignment horizontal="center" vertical="center"/>
    </xf>
    <xf numFmtId="0" fontId="153" fillId="4" borderId="96" xfId="4" applyFont="1" applyFill="1" applyBorder="1" applyAlignment="1">
      <alignment vertical="center" wrapText="1"/>
    </xf>
    <xf numFmtId="0" fontId="28" fillId="4" borderId="96" xfId="4" applyFont="1" applyFill="1" applyBorder="1" applyAlignment="1">
      <alignment horizontal="center" vertical="center" wrapText="1"/>
    </xf>
    <xf numFmtId="0" fontId="33" fillId="4" borderId="96" xfId="4" applyFont="1" applyFill="1" applyBorder="1" applyAlignment="1">
      <alignment horizontal="center" vertical="center" wrapText="1"/>
    </xf>
    <xf numFmtId="0" fontId="163" fillId="4" borderId="96" xfId="4" applyFont="1" applyFill="1" applyBorder="1" applyAlignment="1">
      <alignment horizontal="left" vertical="center" wrapText="1"/>
    </xf>
    <xf numFmtId="0" fontId="63" fillId="4" borderId="96" xfId="4" applyFont="1" applyFill="1" applyBorder="1" applyAlignment="1">
      <alignment horizontal="center"/>
    </xf>
    <xf numFmtId="0" fontId="13" fillId="4" borderId="96" xfId="4" applyNumberFormat="1" applyFont="1" applyFill="1" applyBorder="1" applyAlignment="1">
      <alignment horizontal="center" vertical="center"/>
    </xf>
    <xf numFmtId="0" fontId="71" fillId="4" borderId="96" xfId="4" applyFont="1" applyFill="1" applyBorder="1" applyAlignment="1">
      <alignment horizontal="left" vertical="center" wrapText="1"/>
    </xf>
    <xf numFmtId="0" fontId="66" fillId="4" borderId="43" xfId="1" applyFont="1" applyFill="1" applyBorder="1" applyAlignment="1">
      <alignment horizontal="center" vertical="center" wrapText="1"/>
    </xf>
    <xf numFmtId="0" fontId="164" fillId="4" borderId="96" xfId="1" applyFont="1" applyFill="1" applyBorder="1" applyAlignment="1">
      <alignment horizontal="center" vertical="center" wrapText="1"/>
    </xf>
    <xf numFmtId="0" fontId="164" fillId="4" borderId="96" xfId="1" applyFont="1" applyFill="1" applyBorder="1" applyAlignment="1">
      <alignment horizontal="center" vertical="center" wrapText="1"/>
    </xf>
    <xf numFmtId="0" fontId="164" fillId="4" borderId="96" xfId="1" applyFont="1" applyFill="1" applyBorder="1" applyAlignment="1">
      <alignment horizontal="left" vertical="center" wrapText="1"/>
    </xf>
    <xf numFmtId="0" fontId="71" fillId="4" borderId="96" xfId="4" applyFont="1" applyFill="1" applyBorder="1" applyAlignment="1">
      <alignment horizontal="center" vertical="center" wrapText="1"/>
    </xf>
    <xf numFmtId="49" fontId="11" fillId="4" borderId="96" xfId="4" applyNumberFormat="1" applyFont="1" applyFill="1" applyBorder="1" applyAlignment="1">
      <alignment horizontal="left" vertical="center" wrapText="1"/>
    </xf>
    <xf numFmtId="0" fontId="11" fillId="4" borderId="96" xfId="4" applyFont="1" applyFill="1" applyBorder="1" applyAlignment="1">
      <alignment horizontal="left" vertical="center" wrapText="1"/>
    </xf>
    <xf numFmtId="0" fontId="11" fillId="4" borderId="96" xfId="1" applyFont="1" applyFill="1" applyBorder="1" applyAlignment="1">
      <alignment horizontal="left" vertical="center" wrapText="1"/>
    </xf>
    <xf numFmtId="0" fontId="66" fillId="4" borderId="44" xfId="1" applyFont="1" applyFill="1" applyBorder="1" applyAlignment="1">
      <alignment horizontal="center" vertical="center" wrapText="1"/>
    </xf>
    <xf numFmtId="0" fontId="66" fillId="4" borderId="45" xfId="1" applyFont="1" applyFill="1" applyBorder="1" applyAlignment="1">
      <alignment horizontal="center" vertical="center" wrapText="1"/>
    </xf>
    <xf numFmtId="0" fontId="11" fillId="4" borderId="96" xfId="1" applyFont="1" applyFill="1" applyBorder="1" applyAlignment="1">
      <alignment horizontal="center" vertical="center" wrapText="1"/>
    </xf>
    <xf numFmtId="0" fontId="165" fillId="4" borderId="96" xfId="1" applyFont="1" applyFill="1" applyBorder="1" applyAlignment="1">
      <alignment horizontal="left" vertical="center" wrapText="1"/>
    </xf>
    <xf numFmtId="0" fontId="165" fillId="4" borderId="96" xfId="1" applyFont="1" applyFill="1" applyBorder="1" applyAlignment="1">
      <alignment horizontal="center" vertical="center" wrapText="1"/>
    </xf>
    <xf numFmtId="0" fontId="74" fillId="4" borderId="96" xfId="1" applyFont="1" applyFill="1" applyBorder="1" applyAlignment="1">
      <alignment horizontal="left" vertical="center" wrapText="1"/>
    </xf>
    <xf numFmtId="49" fontId="56" fillId="4" borderId="96" xfId="4" applyNumberFormat="1" applyFont="1" applyFill="1" applyBorder="1" applyAlignment="1">
      <alignment horizontal="left" vertical="center" wrapText="1"/>
    </xf>
    <xf numFmtId="0" fontId="56" fillId="4" borderId="96" xfId="1" applyFont="1" applyFill="1" applyBorder="1" applyAlignment="1">
      <alignment horizontal="left" vertical="center" wrapText="1"/>
    </xf>
    <xf numFmtId="0" fontId="166" fillId="4" borderId="0" xfId="4" applyFont="1" applyFill="1"/>
    <xf numFmtId="0" fontId="77" fillId="4" borderId="96" xfId="4" applyFont="1" applyFill="1" applyBorder="1" applyAlignment="1">
      <alignment horizontal="left" vertical="center" wrapText="1"/>
    </xf>
    <xf numFmtId="0" fontId="53" fillId="4" borderId="96" xfId="1" applyFont="1" applyFill="1" applyBorder="1" applyAlignment="1">
      <alignment horizontal="left" vertical="center" wrapText="1"/>
    </xf>
    <xf numFmtId="0" fontId="167" fillId="4" borderId="96" xfId="1" applyFont="1" applyFill="1" applyBorder="1" applyAlignment="1">
      <alignment horizontal="left" vertical="center" wrapText="1"/>
    </xf>
    <xf numFmtId="0" fontId="167" fillId="4" borderId="96" xfId="1" applyFont="1" applyFill="1" applyBorder="1" applyAlignment="1">
      <alignment horizontal="center" vertical="center" wrapText="1"/>
    </xf>
    <xf numFmtId="0" fontId="56" fillId="4" borderId="96" xfId="4" applyFont="1" applyFill="1" applyBorder="1" applyAlignment="1">
      <alignment horizontal="left" vertical="center" wrapText="1"/>
    </xf>
    <xf numFmtId="0" fontId="54" fillId="4" borderId="96" xfId="1" applyFont="1" applyFill="1" applyBorder="1" applyAlignment="1">
      <alignment horizontal="left" vertical="center" wrapText="1"/>
    </xf>
    <xf numFmtId="0" fontId="45" fillId="4" borderId="96" xfId="1" applyFont="1" applyFill="1" applyBorder="1" applyAlignment="1">
      <alignment horizontal="left" vertical="center" wrapText="1"/>
    </xf>
    <xf numFmtId="0" fontId="72" fillId="4" borderId="96" xfId="4" applyFont="1" applyFill="1" applyBorder="1" applyAlignment="1">
      <alignment horizontal="center" vertical="center" wrapText="1"/>
    </xf>
    <xf numFmtId="0" fontId="164" fillId="4" borderId="96" xfId="1" applyFont="1" applyFill="1" applyBorder="1" applyAlignment="1">
      <alignment vertical="center" wrapText="1"/>
    </xf>
    <xf numFmtId="0" fontId="11" fillId="4" borderId="96" xfId="1" applyFont="1" applyFill="1" applyBorder="1" applyAlignment="1">
      <alignment vertical="center" wrapText="1"/>
    </xf>
    <xf numFmtId="49" fontId="11" fillId="4" borderId="96" xfId="1" applyNumberFormat="1" applyFont="1" applyFill="1" applyBorder="1" applyAlignment="1">
      <alignment vertical="center" wrapText="1"/>
    </xf>
    <xf numFmtId="0" fontId="11" fillId="4" borderId="96" xfId="1" applyFont="1" applyFill="1" applyBorder="1" applyAlignment="1">
      <alignment horizontal="center" vertical="center" wrapText="1"/>
    </xf>
    <xf numFmtId="0" fontId="164" fillId="4" borderId="43" xfId="1" applyFont="1" applyFill="1" applyBorder="1" applyAlignment="1">
      <alignment horizontal="center" vertical="center" wrapText="1"/>
    </xf>
    <xf numFmtId="49" fontId="11" fillId="4" borderId="96" xfId="4" applyNumberFormat="1" applyFont="1" applyFill="1" applyBorder="1" applyAlignment="1">
      <alignment horizontal="center" vertical="center" wrapText="1"/>
    </xf>
    <xf numFmtId="0" fontId="164" fillId="4" borderId="44" xfId="1" applyFont="1" applyFill="1" applyBorder="1" applyAlignment="1">
      <alignment horizontal="center" vertical="center" wrapText="1"/>
    </xf>
    <xf numFmtId="0" fontId="164" fillId="4" borderId="45" xfId="1" applyFont="1" applyFill="1" applyBorder="1" applyAlignment="1">
      <alignment horizontal="center" vertical="center" wrapText="1"/>
    </xf>
    <xf numFmtId="0" fontId="164" fillId="4" borderId="96" xfId="1" applyFont="1" applyFill="1" applyBorder="1" applyAlignment="1">
      <alignment horizontal="left" vertical="center" wrapText="1"/>
    </xf>
    <xf numFmtId="0" fontId="80" fillId="4" borderId="0" xfId="4" applyFont="1" applyFill="1"/>
    <xf numFmtId="0" fontId="157" fillId="4" borderId="0" xfId="4" applyFont="1" applyFill="1" applyAlignment="1">
      <alignment horizontal="left"/>
    </xf>
    <xf numFmtId="0" fontId="72" fillId="4" borderId="96" xfId="2" applyFont="1" applyFill="1" applyBorder="1" applyAlignment="1">
      <alignment horizontal="center" vertical="center" wrapText="1"/>
    </xf>
    <xf numFmtId="0" fontId="72" fillId="4" borderId="43" xfId="2" applyFont="1" applyFill="1" applyBorder="1" applyAlignment="1">
      <alignment horizontal="center" vertical="center" wrapText="1"/>
    </xf>
    <xf numFmtId="0" fontId="72" fillId="4" borderId="96" xfId="2" applyFont="1" applyFill="1" applyBorder="1" applyAlignment="1">
      <alignment horizontal="center" vertical="center" wrapText="1"/>
    </xf>
    <xf numFmtId="0" fontId="72" fillId="4" borderId="96" xfId="2" applyFont="1" applyFill="1" applyBorder="1" applyAlignment="1">
      <alignment horizontal="left" wrapText="1"/>
    </xf>
    <xf numFmtId="0" fontId="66" fillId="4" borderId="96" xfId="2" applyFont="1" applyFill="1" applyBorder="1" applyAlignment="1">
      <alignment horizontal="left" wrapText="1"/>
    </xf>
    <xf numFmtId="0" fontId="72" fillId="4" borderId="44" xfId="2" applyFont="1" applyFill="1" applyBorder="1" applyAlignment="1">
      <alignment horizontal="center" vertical="center" wrapText="1"/>
    </xf>
    <xf numFmtId="0" fontId="72" fillId="4" borderId="45" xfId="2" applyFont="1" applyFill="1" applyBorder="1" applyAlignment="1">
      <alignment horizontal="center" vertical="center" wrapText="1"/>
    </xf>
    <xf numFmtId="0" fontId="72" fillId="4" borderId="96" xfId="2" applyFont="1" applyFill="1" applyBorder="1" applyAlignment="1">
      <alignment horizontal="left" vertical="center" wrapText="1"/>
    </xf>
    <xf numFmtId="0" fontId="72" fillId="4" borderId="96" xfId="2" applyFont="1" applyFill="1" applyBorder="1" applyAlignment="1">
      <alignment horizontal="left" vertical="center" wrapText="1"/>
    </xf>
    <xf numFmtId="0" fontId="168" fillId="4" borderId="0" xfId="4" applyFont="1" applyFill="1" applyAlignment="1">
      <alignment horizontal="center" vertical="center"/>
    </xf>
    <xf numFmtId="0" fontId="59" fillId="0" borderId="0" xfId="3" applyNumberFormat="1" applyFont="1" applyFill="1" applyBorder="1" applyAlignment="1">
      <alignment vertical="center" wrapText="1"/>
    </xf>
    <xf numFmtId="4" fontId="59" fillId="0" borderId="0" xfId="3" applyNumberFormat="1" applyFont="1" applyFill="1" applyBorder="1" applyAlignment="1">
      <alignment vertical="center" wrapText="1"/>
    </xf>
    <xf numFmtId="0" fontId="23" fillId="0" borderId="0" xfId="4" applyNumberFormat="1" applyFont="1" applyAlignment="1">
      <alignment horizontal="center"/>
    </xf>
    <xf numFmtId="4" fontId="23" fillId="0" borderId="0" xfId="4" applyNumberFormat="1" applyFont="1" applyAlignment="1">
      <alignment horizontal="center"/>
    </xf>
    <xf numFmtId="0" fontId="60" fillId="0" borderId="0" xfId="4" applyNumberFormat="1"/>
    <xf numFmtId="4" fontId="60" fillId="0" borderId="0" xfId="4" applyNumberFormat="1"/>
    <xf numFmtId="49" fontId="83" fillId="0" borderId="96" xfId="3" applyNumberFormat="1" applyFont="1" applyFill="1" applyBorder="1" applyAlignment="1">
      <alignment horizontal="center" vertical="center" wrapText="1"/>
    </xf>
    <xf numFmtId="49" fontId="33" fillId="0" borderId="96" xfId="3" applyNumberFormat="1" applyFont="1" applyFill="1" applyBorder="1" applyAlignment="1">
      <alignment horizontal="center" vertical="center" wrapText="1"/>
    </xf>
    <xf numFmtId="0" fontId="84" fillId="0" borderId="96" xfId="4" applyNumberFormat="1" applyFont="1" applyBorder="1" applyAlignment="1">
      <alignment horizontal="center" vertical="center" wrapText="1"/>
    </xf>
    <xf numFmtId="0" fontId="9" fillId="0" borderId="96" xfId="4" applyNumberFormat="1" applyFont="1" applyBorder="1" applyAlignment="1">
      <alignment horizontal="center" vertical="center" wrapText="1"/>
    </xf>
    <xf numFmtId="0" fontId="9" fillId="0" borderId="96" xfId="4" applyFont="1" applyBorder="1" applyAlignment="1">
      <alignment horizontal="center" vertical="center" wrapText="1"/>
    </xf>
    <xf numFmtId="0" fontId="9" fillId="3" borderId="96" xfId="4" applyFont="1" applyFill="1" applyBorder="1" applyAlignment="1">
      <alignment horizontal="center" vertical="center" wrapText="1"/>
    </xf>
    <xf numFmtId="4" fontId="9" fillId="0" borderId="96" xfId="4" applyNumberFormat="1" applyFont="1" applyBorder="1" applyAlignment="1">
      <alignment horizontal="center" vertical="center" wrapText="1"/>
    </xf>
    <xf numFmtId="4" fontId="9" fillId="0" borderId="96" xfId="4" applyNumberFormat="1" applyFont="1" applyBorder="1" applyAlignment="1">
      <alignment horizontal="center" vertical="center" wrapText="1"/>
    </xf>
    <xf numFmtId="49" fontId="33" fillId="0" borderId="96" xfId="3" applyNumberFormat="1" applyFont="1" applyFill="1" applyBorder="1" applyAlignment="1">
      <alignment vertical="center" wrapText="1"/>
    </xf>
    <xf numFmtId="49" fontId="30" fillId="0" borderId="96" xfId="3" applyNumberFormat="1" applyFont="1" applyFill="1" applyBorder="1" applyAlignment="1">
      <alignment vertical="center" wrapText="1"/>
    </xf>
    <xf numFmtId="49" fontId="30" fillId="0" borderId="96" xfId="3" applyNumberFormat="1" applyFont="1" applyFill="1" applyBorder="1" applyAlignment="1">
      <alignment horizontal="center" vertical="center" wrapText="1"/>
    </xf>
    <xf numFmtId="0" fontId="9" fillId="0" borderId="96" xfId="4" applyNumberFormat="1" applyFont="1" applyBorder="1" applyAlignment="1">
      <alignment horizontal="center" vertical="center" wrapText="1"/>
    </xf>
    <xf numFmtId="4" fontId="9" fillId="0" borderId="96" xfId="4" applyNumberFormat="1" applyFont="1" applyBorder="1" applyAlignment="1">
      <alignment vertical="center" wrapText="1"/>
    </xf>
    <xf numFmtId="49" fontId="85" fillId="0" borderId="96" xfId="3" applyNumberFormat="1" applyFont="1" applyFill="1" applyBorder="1" applyAlignment="1">
      <alignment vertical="center" wrapText="1"/>
    </xf>
    <xf numFmtId="0" fontId="86" fillId="0" borderId="96" xfId="4" applyFont="1" applyBorder="1" applyAlignment="1">
      <alignment horizontal="left" vertical="center" wrapText="1"/>
    </xf>
    <xf numFmtId="49" fontId="87" fillId="0" borderId="96" xfId="3" applyNumberFormat="1" applyFont="1" applyFill="1" applyBorder="1" applyAlignment="1">
      <alignment horizontal="center" vertical="center" wrapText="1"/>
    </xf>
    <xf numFmtId="49" fontId="87" fillId="0" borderId="96" xfId="3" applyNumberFormat="1" applyFont="1" applyFill="1" applyBorder="1" applyAlignment="1">
      <alignment horizontal="left" vertical="center" wrapText="1"/>
    </xf>
    <xf numFmtId="0" fontId="30" fillId="0" borderId="96" xfId="4" applyFont="1" applyBorder="1" applyAlignment="1">
      <alignment vertical="center" wrapText="1"/>
    </xf>
    <xf numFmtId="0" fontId="158" fillId="0" borderId="96" xfId="3" applyNumberFormat="1" applyFont="1" applyFill="1" applyBorder="1" applyAlignment="1">
      <alignment horizontal="center" wrapText="1"/>
    </xf>
    <xf numFmtId="49" fontId="115" fillId="0" borderId="96" xfId="3" applyNumberFormat="1" applyFont="1" applyFill="1" applyBorder="1" applyAlignment="1">
      <alignment horizontal="center" wrapText="1"/>
    </xf>
    <xf numFmtId="4" fontId="157" fillId="4" borderId="96" xfId="4" applyNumberFormat="1" applyFont="1" applyFill="1" applyBorder="1" applyAlignment="1">
      <alignment horizontal="center"/>
    </xf>
    <xf numFmtId="4" fontId="85" fillId="0" borderId="96" xfId="3" applyNumberFormat="1" applyFont="1" applyFill="1" applyBorder="1" applyAlignment="1">
      <alignment horizontal="left" vertical="center" wrapText="1"/>
    </xf>
    <xf numFmtId="4" fontId="158" fillId="0" borderId="96" xfId="3" applyNumberFormat="1" applyFont="1" applyFill="1" applyBorder="1" applyAlignment="1">
      <alignment horizontal="center" vertical="center" wrapText="1"/>
    </xf>
    <xf numFmtId="4" fontId="59" fillId="0" borderId="96" xfId="3" applyNumberFormat="1" applyFont="1" applyFill="1" applyBorder="1" applyAlignment="1">
      <alignment vertical="center" wrapText="1"/>
    </xf>
    <xf numFmtId="49" fontId="59" fillId="0" borderId="96" xfId="3" applyNumberFormat="1" applyFont="1" applyFill="1" applyBorder="1" applyAlignment="1">
      <alignment vertical="center" wrapText="1"/>
    </xf>
    <xf numFmtId="49" fontId="87" fillId="0" borderId="96" xfId="3" applyNumberFormat="1" applyFont="1" applyFill="1" applyBorder="1" applyAlignment="1">
      <alignment horizontal="left" vertical="center" wrapText="1"/>
    </xf>
    <xf numFmtId="0" fontId="115" fillId="0" borderId="96" xfId="3" applyNumberFormat="1" applyFont="1" applyFill="1" applyBorder="1" applyAlignment="1">
      <alignment horizontal="center" wrapText="1"/>
    </xf>
    <xf numFmtId="3" fontId="157" fillId="4" borderId="96" xfId="4" applyNumberFormat="1" applyFont="1" applyFill="1" applyBorder="1" applyAlignment="1">
      <alignment horizontal="center"/>
    </xf>
    <xf numFmtId="49" fontId="87" fillId="0" borderId="96" xfId="3" applyNumberFormat="1" applyFont="1" applyFill="1" applyBorder="1" applyAlignment="1">
      <alignment vertical="center" wrapText="1"/>
    </xf>
    <xf numFmtId="49" fontId="87" fillId="0" borderId="96" xfId="3" applyNumberFormat="1" applyFont="1" applyFill="1" applyBorder="1" applyAlignment="1">
      <alignment horizontal="center" vertical="center" wrapText="1"/>
    </xf>
    <xf numFmtId="0" fontId="88" fillId="4" borderId="96" xfId="4" applyFont="1" applyFill="1" applyBorder="1" applyAlignment="1">
      <alignment vertical="center" wrapText="1"/>
    </xf>
    <xf numFmtId="4" fontId="115" fillId="0" borderId="96" xfId="3" applyNumberFormat="1" applyFont="1" applyFill="1" applyBorder="1" applyAlignment="1">
      <alignment horizontal="center" wrapText="1"/>
    </xf>
    <xf numFmtId="0" fontId="88" fillId="0" borderId="96" xfId="4" applyFont="1" applyBorder="1" applyAlignment="1">
      <alignment vertical="center" wrapText="1"/>
    </xf>
    <xf numFmtId="49" fontId="87" fillId="0" borderId="96" xfId="3" applyNumberFormat="1" applyFont="1" applyFill="1" applyBorder="1" applyAlignment="1">
      <alignment horizontal="center" vertical="center"/>
    </xf>
    <xf numFmtId="49" fontId="90" fillId="4" borderId="96" xfId="3" applyNumberFormat="1" applyFont="1" applyFill="1" applyBorder="1" applyAlignment="1">
      <alignment horizontal="left" vertical="center" wrapText="1"/>
    </xf>
    <xf numFmtId="0" fontId="88" fillId="4" borderId="96" xfId="4" applyFont="1" applyFill="1" applyBorder="1" applyAlignment="1">
      <alignment horizontal="left" vertical="center" wrapText="1"/>
    </xf>
    <xf numFmtId="49" fontId="30" fillId="4" borderId="96" xfId="3" applyNumberFormat="1" applyFont="1" applyFill="1" applyBorder="1" applyAlignment="1">
      <alignment horizontal="center" vertical="center" wrapText="1"/>
    </xf>
    <xf numFmtId="49" fontId="30" fillId="4" borderId="96" xfId="3" applyNumberFormat="1" applyFont="1" applyFill="1" applyBorder="1" applyAlignment="1">
      <alignment vertical="center" wrapText="1"/>
    </xf>
    <xf numFmtId="0" fontId="72" fillId="0" borderId="96" xfId="3" applyNumberFormat="1" applyFont="1" applyFill="1" applyBorder="1" applyAlignment="1">
      <alignment horizontal="center" wrapText="1"/>
    </xf>
    <xf numFmtId="49" fontId="169" fillId="0" borderId="96" xfId="3" applyNumberFormat="1" applyFont="1" applyFill="1" applyBorder="1" applyAlignment="1">
      <alignment horizontal="center" wrapText="1"/>
    </xf>
    <xf numFmtId="4" fontId="169" fillId="0" borderId="96" xfId="3" applyNumberFormat="1" applyFont="1" applyFill="1" applyBorder="1" applyAlignment="1">
      <alignment horizontal="center" wrapText="1"/>
    </xf>
    <xf numFmtId="4" fontId="91" fillId="0" borderId="96" xfId="3" applyNumberFormat="1" applyFont="1" applyFill="1" applyBorder="1" applyAlignment="1">
      <alignment horizontal="left" vertical="center" wrapText="1"/>
    </xf>
    <xf numFmtId="4" fontId="30" fillId="0" borderId="96" xfId="3" applyNumberFormat="1" applyFont="1" applyFill="1" applyBorder="1" applyAlignment="1">
      <alignment vertical="center" wrapText="1"/>
    </xf>
    <xf numFmtId="49" fontId="91" fillId="4" borderId="96" xfId="3" applyNumberFormat="1" applyFont="1" applyFill="1" applyBorder="1" applyAlignment="1">
      <alignment horizontal="left" vertical="center" wrapText="1"/>
    </xf>
    <xf numFmtId="49" fontId="30" fillId="4" borderId="96" xfId="3" applyNumberFormat="1" applyFont="1" applyFill="1" applyBorder="1" applyAlignment="1">
      <alignment horizontal="left" vertical="center" wrapText="1"/>
    </xf>
    <xf numFmtId="0" fontId="72" fillId="0" borderId="96" xfId="3" applyNumberFormat="1" applyFont="1" applyFill="1" applyBorder="1" applyAlignment="1">
      <alignment horizontal="center" vertical="center" wrapText="1"/>
    </xf>
    <xf numFmtId="49" fontId="169" fillId="0" borderId="96" xfId="3" applyNumberFormat="1" applyFont="1" applyFill="1" applyBorder="1" applyAlignment="1">
      <alignment horizontal="center" vertical="center" wrapText="1"/>
    </xf>
    <xf numFmtId="4" fontId="169" fillId="0" borderId="96" xfId="3" applyNumberFormat="1" applyFont="1" applyFill="1" applyBorder="1" applyAlignment="1">
      <alignment horizontal="center" vertical="center" wrapText="1"/>
    </xf>
    <xf numFmtId="0" fontId="105" fillId="0" borderId="96" xfId="4" applyFont="1" applyBorder="1" applyAlignment="1">
      <alignment vertical="center" wrapText="1"/>
    </xf>
    <xf numFmtId="0" fontId="88" fillId="0" borderId="96" xfId="4" applyFont="1" applyBorder="1" applyAlignment="1">
      <alignment horizontal="center" vertical="center" wrapText="1"/>
    </xf>
    <xf numFmtId="49" fontId="30" fillId="4" borderId="96" xfId="3" applyNumberFormat="1" applyFont="1" applyFill="1" applyBorder="1" applyAlignment="1">
      <alignment horizontal="center" vertical="center" wrapText="1"/>
    </xf>
    <xf numFmtId="49" fontId="169" fillId="4" borderId="96" xfId="3" applyNumberFormat="1" applyFont="1" applyFill="1" applyBorder="1" applyAlignment="1">
      <alignment horizontal="center" wrapText="1"/>
    </xf>
    <xf numFmtId="4" fontId="169" fillId="4" borderId="96" xfId="3" applyNumberFormat="1" applyFont="1" applyFill="1" applyBorder="1" applyAlignment="1">
      <alignment horizontal="center" wrapText="1"/>
    </xf>
    <xf numFmtId="4" fontId="62" fillId="4" borderId="96" xfId="3" applyNumberFormat="1" applyFont="1" applyFill="1" applyBorder="1" applyAlignment="1">
      <alignment horizontal="center" wrapText="1"/>
    </xf>
    <xf numFmtId="4" fontId="91" fillId="4" borderId="96" xfId="3" applyNumberFormat="1" applyFont="1" applyFill="1" applyBorder="1" applyAlignment="1">
      <alignment vertical="center" wrapText="1"/>
    </xf>
    <xf numFmtId="49" fontId="91" fillId="4" borderId="96" xfId="3" applyNumberFormat="1" applyFont="1" applyFill="1" applyBorder="1" applyAlignment="1">
      <alignment vertical="center" wrapText="1"/>
    </xf>
    <xf numFmtId="49" fontId="72" fillId="4" borderId="96" xfId="3" applyNumberFormat="1" applyFont="1" applyFill="1" applyBorder="1" applyAlignment="1">
      <alignment horizontal="center" wrapText="1"/>
    </xf>
    <xf numFmtId="4" fontId="72" fillId="4" borderId="96" xfId="3" applyNumberFormat="1" applyFont="1" applyFill="1" applyBorder="1" applyAlignment="1">
      <alignment horizontal="center" wrapText="1"/>
    </xf>
    <xf numFmtId="4" fontId="66" fillId="4" borderId="96" xfId="3" applyNumberFormat="1" applyFont="1" applyFill="1" applyBorder="1" applyAlignment="1">
      <alignment horizontal="center" wrapText="1"/>
    </xf>
    <xf numFmtId="4" fontId="30" fillId="4" borderId="96" xfId="3" applyNumberFormat="1" applyFont="1" applyFill="1" applyBorder="1" applyAlignment="1">
      <alignment vertical="center" wrapText="1"/>
    </xf>
    <xf numFmtId="0" fontId="88" fillId="0" borderId="96" xfId="4" applyFont="1" applyBorder="1" applyAlignment="1">
      <alignment horizontal="left" vertical="center" wrapText="1"/>
    </xf>
    <xf numFmtId="0" fontId="158" fillId="0" borderId="96" xfId="3" applyNumberFormat="1" applyFont="1" applyFill="1" applyBorder="1" applyAlignment="1">
      <alignment horizontal="center" vertical="center" wrapText="1"/>
    </xf>
    <xf numFmtId="49" fontId="158" fillId="4" borderId="96" xfId="3" applyNumberFormat="1" applyFont="1" applyFill="1" applyBorder="1" applyAlignment="1">
      <alignment horizontal="center" vertical="center" wrapText="1"/>
    </xf>
    <xf numFmtId="4" fontId="158" fillId="4" borderId="96" xfId="3" applyNumberFormat="1" applyFont="1" applyFill="1" applyBorder="1" applyAlignment="1">
      <alignment horizontal="center" vertical="center" wrapText="1"/>
    </xf>
    <xf numFmtId="49" fontId="158" fillId="0" borderId="96" xfId="3" applyNumberFormat="1" applyFont="1" applyFill="1" applyBorder="1" applyAlignment="1">
      <alignment horizontal="center" vertical="center" wrapText="1"/>
    </xf>
    <xf numFmtId="0" fontId="59" fillId="0" borderId="0" xfId="3" applyNumberFormat="1" applyFont="1" applyFill="1" applyBorder="1" applyAlignment="1">
      <alignment horizontal="left" vertical="center" wrapText="1"/>
    </xf>
    <xf numFmtId="4" fontId="59" fillId="0" borderId="0" xfId="3" applyNumberFormat="1" applyFont="1" applyFill="1" applyBorder="1" applyAlignment="1">
      <alignment horizontal="left" vertical="center" wrapText="1"/>
    </xf>
  </cellXfs>
  <cellStyles count="14">
    <cellStyle name="Euro" xfId="5"/>
    <cellStyle name="Millares 2" xfId="6"/>
    <cellStyle name="Normal" xfId="0" builtinId="0"/>
    <cellStyle name="Normal 2" xfId="4"/>
    <cellStyle name="Normal 2 2" xfId="2"/>
    <cellStyle name="Normal 2 3" xfId="13"/>
    <cellStyle name="Normal 2 5" xfId="1"/>
    <cellStyle name="Normal 3" xfId="7"/>
    <cellStyle name="Normal 4" xfId="8"/>
    <cellStyle name="Normal 5" xfId="9"/>
    <cellStyle name="Normal 58" xfId="12"/>
    <cellStyle name="Normal_E.F.P. DIRESA CUSCO FORM-2010." xfId="3"/>
    <cellStyle name="Porcentaje 2" xfId="11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rices%20POI-2015%20H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RICES%20POI-2015%20%20%20%20RSC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lani01/Downloads/Matrices%20POI-201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YANETH%20LGR/PLANEAMIENTO%20RSSKP/programacion%20multianual/Matrices%20POI-2015_,%20actualiz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lani01/Downloads/POI%202015%20ENVIADO%20A%20DIRESA%2004-02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N°01-PP - U.EHOSPITAL RE"/>
      <sheetName val="Matriz N°01-AC-ANOP - U.E HOSPL"/>
      <sheetName val="Matriz N° 04"/>
      <sheetName val="Matriz Prog. Esp.Gasto. UE"/>
      <sheetName val="Matriz N°01-PP-UE-Sede Central"/>
      <sheetName val="Matriz N°01-AC-ANOP-Sede Centra"/>
      <sheetName val="Matriz Prog.Esp.Gasto.Sede Cent"/>
      <sheetName val="MATRIZ 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N°01-PP - U.E"/>
      <sheetName val="Matriz N°01-AC-ANOP - U.E"/>
      <sheetName val="Matriz N° 04"/>
      <sheetName val="Matriz Prog. Esp.Gasto. UE"/>
      <sheetName val="Matriz N°01-PP-UE-Sede Central"/>
      <sheetName val="Matriz N°01-AC-ANOP-Sede Centra"/>
      <sheetName val="Matriz Prog.Esp.Gasto.Sede Cent"/>
      <sheetName val="MATRIZ 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N°01-PP - U.E"/>
      <sheetName val="Matriz N°01-AC-ANOP - U.E"/>
      <sheetName val="Matriz N° 04"/>
      <sheetName val="Matriz Prog. Esp.Gasto. UE"/>
      <sheetName val="Hoja1"/>
      <sheetName val="Hoja2"/>
      <sheetName val="Hoja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-1"/>
      <sheetName val="MATRIZ -2"/>
      <sheetName val="MATRIZ 4"/>
      <sheetName val="MATRIZ-1 (2)"/>
      <sheetName val="form 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N°01-AC-ANOP - U.E"/>
      <sheetName val="MATRIZ-1 poi 201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V991"/>
  <sheetViews>
    <sheetView topLeftCell="A908" workbookViewId="0">
      <selection activeCell="D927" sqref="D927:D933"/>
    </sheetView>
  </sheetViews>
  <sheetFormatPr baseColWidth="10" defaultRowHeight="15" x14ac:dyDescent="0.25"/>
  <sheetData>
    <row r="1" spans="1:22" x14ac:dyDescent="0.25">
      <c r="C1" s="1"/>
      <c r="D1" s="2"/>
      <c r="E1" s="3"/>
      <c r="F1" s="4"/>
      <c r="G1" s="5"/>
      <c r="H1" s="6"/>
      <c r="I1" s="4"/>
    </row>
    <row r="2" spans="1:22" x14ac:dyDescent="0.2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7"/>
    </row>
    <row r="3" spans="1:22" x14ac:dyDescent="0.25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"/>
    </row>
    <row r="4" spans="1:22" x14ac:dyDescent="0.25">
      <c r="A4" s="9" t="s">
        <v>2</v>
      </c>
      <c r="B4" s="9"/>
      <c r="C4" s="9"/>
      <c r="D4" s="9"/>
      <c r="E4" s="9"/>
      <c r="F4" s="9"/>
      <c r="G4" s="10"/>
      <c r="H4" s="6"/>
      <c r="I4" s="4"/>
    </row>
    <row r="5" spans="1:22" ht="15.75" thickBot="1" x14ac:dyDescent="0.3">
      <c r="A5" s="11" t="s">
        <v>3</v>
      </c>
      <c r="B5" s="11"/>
      <c r="C5" s="11"/>
      <c r="D5" s="11"/>
      <c r="E5" s="11"/>
      <c r="F5" s="11"/>
      <c r="G5" s="10"/>
      <c r="H5" s="6"/>
      <c r="I5" s="4"/>
    </row>
    <row r="6" spans="1:22" x14ac:dyDescent="0.25">
      <c r="A6" s="12" t="s">
        <v>4</v>
      </c>
      <c r="B6" s="13">
        <v>0</v>
      </c>
      <c r="C6" s="12" t="s">
        <v>5</v>
      </c>
      <c r="D6" s="12" t="s">
        <v>6</v>
      </c>
      <c r="E6" s="12" t="s">
        <v>7</v>
      </c>
      <c r="F6" s="14" t="s">
        <v>8</v>
      </c>
      <c r="G6" s="15" t="s">
        <v>9</v>
      </c>
      <c r="H6" s="13" t="s">
        <v>10</v>
      </c>
      <c r="I6" s="12" t="s">
        <v>11</v>
      </c>
      <c r="J6" s="16" t="s">
        <v>12</v>
      </c>
      <c r="K6" s="17" t="s">
        <v>13</v>
      </c>
      <c r="L6" s="18"/>
      <c r="M6" s="18"/>
      <c r="N6" s="18"/>
      <c r="O6" s="19" t="s">
        <v>14</v>
      </c>
      <c r="P6" s="20"/>
      <c r="Q6" s="20"/>
      <c r="R6" s="20"/>
      <c r="S6" s="20"/>
      <c r="T6" s="21"/>
      <c r="U6" s="12" t="s">
        <v>15</v>
      </c>
      <c r="V6" s="15" t="s">
        <v>16</v>
      </c>
    </row>
    <row r="7" spans="1:22" ht="16.5" x14ac:dyDescent="0.25">
      <c r="A7" s="22"/>
      <c r="B7" s="23"/>
      <c r="C7" s="22"/>
      <c r="D7" s="22"/>
      <c r="E7" s="22"/>
      <c r="F7" s="24"/>
      <c r="G7" s="25"/>
      <c r="H7" s="23"/>
      <c r="I7" s="22"/>
      <c r="J7" s="22"/>
      <c r="K7" s="26"/>
      <c r="L7" s="27"/>
      <c r="M7" s="27"/>
      <c r="N7" s="27"/>
      <c r="O7" s="28" t="s">
        <v>17</v>
      </c>
      <c r="P7" s="29" t="s">
        <v>18</v>
      </c>
      <c r="Q7" s="29" t="s">
        <v>19</v>
      </c>
      <c r="R7" s="29" t="s">
        <v>20</v>
      </c>
      <c r="S7" s="30" t="s">
        <v>21</v>
      </c>
      <c r="T7" s="31" t="s">
        <v>22</v>
      </c>
      <c r="U7" s="22"/>
      <c r="V7" s="25"/>
    </row>
    <row r="8" spans="1:22" ht="33.75" thickBot="1" x14ac:dyDescent="0.3">
      <c r="A8" s="32"/>
      <c r="B8" s="33"/>
      <c r="C8" s="32"/>
      <c r="D8" s="32"/>
      <c r="E8" s="32"/>
      <c r="F8" s="34"/>
      <c r="G8" s="35"/>
      <c r="H8" s="33"/>
      <c r="I8" s="32"/>
      <c r="J8" s="36"/>
      <c r="K8" s="37" t="s">
        <v>23</v>
      </c>
      <c r="L8" s="37" t="s">
        <v>24</v>
      </c>
      <c r="M8" s="37" t="s">
        <v>25</v>
      </c>
      <c r="N8" s="38" t="s">
        <v>26</v>
      </c>
      <c r="O8" s="37" t="s">
        <v>27</v>
      </c>
      <c r="P8" s="37" t="s">
        <v>28</v>
      </c>
      <c r="Q8" s="37" t="s">
        <v>29</v>
      </c>
      <c r="R8" s="37" t="s">
        <v>30</v>
      </c>
      <c r="S8" s="37" t="s">
        <v>31</v>
      </c>
      <c r="T8" s="32"/>
      <c r="U8" s="32"/>
      <c r="V8" s="35"/>
    </row>
    <row r="9" spans="1:22" ht="15.75" thickBot="1" x14ac:dyDescent="0.3">
      <c r="A9" s="39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</row>
    <row r="10" spans="1:22" ht="78.75" x14ac:dyDescent="0.25">
      <c r="A10" s="42" t="s">
        <v>33</v>
      </c>
      <c r="B10" s="43" t="s">
        <v>34</v>
      </c>
      <c r="C10" s="44">
        <v>3000001</v>
      </c>
      <c r="D10" s="44" t="s">
        <v>35</v>
      </c>
      <c r="E10" s="45">
        <v>5004426</v>
      </c>
      <c r="F10" s="45" t="s">
        <v>36</v>
      </c>
      <c r="G10" s="45"/>
      <c r="H10" s="46" t="s">
        <v>36</v>
      </c>
      <c r="I10" s="45" t="s">
        <v>37</v>
      </c>
      <c r="J10" s="47">
        <f>SUM(J11:J13)</f>
        <v>6</v>
      </c>
      <c r="K10" s="47">
        <f>SUM(K11:K13)</f>
        <v>0</v>
      </c>
      <c r="L10" s="47">
        <f>SUM(L11:L13)</f>
        <v>3</v>
      </c>
      <c r="M10" s="47">
        <f>SUM(M11:M13)</f>
        <v>0</v>
      </c>
      <c r="N10" s="47">
        <f>SUM(N11:N13)</f>
        <v>3</v>
      </c>
      <c r="O10" s="48">
        <v>16043.27</v>
      </c>
      <c r="P10" s="47">
        <f>+P11+P12+P13</f>
        <v>0</v>
      </c>
      <c r="Q10" s="47">
        <f>+Q11+Q12+Q13</f>
        <v>0</v>
      </c>
      <c r="R10" s="47">
        <f>+R11+R12+R13</f>
        <v>0</v>
      </c>
      <c r="S10" s="47">
        <f>+S11+S12+S13</f>
        <v>0</v>
      </c>
      <c r="T10" s="48">
        <f>+O10-P10-Q10-R10-S10</f>
        <v>16043.27</v>
      </c>
      <c r="U10" s="47"/>
      <c r="V10" s="47"/>
    </row>
    <row r="11" spans="1:22" ht="45" x14ac:dyDescent="0.25">
      <c r="A11" s="42"/>
      <c r="B11" s="43"/>
      <c r="C11" s="49"/>
      <c r="D11" s="49"/>
      <c r="E11" s="49"/>
      <c r="F11" s="49"/>
      <c r="G11" s="50">
        <v>4427602</v>
      </c>
      <c r="H11" s="51" t="s">
        <v>38</v>
      </c>
      <c r="I11" s="52"/>
      <c r="J11" s="53">
        <v>2</v>
      </c>
      <c r="K11" s="54"/>
      <c r="L11" s="54">
        <v>1</v>
      </c>
      <c r="M11" s="54"/>
      <c r="N11" s="54">
        <v>1</v>
      </c>
      <c r="O11" s="54"/>
      <c r="P11" s="54"/>
      <c r="Q11" s="54">
        <v>0</v>
      </c>
      <c r="R11" s="54">
        <v>0</v>
      </c>
      <c r="S11" s="54">
        <v>0</v>
      </c>
      <c r="T11" s="54">
        <f>+O11-P11-Q11-R11-S11</f>
        <v>0</v>
      </c>
      <c r="U11" s="54"/>
      <c r="V11" s="54"/>
    </row>
    <row r="12" spans="1:22" ht="56.25" x14ac:dyDescent="0.25">
      <c r="A12" s="42"/>
      <c r="B12" s="43"/>
      <c r="C12" s="49"/>
      <c r="D12" s="49"/>
      <c r="E12" s="49"/>
      <c r="F12" s="49"/>
      <c r="G12" s="50">
        <v>4427603</v>
      </c>
      <c r="H12" s="51" t="s">
        <v>39</v>
      </c>
      <c r="I12" s="52"/>
      <c r="J12" s="53">
        <v>4</v>
      </c>
      <c r="K12" s="54"/>
      <c r="L12" s="54">
        <v>1</v>
      </c>
      <c r="M12" s="54"/>
      <c r="N12" s="54">
        <v>1</v>
      </c>
      <c r="O12" s="54"/>
      <c r="P12" s="54"/>
      <c r="Q12" s="54">
        <v>0</v>
      </c>
      <c r="R12" s="54">
        <v>0</v>
      </c>
      <c r="S12" s="54">
        <v>0</v>
      </c>
      <c r="T12" s="54">
        <f>+O12-P12-Q12-R12-S12</f>
        <v>0</v>
      </c>
      <c r="U12" s="54"/>
      <c r="V12" s="54"/>
    </row>
    <row r="13" spans="1:22" ht="45" x14ac:dyDescent="0.25">
      <c r="A13" s="42"/>
      <c r="B13" s="43"/>
      <c r="C13" s="49"/>
      <c r="D13" s="49"/>
      <c r="E13" s="49"/>
      <c r="F13" s="49"/>
      <c r="G13" s="50">
        <v>4427604</v>
      </c>
      <c r="H13" s="55" t="s">
        <v>40</v>
      </c>
      <c r="I13" s="52"/>
      <c r="J13" s="53">
        <v>0</v>
      </c>
      <c r="K13" s="54"/>
      <c r="L13" s="54">
        <v>1</v>
      </c>
      <c r="M13" s="54"/>
      <c r="N13" s="54">
        <v>1</v>
      </c>
      <c r="O13" s="54"/>
      <c r="P13" s="54"/>
      <c r="Q13" s="54">
        <v>0</v>
      </c>
      <c r="R13" s="54">
        <v>0</v>
      </c>
      <c r="S13" s="54">
        <v>0</v>
      </c>
      <c r="T13" s="54">
        <f>+O13-P13-Q13-R13-S13</f>
        <v>0</v>
      </c>
      <c r="U13" s="54"/>
      <c r="V13" s="54"/>
    </row>
    <row r="14" spans="1:22" ht="45" x14ac:dyDescent="0.25">
      <c r="A14" s="42"/>
      <c r="B14" s="43"/>
      <c r="C14" s="52">
        <v>3000001</v>
      </c>
      <c r="D14" s="52" t="s">
        <v>35</v>
      </c>
      <c r="E14" s="52">
        <v>5004424</v>
      </c>
      <c r="F14" s="52" t="s">
        <v>41</v>
      </c>
      <c r="G14" s="56"/>
      <c r="H14" s="57"/>
      <c r="I14" s="52" t="s">
        <v>37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45" x14ac:dyDescent="0.25">
      <c r="A15" s="42"/>
      <c r="B15" s="43"/>
      <c r="C15" s="49"/>
      <c r="D15" s="49"/>
      <c r="E15" s="49"/>
      <c r="F15" s="49"/>
      <c r="G15" s="52">
        <v>3324401</v>
      </c>
      <c r="H15" s="58" t="s">
        <v>42</v>
      </c>
      <c r="I15" s="52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45" x14ac:dyDescent="0.25">
      <c r="A16" s="42"/>
      <c r="B16" s="43"/>
      <c r="C16" s="49"/>
      <c r="D16" s="49"/>
      <c r="E16" s="49"/>
      <c r="F16" s="49"/>
      <c r="G16" s="52">
        <v>3324403</v>
      </c>
      <c r="H16" s="51" t="s">
        <v>43</v>
      </c>
      <c r="I16" s="52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5" x14ac:dyDescent="0.25">
      <c r="A17" s="42"/>
      <c r="B17" s="43"/>
      <c r="C17" s="49"/>
      <c r="D17" s="49"/>
      <c r="E17" s="49"/>
      <c r="F17" s="49"/>
      <c r="G17" s="52">
        <v>3324404</v>
      </c>
      <c r="H17" s="51" t="s">
        <v>44</v>
      </c>
      <c r="I17" s="52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45" x14ac:dyDescent="0.25">
      <c r="A18" s="42"/>
      <c r="B18" s="43"/>
      <c r="C18" s="49"/>
      <c r="D18" s="49"/>
      <c r="E18" s="49"/>
      <c r="F18" s="49"/>
      <c r="G18" s="52">
        <v>3324405</v>
      </c>
      <c r="H18" s="51" t="s">
        <v>45</v>
      </c>
      <c r="I18" s="5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90" x14ac:dyDescent="0.25">
      <c r="A19" s="42"/>
      <c r="B19" s="43"/>
      <c r="C19" s="49"/>
      <c r="D19" s="49"/>
      <c r="E19" s="49"/>
      <c r="F19" s="49"/>
      <c r="G19" s="52">
        <v>3324406</v>
      </c>
      <c r="H19" s="51" t="s">
        <v>46</v>
      </c>
      <c r="I19" s="5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33.75" x14ac:dyDescent="0.25">
      <c r="A20" s="42"/>
      <c r="B20" s="43"/>
      <c r="C20" s="49"/>
      <c r="D20" s="49"/>
      <c r="E20" s="49"/>
      <c r="F20" s="49"/>
      <c r="G20" s="52">
        <v>3324407</v>
      </c>
      <c r="H20" s="51" t="s">
        <v>47</v>
      </c>
      <c r="I20" s="5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33.75" x14ac:dyDescent="0.25">
      <c r="A21" s="42"/>
      <c r="B21" s="43"/>
      <c r="C21" s="44"/>
      <c r="D21" s="44"/>
      <c r="E21" s="44"/>
      <c r="F21" s="44"/>
      <c r="G21" s="52">
        <v>3324408</v>
      </c>
      <c r="H21" s="51" t="s">
        <v>48</v>
      </c>
      <c r="I21" s="5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45" x14ac:dyDescent="0.25">
      <c r="A22" s="42"/>
      <c r="B22" s="43"/>
      <c r="C22" s="52">
        <v>3000001</v>
      </c>
      <c r="D22" s="52" t="s">
        <v>35</v>
      </c>
      <c r="E22" s="52">
        <v>5004425</v>
      </c>
      <c r="F22" s="52" t="s">
        <v>49</v>
      </c>
      <c r="G22" s="52"/>
      <c r="H22" s="59"/>
      <c r="I22" s="52" t="s">
        <v>50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45.75" thickBot="1" x14ac:dyDescent="0.3">
      <c r="A23" s="42"/>
      <c r="B23" s="43"/>
      <c r="C23" s="49"/>
      <c r="D23" s="60"/>
      <c r="E23" s="49"/>
      <c r="F23" s="49"/>
      <c r="G23" s="49">
        <v>3324701</v>
      </c>
      <c r="H23" s="61" t="s">
        <v>51</v>
      </c>
      <c r="I23" s="49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1:22" ht="15.75" thickBot="1" x14ac:dyDescent="0.3">
      <c r="A24" s="63" t="s">
        <v>52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2" ht="78.75" x14ac:dyDescent="0.25">
      <c r="A25" s="66" t="s">
        <v>53</v>
      </c>
      <c r="B25" s="67" t="s">
        <v>54</v>
      </c>
      <c r="C25" s="44">
        <v>3033248</v>
      </c>
      <c r="D25" s="44" t="s">
        <v>55</v>
      </c>
      <c r="E25" s="44">
        <v>5000011</v>
      </c>
      <c r="F25" s="68" t="s">
        <v>56</v>
      </c>
      <c r="G25" s="68"/>
      <c r="H25" s="58"/>
      <c r="I25" s="44" t="s">
        <v>57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2" ht="78.75" x14ac:dyDescent="0.25">
      <c r="A26" s="66"/>
      <c r="B26" s="70"/>
      <c r="C26" s="49"/>
      <c r="D26" s="49"/>
      <c r="E26" s="49"/>
      <c r="F26" s="71"/>
      <c r="G26" s="71"/>
      <c r="H26" s="51" t="s">
        <v>55</v>
      </c>
      <c r="I26" s="52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01.25" x14ac:dyDescent="0.25">
      <c r="A27" s="66"/>
      <c r="B27" s="70"/>
      <c r="C27" s="49"/>
      <c r="D27" s="49"/>
      <c r="E27" s="49"/>
      <c r="F27" s="71"/>
      <c r="G27" s="72" t="s">
        <v>58</v>
      </c>
      <c r="H27" s="51" t="s">
        <v>59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01.25" x14ac:dyDescent="0.25">
      <c r="A28" s="66"/>
      <c r="B28" s="70"/>
      <c r="C28" s="44"/>
      <c r="D28" s="44"/>
      <c r="E28" s="44"/>
      <c r="F28" s="68"/>
      <c r="G28" s="72" t="s">
        <v>60</v>
      </c>
      <c r="H28" s="51" t="s">
        <v>61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90" x14ac:dyDescent="0.25">
      <c r="A29" s="66"/>
      <c r="B29" s="70"/>
      <c r="C29" s="52">
        <v>3033249</v>
      </c>
      <c r="D29" s="52" t="s">
        <v>62</v>
      </c>
      <c r="E29" s="54">
        <v>5000012</v>
      </c>
      <c r="F29" s="73" t="s">
        <v>63</v>
      </c>
      <c r="G29" s="73"/>
      <c r="H29" s="51" t="s">
        <v>62</v>
      </c>
      <c r="I29" s="52" t="s">
        <v>64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ht="78.75" x14ac:dyDescent="0.25">
      <c r="A30" s="66"/>
      <c r="B30" s="70"/>
      <c r="C30" s="49"/>
      <c r="D30" s="49"/>
      <c r="E30" s="74"/>
      <c r="F30" s="71"/>
      <c r="G30" s="72" t="s">
        <v>65</v>
      </c>
      <c r="H30" s="75" t="s">
        <v>66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ht="67.5" x14ac:dyDescent="0.25">
      <c r="A31" s="66"/>
      <c r="B31" s="70"/>
      <c r="C31" s="49"/>
      <c r="D31" s="49"/>
      <c r="E31" s="74"/>
      <c r="F31" s="71"/>
      <c r="G31" s="72" t="s">
        <v>67</v>
      </c>
      <c r="H31" s="75" t="s">
        <v>68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ht="90" x14ac:dyDescent="0.25">
      <c r="A32" s="66"/>
      <c r="B32" s="70"/>
      <c r="C32" s="49"/>
      <c r="D32" s="49"/>
      <c r="E32" s="74"/>
      <c r="F32" s="71"/>
      <c r="G32" s="73"/>
      <c r="H32" s="51" t="s">
        <v>69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101.25" x14ac:dyDescent="0.25">
      <c r="A33" s="66"/>
      <c r="B33" s="70"/>
      <c r="C33" s="44"/>
      <c r="D33" s="44"/>
      <c r="E33" s="69"/>
      <c r="F33" s="68"/>
      <c r="G33" s="73"/>
      <c r="H33" s="51" t="s">
        <v>70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ht="90" x14ac:dyDescent="0.25">
      <c r="A34" s="66"/>
      <c r="B34" s="70"/>
      <c r="C34" s="52">
        <v>3033250</v>
      </c>
      <c r="D34" s="52" t="s">
        <v>71</v>
      </c>
      <c r="E34" s="54">
        <v>5000013</v>
      </c>
      <c r="F34" s="73" t="s">
        <v>72</v>
      </c>
      <c r="G34" s="73"/>
      <c r="H34" s="51"/>
      <c r="I34" s="52" t="s">
        <v>73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101.25" x14ac:dyDescent="0.25">
      <c r="A35" s="66"/>
      <c r="B35" s="70"/>
      <c r="C35" s="49"/>
      <c r="D35" s="49"/>
      <c r="E35" s="74"/>
      <c r="F35" s="71"/>
      <c r="G35" s="72" t="s">
        <v>74</v>
      </c>
      <c r="H35" s="58" t="s">
        <v>75</v>
      </c>
      <c r="I35" s="52"/>
      <c r="J35" s="69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123.75" x14ac:dyDescent="0.25">
      <c r="A36" s="66"/>
      <c r="B36" s="70"/>
      <c r="C36" s="49"/>
      <c r="D36" s="49"/>
      <c r="E36" s="74"/>
      <c r="F36" s="71"/>
      <c r="G36" s="72" t="s">
        <v>76</v>
      </c>
      <c r="H36" s="51" t="s">
        <v>77</v>
      </c>
      <c r="I36" s="52"/>
      <c r="J36" s="69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135" x14ac:dyDescent="0.25">
      <c r="A37" s="66"/>
      <c r="B37" s="70"/>
      <c r="C37" s="44"/>
      <c r="D37" s="44"/>
      <c r="E37" s="69"/>
      <c r="F37" s="68"/>
      <c r="G37" s="76" t="s">
        <v>78</v>
      </c>
      <c r="H37" s="75" t="s">
        <v>79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168.75" x14ac:dyDescent="0.25">
      <c r="A38" s="66"/>
      <c r="B38" s="70"/>
      <c r="C38" s="52">
        <v>3033251</v>
      </c>
      <c r="D38" s="52" t="s">
        <v>80</v>
      </c>
      <c r="E38" s="54">
        <v>5000014</v>
      </c>
      <c r="F38" s="73" t="s">
        <v>81</v>
      </c>
      <c r="G38" s="73"/>
      <c r="H38" s="51"/>
      <c r="I38" s="52" t="s">
        <v>82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2" ht="90" x14ac:dyDescent="0.25">
      <c r="A39" s="66"/>
      <c r="B39" s="70"/>
      <c r="C39" s="49"/>
      <c r="D39" s="49"/>
      <c r="E39" s="74"/>
      <c r="F39" s="71"/>
      <c r="G39" s="72" t="s">
        <v>83</v>
      </c>
      <c r="H39" s="51" t="s">
        <v>84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112.5" x14ac:dyDescent="0.25">
      <c r="A40" s="66"/>
      <c r="B40" s="70"/>
      <c r="C40" s="49"/>
      <c r="D40" s="49"/>
      <c r="E40" s="74"/>
      <c r="F40" s="71"/>
      <c r="G40" s="72" t="s">
        <v>85</v>
      </c>
      <c r="H40" s="51" t="s">
        <v>86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ht="90" x14ac:dyDescent="0.25">
      <c r="A41" s="66"/>
      <c r="B41" s="77"/>
      <c r="C41" s="49"/>
      <c r="D41" s="49"/>
      <c r="E41" s="74"/>
      <c r="F41" s="71"/>
      <c r="G41" s="72" t="s">
        <v>87</v>
      </c>
      <c r="H41" s="61" t="s">
        <v>88</v>
      </c>
      <c r="I41" s="5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ht="147" thickBot="1" x14ac:dyDescent="0.3">
      <c r="A42" s="66"/>
      <c r="B42" s="77"/>
      <c r="C42" s="49"/>
      <c r="D42" s="49"/>
      <c r="E42" s="74"/>
      <c r="F42" s="71"/>
      <c r="G42" s="78" t="s">
        <v>89</v>
      </c>
      <c r="H42" s="79" t="s">
        <v>90</v>
      </c>
      <c r="I42" s="80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1:22" ht="15.75" thickBot="1" x14ac:dyDescent="0.3">
      <c r="A43" s="81" t="s">
        <v>91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</row>
    <row r="44" spans="1:22" ht="45" x14ac:dyDescent="0.25">
      <c r="A44" s="66" t="s">
        <v>92</v>
      </c>
      <c r="B44" s="84" t="s">
        <v>93</v>
      </c>
      <c r="C44" s="68" t="s">
        <v>94</v>
      </c>
      <c r="D44" s="85" t="s">
        <v>95</v>
      </c>
      <c r="E44" s="86">
        <v>5000017</v>
      </c>
      <c r="F44" s="87" t="s">
        <v>96</v>
      </c>
      <c r="G44" s="88"/>
      <c r="H44" s="89" t="s">
        <v>96</v>
      </c>
      <c r="I44" s="45" t="s">
        <v>97</v>
      </c>
      <c r="J44" s="47">
        <f>SUM(J48)</f>
        <v>4100</v>
      </c>
      <c r="K44" s="47">
        <f>SUM(K48)</f>
        <v>1025</v>
      </c>
      <c r="L44" s="47">
        <f>SUM(L48)</f>
        <v>1025</v>
      </c>
      <c r="M44" s="47">
        <f>SUM(M48)</f>
        <v>1025</v>
      </c>
      <c r="N44" s="47">
        <f>SUM(N48)</f>
        <v>1025</v>
      </c>
      <c r="O44" s="48">
        <f>SUM(O48:O51)</f>
        <v>112965.83</v>
      </c>
      <c r="P44" s="90">
        <v>112000</v>
      </c>
      <c r="Q44" s="47">
        <v>0</v>
      </c>
      <c r="R44" s="47">
        <v>0</v>
      </c>
      <c r="S44" s="47">
        <v>0</v>
      </c>
      <c r="T44" s="48">
        <f>+O44-P44-Q44-R44-S44</f>
        <v>965.83000000000175</v>
      </c>
      <c r="U44" s="90">
        <v>102904</v>
      </c>
      <c r="V44" s="47"/>
    </row>
    <row r="45" spans="1:22" ht="22.5" x14ac:dyDescent="0.25">
      <c r="A45" s="66"/>
      <c r="B45" s="91"/>
      <c r="C45" s="71"/>
      <c r="D45" s="92"/>
      <c r="E45" s="93"/>
      <c r="F45" s="71"/>
      <c r="G45" s="94" t="s">
        <v>98</v>
      </c>
      <c r="H45" s="51" t="s">
        <v>99</v>
      </c>
      <c r="I45" s="52"/>
      <c r="J45" s="69">
        <v>4100</v>
      </c>
      <c r="K45" s="69">
        <v>1025</v>
      </c>
      <c r="L45" s="69">
        <v>1025</v>
      </c>
      <c r="M45" s="69">
        <v>1025</v>
      </c>
      <c r="N45" s="69">
        <v>1025</v>
      </c>
      <c r="O45" s="54">
        <v>77965</v>
      </c>
      <c r="P45" s="54"/>
      <c r="Q45" s="54"/>
      <c r="R45" s="54"/>
      <c r="S45" s="54"/>
      <c r="T45" s="54"/>
      <c r="U45" s="54"/>
      <c r="V45" s="54"/>
    </row>
    <row r="46" spans="1:22" ht="22.5" x14ac:dyDescent="0.25">
      <c r="A46" s="66"/>
      <c r="B46" s="91"/>
      <c r="C46" s="71"/>
      <c r="D46" s="92"/>
      <c r="E46" s="95"/>
      <c r="F46" s="71"/>
      <c r="G46" s="94" t="s">
        <v>100</v>
      </c>
      <c r="H46" s="51" t="s">
        <v>101</v>
      </c>
      <c r="I46" s="52"/>
      <c r="J46" s="69">
        <v>4100</v>
      </c>
      <c r="K46" s="69">
        <v>1025</v>
      </c>
      <c r="L46" s="69">
        <v>1025</v>
      </c>
      <c r="M46" s="69">
        <v>1025</v>
      </c>
      <c r="N46" s="69">
        <v>1025</v>
      </c>
      <c r="O46" s="54"/>
      <c r="P46" s="54"/>
      <c r="Q46" s="54"/>
      <c r="R46" s="54"/>
      <c r="S46" s="54"/>
      <c r="T46" s="54"/>
      <c r="U46" s="54"/>
      <c r="V46" s="54"/>
    </row>
    <row r="47" spans="1:22" ht="22.5" x14ac:dyDescent="0.25">
      <c r="A47" s="66"/>
      <c r="B47" s="91"/>
      <c r="C47" s="71"/>
      <c r="D47" s="92"/>
      <c r="E47" s="95"/>
      <c r="F47" s="71"/>
      <c r="G47" s="94" t="s">
        <v>102</v>
      </c>
      <c r="H47" s="51" t="s">
        <v>103</v>
      </c>
      <c r="I47" s="52"/>
      <c r="J47" s="69">
        <v>4100</v>
      </c>
      <c r="K47" s="69">
        <v>1025</v>
      </c>
      <c r="L47" s="69">
        <v>1025</v>
      </c>
      <c r="M47" s="69">
        <v>1025</v>
      </c>
      <c r="N47" s="69">
        <v>1025</v>
      </c>
      <c r="O47" s="54">
        <v>25507.5</v>
      </c>
      <c r="P47" s="54"/>
      <c r="Q47" s="54"/>
      <c r="R47" s="54"/>
      <c r="S47" s="54"/>
      <c r="T47" s="54"/>
      <c r="U47" s="54"/>
      <c r="V47" s="54"/>
    </row>
    <row r="48" spans="1:22" ht="33.75" x14ac:dyDescent="0.25">
      <c r="A48" s="66"/>
      <c r="B48" s="91"/>
      <c r="C48" s="71"/>
      <c r="D48" s="92"/>
      <c r="E48" s="95"/>
      <c r="F48" s="71"/>
      <c r="G48" s="94" t="s">
        <v>104</v>
      </c>
      <c r="H48" s="51" t="s">
        <v>105</v>
      </c>
      <c r="I48" s="52"/>
      <c r="J48" s="69">
        <v>4100</v>
      </c>
      <c r="K48" s="69">
        <v>1025</v>
      </c>
      <c r="L48" s="69">
        <v>1025</v>
      </c>
      <c r="M48" s="69">
        <v>1025</v>
      </c>
      <c r="N48" s="69">
        <v>1025</v>
      </c>
      <c r="O48" s="96">
        <v>77965.83</v>
      </c>
      <c r="P48" s="54"/>
      <c r="Q48" s="54"/>
      <c r="R48" s="54"/>
      <c r="S48" s="54"/>
      <c r="T48" s="96"/>
      <c r="U48" s="54"/>
      <c r="V48" s="54"/>
    </row>
    <row r="49" spans="1:22" ht="22.5" x14ac:dyDescent="0.25">
      <c r="A49" s="66"/>
      <c r="B49" s="91"/>
      <c r="C49" s="71"/>
      <c r="D49" s="92"/>
      <c r="E49" s="95"/>
      <c r="F49" s="71"/>
      <c r="G49" s="94" t="s">
        <v>106</v>
      </c>
      <c r="H49" s="51" t="s">
        <v>107</v>
      </c>
      <c r="I49" s="52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2.5" x14ac:dyDescent="0.25">
      <c r="A50" s="66"/>
      <c r="B50" s="91"/>
      <c r="C50" s="71"/>
      <c r="D50" s="92"/>
      <c r="E50" s="95"/>
      <c r="F50" s="71"/>
      <c r="G50" s="94" t="s">
        <v>108</v>
      </c>
      <c r="H50" s="51" t="s">
        <v>109</v>
      </c>
      <c r="I50" s="52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33.75" x14ac:dyDescent="0.25">
      <c r="A51" s="66"/>
      <c r="B51" s="91"/>
      <c r="C51" s="71"/>
      <c r="D51" s="92"/>
      <c r="E51" s="95"/>
      <c r="F51" s="71"/>
      <c r="G51" s="94" t="s">
        <v>110</v>
      </c>
      <c r="H51" s="51" t="s">
        <v>111</v>
      </c>
      <c r="I51" s="52"/>
      <c r="J51" s="54">
        <v>10</v>
      </c>
      <c r="K51" s="54">
        <v>1</v>
      </c>
      <c r="L51" s="54">
        <v>3</v>
      </c>
      <c r="M51" s="54">
        <v>3</v>
      </c>
      <c r="N51" s="54">
        <v>3</v>
      </c>
      <c r="O51" s="54">
        <v>35000</v>
      </c>
      <c r="P51" s="54"/>
      <c r="Q51" s="54"/>
      <c r="R51" s="54"/>
      <c r="S51" s="54"/>
      <c r="T51" s="54"/>
      <c r="U51" s="54"/>
      <c r="V51" s="54"/>
    </row>
    <row r="52" spans="1:22" ht="56.25" x14ac:dyDescent="0.25">
      <c r="A52" s="66"/>
      <c r="B52" s="91"/>
      <c r="C52" s="68"/>
      <c r="D52" s="97"/>
      <c r="E52" s="98"/>
      <c r="F52" s="68"/>
      <c r="G52" s="94" t="s">
        <v>112</v>
      </c>
      <c r="H52" s="75" t="s">
        <v>113</v>
      </c>
      <c r="I52" s="52"/>
      <c r="J52" s="54"/>
      <c r="K52" s="54"/>
      <c r="L52" s="54"/>
      <c r="M52" s="54"/>
      <c r="N52" s="54"/>
      <c r="O52" s="54">
        <v>34486.5</v>
      </c>
      <c r="P52" s="54"/>
      <c r="Q52" s="54"/>
      <c r="R52" s="54"/>
      <c r="S52" s="54"/>
      <c r="T52" s="54"/>
      <c r="U52" s="54"/>
      <c r="V52" s="54"/>
    </row>
    <row r="53" spans="1:22" ht="78.75" x14ac:dyDescent="0.25">
      <c r="A53" s="66"/>
      <c r="B53" s="99"/>
      <c r="C53" s="73" t="s">
        <v>114</v>
      </c>
      <c r="D53" s="52" t="s">
        <v>115</v>
      </c>
      <c r="E53" s="54">
        <v>5000018</v>
      </c>
      <c r="F53" s="100" t="s">
        <v>116</v>
      </c>
      <c r="G53" s="101"/>
      <c r="H53" s="51"/>
      <c r="I53" s="52" t="s">
        <v>117</v>
      </c>
      <c r="J53" s="54"/>
      <c r="K53" s="54"/>
      <c r="L53" s="54"/>
      <c r="M53" s="54"/>
      <c r="N53" s="54"/>
      <c r="O53" s="54">
        <v>5458.2</v>
      </c>
      <c r="P53" s="54"/>
      <c r="Q53" s="54"/>
      <c r="R53" s="54"/>
      <c r="S53" s="54"/>
      <c r="T53" s="54"/>
      <c r="U53" s="54"/>
      <c r="V53" s="54"/>
    </row>
    <row r="54" spans="1:22" ht="22.5" x14ac:dyDescent="0.25">
      <c r="A54" s="66"/>
      <c r="B54" s="99"/>
      <c r="C54" s="71"/>
      <c r="D54" s="49"/>
      <c r="E54" s="74"/>
      <c r="F54" s="71"/>
      <c r="G54" s="73" t="s">
        <v>118</v>
      </c>
      <c r="H54" s="51" t="s">
        <v>119</v>
      </c>
      <c r="I54" s="52"/>
      <c r="J54" s="54"/>
      <c r="K54" s="54"/>
      <c r="L54" s="54"/>
      <c r="M54" s="54"/>
      <c r="N54" s="54"/>
      <c r="O54" s="54">
        <v>32.17</v>
      </c>
      <c r="P54" s="54"/>
      <c r="Q54" s="54"/>
      <c r="R54" s="54"/>
      <c r="S54" s="54"/>
      <c r="T54" s="54"/>
      <c r="U54" s="54"/>
      <c r="V54" s="54"/>
    </row>
    <row r="55" spans="1:22" ht="33.75" x14ac:dyDescent="0.25">
      <c r="A55" s="66"/>
      <c r="B55" s="99"/>
      <c r="C55" s="71"/>
      <c r="D55" s="49"/>
      <c r="E55" s="74"/>
      <c r="F55" s="71"/>
      <c r="G55" s="73" t="s">
        <v>120</v>
      </c>
      <c r="H55" s="51" t="s">
        <v>121</v>
      </c>
      <c r="I55" s="52"/>
      <c r="J55" s="54"/>
      <c r="K55" s="54"/>
      <c r="L55" s="54"/>
      <c r="M55" s="54"/>
      <c r="N55" s="54"/>
      <c r="O55" s="54">
        <v>16529.71</v>
      </c>
      <c r="P55" s="54"/>
      <c r="Q55" s="54"/>
      <c r="R55" s="54"/>
      <c r="S55" s="54"/>
      <c r="T55" s="54"/>
      <c r="U55" s="54"/>
      <c r="V55" s="54"/>
    </row>
    <row r="56" spans="1:22" ht="22.5" x14ac:dyDescent="0.25">
      <c r="A56" s="66"/>
      <c r="B56" s="99"/>
      <c r="C56" s="71"/>
      <c r="D56" s="49"/>
      <c r="E56" s="74"/>
      <c r="F56" s="71"/>
      <c r="G56" s="73" t="s">
        <v>122</v>
      </c>
      <c r="H56" s="51" t="s">
        <v>123</v>
      </c>
      <c r="I56" s="52"/>
      <c r="J56" s="54"/>
      <c r="K56" s="54"/>
      <c r="L56" s="54"/>
      <c r="M56" s="54"/>
      <c r="N56" s="54"/>
      <c r="O56" s="54">
        <v>12466.42</v>
      </c>
      <c r="P56" s="54"/>
      <c r="Q56" s="54"/>
      <c r="R56" s="54"/>
      <c r="S56" s="54"/>
      <c r="T56" s="54"/>
      <c r="U56" s="54"/>
      <c r="V56" s="54"/>
    </row>
    <row r="57" spans="1:22" ht="56.25" x14ac:dyDescent="0.25">
      <c r="A57" s="66"/>
      <c r="B57" s="99"/>
      <c r="C57" s="71"/>
      <c r="D57" s="49"/>
      <c r="E57" s="74"/>
      <c r="F57" s="71"/>
      <c r="G57" s="73" t="s">
        <v>124</v>
      </c>
      <c r="H57" s="51" t="s">
        <v>125</v>
      </c>
      <c r="I57" s="52"/>
      <c r="J57" s="54"/>
      <c r="K57" s="54"/>
      <c r="L57" s="54"/>
      <c r="M57" s="54"/>
      <c r="N57" s="54"/>
      <c r="O57" s="54">
        <v>297.45</v>
      </c>
      <c r="P57" s="54"/>
      <c r="Q57" s="54"/>
      <c r="R57" s="54"/>
      <c r="S57" s="54"/>
      <c r="T57" s="54"/>
      <c r="U57" s="54"/>
      <c r="V57" s="54"/>
    </row>
    <row r="58" spans="1:22" ht="22.5" x14ac:dyDescent="0.25">
      <c r="A58" s="66"/>
      <c r="B58" s="99"/>
      <c r="C58" s="71"/>
      <c r="D58" s="49"/>
      <c r="E58" s="74"/>
      <c r="F58" s="71"/>
      <c r="G58" s="73" t="s">
        <v>126</v>
      </c>
      <c r="H58" s="51" t="s">
        <v>127</v>
      </c>
      <c r="I58" s="52"/>
      <c r="J58" s="54"/>
      <c r="K58" s="54"/>
      <c r="L58" s="54"/>
      <c r="M58" s="54"/>
      <c r="N58" s="54"/>
      <c r="O58" s="54">
        <v>297.45</v>
      </c>
      <c r="P58" s="54"/>
      <c r="Q58" s="54"/>
      <c r="R58" s="54"/>
      <c r="S58" s="54"/>
      <c r="T58" s="54"/>
      <c r="U58" s="54"/>
      <c r="V58" s="54"/>
    </row>
    <row r="59" spans="1:22" ht="22.5" x14ac:dyDescent="0.25">
      <c r="A59" s="66"/>
      <c r="B59" s="99"/>
      <c r="C59" s="71"/>
      <c r="D59" s="49"/>
      <c r="E59" s="74"/>
      <c r="F59" s="71"/>
      <c r="G59" s="73" t="s">
        <v>128</v>
      </c>
      <c r="H59" s="51" t="s">
        <v>129</v>
      </c>
      <c r="I59" s="52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33.75" x14ac:dyDescent="0.25">
      <c r="A60" s="66"/>
      <c r="B60" s="99"/>
      <c r="C60" s="68"/>
      <c r="D60" s="44"/>
      <c r="E60" s="69"/>
      <c r="F60" s="68"/>
      <c r="G60" s="73" t="s">
        <v>130</v>
      </c>
      <c r="H60" s="51" t="s">
        <v>131</v>
      </c>
      <c r="I60" s="52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45" x14ac:dyDescent="0.25">
      <c r="A61" s="66"/>
      <c r="B61" s="99"/>
      <c r="C61" s="73" t="s">
        <v>132</v>
      </c>
      <c r="D61" s="52" t="s">
        <v>133</v>
      </c>
      <c r="E61" s="54">
        <v>5000019</v>
      </c>
      <c r="F61" s="73" t="s">
        <v>134</v>
      </c>
      <c r="G61" s="101"/>
      <c r="H61" s="51"/>
      <c r="I61" s="52" t="s">
        <v>135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ht="33.75" x14ac:dyDescent="0.25">
      <c r="A62" s="66"/>
      <c r="B62" s="99"/>
      <c r="C62" s="71"/>
      <c r="D62" s="49"/>
      <c r="E62" s="74"/>
      <c r="F62" s="71"/>
      <c r="G62" s="73" t="s">
        <v>136</v>
      </c>
      <c r="H62" s="51" t="s">
        <v>137</v>
      </c>
      <c r="I62" s="52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ht="45" x14ac:dyDescent="0.25">
      <c r="A63" s="66"/>
      <c r="B63" s="99"/>
      <c r="C63" s="71"/>
      <c r="D63" s="49"/>
      <c r="E63" s="74"/>
      <c r="F63" s="71"/>
      <c r="G63" s="73" t="s">
        <v>138</v>
      </c>
      <c r="H63" s="51" t="s">
        <v>139</v>
      </c>
      <c r="I63" s="52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ht="45" x14ac:dyDescent="0.25">
      <c r="A64" s="66"/>
      <c r="B64" s="99"/>
      <c r="C64" s="71"/>
      <c r="D64" s="49"/>
      <c r="E64" s="74"/>
      <c r="F64" s="71"/>
      <c r="G64" s="73" t="s">
        <v>140</v>
      </c>
      <c r="H64" s="51" t="s">
        <v>141</v>
      </c>
      <c r="I64" s="52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ht="101.25" x14ac:dyDescent="0.25">
      <c r="A65" s="102" t="s">
        <v>142</v>
      </c>
      <c r="B65" s="70" t="s">
        <v>143</v>
      </c>
      <c r="C65" s="52">
        <v>300608</v>
      </c>
      <c r="D65" s="103" t="s">
        <v>144</v>
      </c>
      <c r="E65" s="54">
        <v>5004427</v>
      </c>
      <c r="F65" s="103" t="s">
        <v>145</v>
      </c>
      <c r="G65" s="103"/>
      <c r="H65" s="59"/>
      <c r="I65" s="52" t="s">
        <v>146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x14ac:dyDescent="0.25">
      <c r="A66" s="66"/>
      <c r="B66" s="70"/>
      <c r="C66" s="49"/>
      <c r="D66" s="104"/>
      <c r="E66" s="74"/>
      <c r="F66" s="104"/>
      <c r="G66" s="103" t="s">
        <v>147</v>
      </c>
      <c r="H66" s="51" t="s">
        <v>148</v>
      </c>
      <c r="I66" s="52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2" ht="90" x14ac:dyDescent="0.25">
      <c r="A67" s="66"/>
      <c r="B67" s="70"/>
      <c r="C67" s="49"/>
      <c r="D67" s="104"/>
      <c r="E67" s="74"/>
      <c r="F67" s="104"/>
      <c r="G67" s="103" t="s">
        <v>149</v>
      </c>
      <c r="H67" s="51" t="s">
        <v>150</v>
      </c>
      <c r="I67" s="52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90" x14ac:dyDescent="0.25">
      <c r="A68" s="105"/>
      <c r="B68" s="70"/>
      <c r="C68" s="44"/>
      <c r="D68" s="106"/>
      <c r="E68" s="69"/>
      <c r="F68" s="106"/>
      <c r="G68" s="103" t="s">
        <v>151</v>
      </c>
      <c r="H68" s="51" t="s">
        <v>152</v>
      </c>
      <c r="I68" s="52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ht="56.25" x14ac:dyDescent="0.25">
      <c r="A69" s="102" t="s">
        <v>153</v>
      </c>
      <c r="B69" s="70" t="s">
        <v>154</v>
      </c>
      <c r="C69" s="52">
        <v>3000609</v>
      </c>
      <c r="D69" s="52" t="s">
        <v>155</v>
      </c>
      <c r="E69" s="54">
        <v>5004428</v>
      </c>
      <c r="F69" s="73" t="s">
        <v>156</v>
      </c>
      <c r="G69" s="73"/>
      <c r="H69" s="59"/>
      <c r="I69" s="52" t="s">
        <v>157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ht="45" x14ac:dyDescent="0.25">
      <c r="A70" s="66"/>
      <c r="B70" s="70"/>
      <c r="C70" s="77"/>
      <c r="D70" s="77"/>
      <c r="E70" s="107"/>
      <c r="F70" s="71"/>
      <c r="G70" s="73" t="s">
        <v>158</v>
      </c>
      <c r="H70" s="51" t="s">
        <v>159</v>
      </c>
      <c r="I70" s="52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ht="45" x14ac:dyDescent="0.25">
      <c r="A71" s="66"/>
      <c r="B71" s="70"/>
      <c r="C71" s="43"/>
      <c r="D71" s="43"/>
      <c r="E71" s="108"/>
      <c r="F71" s="71"/>
      <c r="G71" s="73" t="s">
        <v>160</v>
      </c>
      <c r="H71" s="51" t="s">
        <v>161</v>
      </c>
      <c r="I71" s="52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ht="45" x14ac:dyDescent="0.25">
      <c r="A72" s="66"/>
      <c r="B72" s="70"/>
      <c r="C72" s="43"/>
      <c r="D72" s="43"/>
      <c r="E72" s="108"/>
      <c r="F72" s="71"/>
      <c r="G72" s="73" t="s">
        <v>162</v>
      </c>
      <c r="H72" s="51" t="s">
        <v>163</v>
      </c>
      <c r="I72" s="52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ht="33.75" x14ac:dyDescent="0.25">
      <c r="A73" s="66"/>
      <c r="B73" s="70"/>
      <c r="C73" s="43"/>
      <c r="D73" s="43"/>
      <c r="E73" s="108"/>
      <c r="F73" s="71"/>
      <c r="G73" s="73" t="s">
        <v>164</v>
      </c>
      <c r="H73" s="51" t="s">
        <v>165</v>
      </c>
      <c r="I73" s="52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ht="33.75" x14ac:dyDescent="0.25">
      <c r="A74" s="66"/>
      <c r="B74" s="70"/>
      <c r="C74" s="43"/>
      <c r="D74" s="43"/>
      <c r="E74" s="108"/>
      <c r="F74" s="71"/>
      <c r="G74" s="73" t="s">
        <v>166</v>
      </c>
      <c r="H74" s="51" t="s">
        <v>167</v>
      </c>
      <c r="I74" s="52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ht="45" x14ac:dyDescent="0.25">
      <c r="A75" s="66"/>
      <c r="B75" s="70"/>
      <c r="C75" s="43"/>
      <c r="D75" s="43"/>
      <c r="E75" s="108"/>
      <c r="F75" s="71"/>
      <c r="G75" s="73" t="s">
        <v>168</v>
      </c>
      <c r="H75" s="51" t="s">
        <v>169</v>
      </c>
      <c r="I75" s="52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ht="45" x14ac:dyDescent="0.25">
      <c r="A76" s="66"/>
      <c r="B76" s="70"/>
      <c r="C76" s="43"/>
      <c r="D76" s="43"/>
      <c r="E76" s="108"/>
      <c r="F76" s="71"/>
      <c r="G76" s="73" t="s">
        <v>170</v>
      </c>
      <c r="H76" s="51" t="s">
        <v>171</v>
      </c>
      <c r="I76" s="52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ht="22.5" x14ac:dyDescent="0.25">
      <c r="A77" s="66"/>
      <c r="B77" s="70"/>
      <c r="C77" s="43"/>
      <c r="D77" s="43"/>
      <c r="E77" s="108"/>
      <c r="F77" s="71"/>
      <c r="G77" s="73" t="s">
        <v>172</v>
      </c>
      <c r="H77" s="51" t="s">
        <v>173</v>
      </c>
      <c r="I77" s="52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ht="33.75" x14ac:dyDescent="0.25">
      <c r="A78" s="66"/>
      <c r="B78" s="70"/>
      <c r="C78" s="43"/>
      <c r="D78" s="43"/>
      <c r="E78" s="108"/>
      <c r="F78" s="71"/>
      <c r="G78" s="73" t="s">
        <v>174</v>
      </c>
      <c r="H78" s="51" t="s">
        <v>175</v>
      </c>
      <c r="I78" s="52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ht="45" x14ac:dyDescent="0.25">
      <c r="A79" s="66"/>
      <c r="B79" s="70"/>
      <c r="C79" s="43"/>
      <c r="D79" s="43"/>
      <c r="E79" s="109"/>
      <c r="F79" s="68"/>
      <c r="G79" s="73" t="s">
        <v>176</v>
      </c>
      <c r="H79" s="51" t="s">
        <v>177</v>
      </c>
      <c r="I79" s="52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ht="67.5" x14ac:dyDescent="0.25">
      <c r="A80" s="66"/>
      <c r="B80" s="70"/>
      <c r="C80" s="43"/>
      <c r="D80" s="43"/>
      <c r="E80" s="54">
        <v>5004429</v>
      </c>
      <c r="F80" s="73" t="s">
        <v>178</v>
      </c>
      <c r="G80" s="73"/>
      <c r="H80" s="51"/>
      <c r="I80" s="52" t="s">
        <v>157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ht="90" x14ac:dyDescent="0.25">
      <c r="A81" s="66"/>
      <c r="B81" s="70"/>
      <c r="C81" s="43"/>
      <c r="D81" s="43"/>
      <c r="E81" s="107"/>
      <c r="F81" s="71"/>
      <c r="G81" s="73" t="s">
        <v>179</v>
      </c>
      <c r="H81" s="51" t="s">
        <v>180</v>
      </c>
      <c r="I81" s="52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101.25" x14ac:dyDescent="0.25">
      <c r="A82" s="66"/>
      <c r="B82" s="70"/>
      <c r="C82" s="43"/>
      <c r="D82" s="43"/>
      <c r="E82" s="108"/>
      <c r="F82" s="71"/>
      <c r="G82" s="73" t="s">
        <v>181</v>
      </c>
      <c r="H82" s="51" t="s">
        <v>182</v>
      </c>
      <c r="I82" s="52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ht="67.5" x14ac:dyDescent="0.25">
      <c r="A83" s="66"/>
      <c r="B83" s="70"/>
      <c r="C83" s="43"/>
      <c r="D83" s="43"/>
      <c r="E83" s="108"/>
      <c r="F83" s="71"/>
      <c r="G83" s="110" t="s">
        <v>183</v>
      </c>
      <c r="H83" s="51" t="s">
        <v>184</v>
      </c>
      <c r="I83" s="52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ht="56.25" x14ac:dyDescent="0.25">
      <c r="A84" s="111"/>
      <c r="B84" s="99" t="s">
        <v>185</v>
      </c>
      <c r="C84" s="73" t="s">
        <v>186</v>
      </c>
      <c r="D84" s="52" t="s">
        <v>187</v>
      </c>
      <c r="E84" s="112">
        <v>5000027</v>
      </c>
      <c r="F84" s="113" t="s">
        <v>188</v>
      </c>
      <c r="G84" s="113"/>
      <c r="H84" s="114" t="s">
        <v>188</v>
      </c>
      <c r="I84" s="115" t="s">
        <v>189</v>
      </c>
      <c r="J84" s="112">
        <f t="shared" ref="J84:O84" si="0">SUM(J85:J88)</f>
        <v>897</v>
      </c>
      <c r="K84" s="112">
        <f t="shared" si="0"/>
        <v>322</v>
      </c>
      <c r="L84" s="112">
        <f t="shared" si="0"/>
        <v>324</v>
      </c>
      <c r="M84" s="112">
        <f t="shared" si="0"/>
        <v>323</v>
      </c>
      <c r="N84" s="112">
        <f t="shared" si="0"/>
        <v>324</v>
      </c>
      <c r="O84" s="112">
        <f t="shared" si="0"/>
        <v>25507.5</v>
      </c>
      <c r="P84" s="116">
        <v>0</v>
      </c>
      <c r="Q84" s="112">
        <v>0</v>
      </c>
      <c r="R84" s="112">
        <v>0</v>
      </c>
      <c r="S84" s="112">
        <v>0</v>
      </c>
      <c r="T84" s="48">
        <f>+O84-P84-Q84-R84-S84</f>
        <v>25507.5</v>
      </c>
      <c r="U84" s="116"/>
      <c r="V84" s="112"/>
    </row>
    <row r="85" spans="1:22" ht="45" x14ac:dyDescent="0.25">
      <c r="A85" s="111"/>
      <c r="B85" s="99"/>
      <c r="C85" s="99"/>
      <c r="D85" s="70"/>
      <c r="E85" s="117"/>
      <c r="F85" s="118"/>
      <c r="G85" s="73" t="s">
        <v>190</v>
      </c>
      <c r="H85" s="51" t="s">
        <v>191</v>
      </c>
      <c r="I85" s="52"/>
      <c r="J85" s="54">
        <v>812</v>
      </c>
      <c r="K85" s="54">
        <v>302</v>
      </c>
      <c r="L85" s="54">
        <v>302</v>
      </c>
      <c r="M85" s="54">
        <v>302</v>
      </c>
      <c r="N85" s="54">
        <v>302</v>
      </c>
      <c r="O85" s="96">
        <v>10587.98</v>
      </c>
      <c r="P85" s="54"/>
      <c r="Q85" s="54"/>
      <c r="R85" s="54"/>
      <c r="S85" s="54"/>
      <c r="T85" s="96">
        <v>10587.98</v>
      </c>
      <c r="U85" s="54"/>
      <c r="V85" s="54"/>
    </row>
    <row r="86" spans="1:22" ht="45" x14ac:dyDescent="0.25">
      <c r="A86" s="111"/>
      <c r="B86" s="99"/>
      <c r="C86" s="99"/>
      <c r="D86" s="70"/>
      <c r="E86" s="117"/>
      <c r="F86" s="119"/>
      <c r="G86" s="73" t="s">
        <v>192</v>
      </c>
      <c r="H86" s="51" t="s">
        <v>193</v>
      </c>
      <c r="I86" s="52"/>
      <c r="J86" s="54">
        <v>10</v>
      </c>
      <c r="K86" s="54">
        <v>2</v>
      </c>
      <c r="L86" s="54">
        <v>3</v>
      </c>
      <c r="M86" s="54">
        <v>2</v>
      </c>
      <c r="N86" s="54">
        <v>3</v>
      </c>
      <c r="O86" s="96">
        <v>9251.93</v>
      </c>
      <c r="P86" s="54"/>
      <c r="Q86" s="54"/>
      <c r="R86" s="54"/>
      <c r="S86" s="54"/>
      <c r="T86" s="96">
        <v>9251.93</v>
      </c>
      <c r="U86" s="54"/>
      <c r="V86" s="54"/>
    </row>
    <row r="87" spans="1:22" ht="22.5" x14ac:dyDescent="0.25">
      <c r="A87" s="111"/>
      <c r="B87" s="99"/>
      <c r="C87" s="99"/>
      <c r="D87" s="70"/>
      <c r="E87" s="117"/>
      <c r="F87" s="119"/>
      <c r="G87" s="73" t="s">
        <v>194</v>
      </c>
      <c r="H87" s="51" t="s">
        <v>195</v>
      </c>
      <c r="I87" s="52"/>
      <c r="J87" s="54">
        <v>67</v>
      </c>
      <c r="K87" s="54">
        <v>16</v>
      </c>
      <c r="L87" s="54">
        <v>17</v>
      </c>
      <c r="M87" s="54">
        <v>17</v>
      </c>
      <c r="N87" s="54">
        <v>17</v>
      </c>
      <c r="O87" s="96">
        <v>5424.62</v>
      </c>
      <c r="P87" s="54"/>
      <c r="Q87" s="54"/>
      <c r="R87" s="54"/>
      <c r="S87" s="54"/>
      <c r="T87" s="96">
        <v>5424.62</v>
      </c>
      <c r="U87" s="54"/>
      <c r="V87" s="54"/>
    </row>
    <row r="88" spans="1:22" ht="22.5" x14ac:dyDescent="0.25">
      <c r="A88" s="111"/>
      <c r="B88" s="99"/>
      <c r="C88" s="99"/>
      <c r="D88" s="70"/>
      <c r="E88" s="117"/>
      <c r="F88" s="120"/>
      <c r="G88" s="73" t="s">
        <v>196</v>
      </c>
      <c r="H88" s="51" t="s">
        <v>197</v>
      </c>
      <c r="I88" s="52"/>
      <c r="J88" s="54">
        <v>8</v>
      </c>
      <c r="K88" s="54">
        <v>2</v>
      </c>
      <c r="L88" s="54">
        <v>2</v>
      </c>
      <c r="M88" s="54">
        <v>2</v>
      </c>
      <c r="N88" s="54">
        <v>2</v>
      </c>
      <c r="O88" s="54">
        <v>242.97</v>
      </c>
      <c r="P88" s="54"/>
      <c r="Q88" s="54"/>
      <c r="R88" s="54"/>
      <c r="S88" s="54"/>
      <c r="T88" s="54">
        <v>242.97</v>
      </c>
      <c r="U88" s="54"/>
      <c r="V88" s="54"/>
    </row>
    <row r="89" spans="1:22" ht="56.25" x14ac:dyDescent="0.25">
      <c r="A89" s="111"/>
      <c r="B89" s="99"/>
      <c r="C89" s="73" t="s">
        <v>198</v>
      </c>
      <c r="D89" s="52" t="s">
        <v>199</v>
      </c>
      <c r="E89" s="112">
        <v>5000028</v>
      </c>
      <c r="F89" s="113" t="s">
        <v>200</v>
      </c>
      <c r="G89" s="113"/>
      <c r="H89" s="114" t="s">
        <v>200</v>
      </c>
      <c r="I89" s="115" t="s">
        <v>189</v>
      </c>
      <c r="J89" s="112">
        <f t="shared" ref="J89:O89" si="1">SUM(J90:J93)</f>
        <v>502</v>
      </c>
      <c r="K89" s="112">
        <f t="shared" si="1"/>
        <v>96</v>
      </c>
      <c r="L89" s="112">
        <f t="shared" si="1"/>
        <v>95</v>
      </c>
      <c r="M89" s="112">
        <f t="shared" si="1"/>
        <v>156</v>
      </c>
      <c r="N89" s="112">
        <f t="shared" si="1"/>
        <v>155</v>
      </c>
      <c r="O89" s="121">
        <f t="shared" si="1"/>
        <v>34486.5</v>
      </c>
      <c r="P89" s="116">
        <v>0</v>
      </c>
      <c r="Q89" s="112">
        <v>0</v>
      </c>
      <c r="R89" s="112">
        <v>0</v>
      </c>
      <c r="S89" s="112">
        <v>0</v>
      </c>
      <c r="T89" s="48">
        <f>+O89-P89-Q89-R89-S89</f>
        <v>34486.5</v>
      </c>
      <c r="U89" s="116"/>
      <c r="V89" s="112"/>
    </row>
    <row r="90" spans="1:22" ht="22.5" x14ac:dyDescent="0.25">
      <c r="A90" s="111"/>
      <c r="B90" s="99"/>
      <c r="C90" s="99"/>
      <c r="D90" s="70"/>
      <c r="E90" s="117"/>
      <c r="F90" s="118"/>
      <c r="G90" s="73" t="s">
        <v>201</v>
      </c>
      <c r="H90" s="51" t="s">
        <v>202</v>
      </c>
      <c r="I90" s="52"/>
      <c r="J90" s="54">
        <v>440</v>
      </c>
      <c r="K90" s="54">
        <v>80</v>
      </c>
      <c r="L90" s="54">
        <v>80</v>
      </c>
      <c r="M90" s="54">
        <v>140</v>
      </c>
      <c r="N90" s="54">
        <v>140</v>
      </c>
      <c r="O90" s="96">
        <v>5458.2</v>
      </c>
      <c r="P90" s="54"/>
      <c r="Q90" s="54"/>
      <c r="R90" s="54"/>
      <c r="S90" s="54"/>
      <c r="T90" s="96">
        <v>5458.2</v>
      </c>
      <c r="U90" s="54"/>
      <c r="V90" s="54"/>
    </row>
    <row r="91" spans="1:22" ht="33.75" x14ac:dyDescent="0.25">
      <c r="A91" s="111"/>
      <c r="B91" s="99"/>
      <c r="C91" s="99"/>
      <c r="D91" s="70"/>
      <c r="E91" s="117"/>
      <c r="F91" s="119"/>
      <c r="G91" s="73" t="s">
        <v>203</v>
      </c>
      <c r="H91" s="51" t="s">
        <v>204</v>
      </c>
      <c r="I91" s="52"/>
      <c r="J91" s="54">
        <v>2</v>
      </c>
      <c r="K91" s="54">
        <v>1</v>
      </c>
      <c r="L91" s="54"/>
      <c r="M91" s="54">
        <v>1</v>
      </c>
      <c r="N91" s="54"/>
      <c r="O91" s="54">
        <v>32.17</v>
      </c>
      <c r="P91" s="54"/>
      <c r="Q91" s="54"/>
      <c r="R91" s="54"/>
      <c r="S91" s="54"/>
      <c r="T91" s="54">
        <v>32.17</v>
      </c>
      <c r="U91" s="54"/>
      <c r="V91" s="54"/>
    </row>
    <row r="92" spans="1:22" ht="22.5" x14ac:dyDescent="0.25">
      <c r="A92" s="111"/>
      <c r="B92" s="99"/>
      <c r="C92" s="99"/>
      <c r="D92" s="70"/>
      <c r="E92" s="117"/>
      <c r="F92" s="119"/>
      <c r="G92" s="73" t="s">
        <v>205</v>
      </c>
      <c r="H92" s="51" t="s">
        <v>206</v>
      </c>
      <c r="I92" s="52"/>
      <c r="J92" s="54">
        <v>20</v>
      </c>
      <c r="K92" s="54">
        <v>5</v>
      </c>
      <c r="L92" s="54">
        <v>5</v>
      </c>
      <c r="M92" s="54">
        <v>5</v>
      </c>
      <c r="N92" s="54">
        <v>5</v>
      </c>
      <c r="O92" s="96">
        <v>16529.71</v>
      </c>
      <c r="P92" s="54"/>
      <c r="Q92" s="54"/>
      <c r="R92" s="54"/>
      <c r="S92" s="54"/>
      <c r="T92" s="96">
        <v>16529.71</v>
      </c>
      <c r="U92" s="54"/>
      <c r="V92" s="54"/>
    </row>
    <row r="93" spans="1:22" ht="22.5" x14ac:dyDescent="0.25">
      <c r="A93" s="111"/>
      <c r="B93" s="99"/>
      <c r="C93" s="99"/>
      <c r="D93" s="70"/>
      <c r="E93" s="117"/>
      <c r="F93" s="120"/>
      <c r="G93" s="73" t="s">
        <v>207</v>
      </c>
      <c r="H93" s="51" t="s">
        <v>208</v>
      </c>
      <c r="I93" s="52"/>
      <c r="J93" s="54">
        <v>40</v>
      </c>
      <c r="K93" s="54">
        <v>10</v>
      </c>
      <c r="L93" s="54">
        <v>10</v>
      </c>
      <c r="M93" s="54">
        <v>10</v>
      </c>
      <c r="N93" s="54">
        <v>10</v>
      </c>
      <c r="O93" s="96">
        <v>12466.42</v>
      </c>
      <c r="P93" s="54"/>
      <c r="Q93" s="54"/>
      <c r="R93" s="54"/>
      <c r="S93" s="54"/>
      <c r="T93" s="96">
        <v>12466.42</v>
      </c>
      <c r="U93" s="54"/>
      <c r="V93" s="54"/>
    </row>
    <row r="94" spans="1:22" ht="56.25" x14ac:dyDescent="0.25">
      <c r="A94" s="111"/>
      <c r="B94" s="99"/>
      <c r="C94" s="73" t="s">
        <v>209</v>
      </c>
      <c r="D94" s="52" t="s">
        <v>210</v>
      </c>
      <c r="E94" s="112">
        <v>5000031</v>
      </c>
      <c r="F94" s="113" t="s">
        <v>211</v>
      </c>
      <c r="G94" s="113"/>
      <c r="H94" s="114" t="s">
        <v>211</v>
      </c>
      <c r="I94" s="115" t="s">
        <v>189</v>
      </c>
      <c r="J94" s="112">
        <f t="shared" ref="J94:O94" si="2">SUM(J95)</f>
        <v>80</v>
      </c>
      <c r="K94" s="112">
        <f t="shared" si="2"/>
        <v>20</v>
      </c>
      <c r="L94" s="112">
        <f t="shared" si="2"/>
        <v>20</v>
      </c>
      <c r="M94" s="112">
        <f t="shared" si="2"/>
        <v>20</v>
      </c>
      <c r="N94" s="112">
        <f t="shared" si="2"/>
        <v>20</v>
      </c>
      <c r="O94" s="112">
        <f t="shared" si="2"/>
        <v>297.45</v>
      </c>
      <c r="P94" s="112">
        <v>0</v>
      </c>
      <c r="Q94" s="112">
        <v>0</v>
      </c>
      <c r="R94" s="112">
        <v>0</v>
      </c>
      <c r="S94" s="112">
        <v>0</v>
      </c>
      <c r="T94" s="48">
        <f>+O94-P94-Q94-R94-S94</f>
        <v>297.45</v>
      </c>
      <c r="U94" s="112"/>
      <c r="V94" s="112"/>
    </row>
    <row r="95" spans="1:22" x14ac:dyDescent="0.25">
      <c r="A95" s="111"/>
      <c r="B95" s="99"/>
      <c r="C95" s="118"/>
      <c r="D95" s="77"/>
      <c r="E95" s="107"/>
      <c r="F95" s="118"/>
      <c r="G95" s="73" t="s">
        <v>212</v>
      </c>
      <c r="H95" s="51" t="s">
        <v>213</v>
      </c>
      <c r="I95" s="52"/>
      <c r="J95" s="54">
        <v>80</v>
      </c>
      <c r="K95" s="54">
        <v>20</v>
      </c>
      <c r="L95" s="54">
        <v>20</v>
      </c>
      <c r="M95" s="54">
        <v>20</v>
      </c>
      <c r="N95" s="54">
        <v>20</v>
      </c>
      <c r="O95" s="54">
        <v>297.45</v>
      </c>
      <c r="P95" s="54"/>
      <c r="Q95" s="54"/>
      <c r="R95" s="54"/>
      <c r="S95" s="54"/>
      <c r="T95" s="54">
        <v>297.45</v>
      </c>
      <c r="U95" s="54"/>
      <c r="V95" s="54"/>
    </row>
    <row r="96" spans="1:22" ht="22.5" x14ac:dyDescent="0.25">
      <c r="A96" s="111"/>
      <c r="B96" s="99"/>
      <c r="C96" s="119"/>
      <c r="D96" s="43"/>
      <c r="E96" s="108"/>
      <c r="F96" s="119"/>
      <c r="G96" s="73"/>
      <c r="H96" s="51" t="s">
        <v>214</v>
      </c>
      <c r="I96" s="52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x14ac:dyDescent="0.25">
      <c r="A97" s="111"/>
      <c r="B97" s="99"/>
      <c r="C97" s="119"/>
      <c r="D97" s="43"/>
      <c r="E97" s="108"/>
      <c r="F97" s="119"/>
      <c r="G97" s="73"/>
      <c r="H97" s="122"/>
      <c r="I97" s="52" t="s">
        <v>189</v>
      </c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22.5" x14ac:dyDescent="0.25">
      <c r="A98" s="111"/>
      <c r="B98" s="99"/>
      <c r="C98" s="120"/>
      <c r="D98" s="67"/>
      <c r="E98" s="109"/>
      <c r="F98" s="120"/>
      <c r="G98" s="73" t="s">
        <v>215</v>
      </c>
      <c r="H98" s="51" t="s">
        <v>216</v>
      </c>
      <c r="I98" s="52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ht="67.5" x14ac:dyDescent="0.25">
      <c r="A99" s="111"/>
      <c r="B99" s="99"/>
      <c r="C99" s="73" t="s">
        <v>217</v>
      </c>
      <c r="D99" s="52" t="s">
        <v>218</v>
      </c>
      <c r="E99" s="112">
        <v>5000029</v>
      </c>
      <c r="F99" s="113" t="s">
        <v>219</v>
      </c>
      <c r="G99" s="113"/>
      <c r="H99" s="114" t="s">
        <v>219</v>
      </c>
      <c r="I99" s="115" t="s">
        <v>189</v>
      </c>
      <c r="J99" s="112">
        <f t="shared" ref="J99:O99" si="3">SUM(J100:J103)</f>
        <v>178</v>
      </c>
      <c r="K99" s="112">
        <f t="shared" si="3"/>
        <v>43</v>
      </c>
      <c r="L99" s="112">
        <f t="shared" si="3"/>
        <v>44</v>
      </c>
      <c r="M99" s="112">
        <f t="shared" si="3"/>
        <v>45</v>
      </c>
      <c r="N99" s="112">
        <f t="shared" si="3"/>
        <v>46</v>
      </c>
      <c r="O99" s="121">
        <f t="shared" si="3"/>
        <v>254797.72999999998</v>
      </c>
      <c r="P99" s="116">
        <v>208800</v>
      </c>
      <c r="Q99" s="112">
        <v>0</v>
      </c>
      <c r="R99" s="112">
        <v>0</v>
      </c>
      <c r="S99" s="112">
        <v>0</v>
      </c>
      <c r="T99" s="48">
        <f>+O99-P99-Q99-R99-S99</f>
        <v>45997.729999999981</v>
      </c>
      <c r="U99" s="116">
        <v>554258</v>
      </c>
      <c r="V99" s="112"/>
    </row>
    <row r="100" spans="1:22" x14ac:dyDescent="0.25">
      <c r="A100" s="111"/>
      <c r="B100" s="99"/>
      <c r="C100" s="99"/>
      <c r="D100" s="70"/>
      <c r="E100" s="117"/>
      <c r="F100" s="73"/>
      <c r="G100" s="73" t="s">
        <v>220</v>
      </c>
      <c r="H100" s="51" t="s">
        <v>221</v>
      </c>
      <c r="I100" s="52"/>
      <c r="J100" s="54">
        <v>85</v>
      </c>
      <c r="K100" s="54">
        <v>21</v>
      </c>
      <c r="L100" s="54">
        <v>21</v>
      </c>
      <c r="M100" s="54">
        <v>21</v>
      </c>
      <c r="N100" s="54">
        <v>22</v>
      </c>
      <c r="O100" s="96">
        <v>78836.28</v>
      </c>
      <c r="P100" s="54"/>
      <c r="Q100" s="54"/>
      <c r="R100" s="54"/>
      <c r="S100" s="54"/>
      <c r="T100" s="96"/>
      <c r="U100" s="54"/>
      <c r="V100" s="54"/>
    </row>
    <row r="101" spans="1:22" ht="78.75" x14ac:dyDescent="0.25">
      <c r="A101" s="111"/>
      <c r="B101" s="99"/>
      <c r="C101" s="99"/>
      <c r="D101" s="70"/>
      <c r="E101" s="117"/>
      <c r="F101" s="118"/>
      <c r="G101" s="73" t="s">
        <v>222</v>
      </c>
      <c r="H101" s="51" t="s">
        <v>223</v>
      </c>
      <c r="I101" s="52"/>
      <c r="J101" s="54">
        <v>19</v>
      </c>
      <c r="K101" s="54">
        <v>4</v>
      </c>
      <c r="L101" s="54">
        <v>5</v>
      </c>
      <c r="M101" s="54">
        <v>5</v>
      </c>
      <c r="N101" s="54">
        <v>5</v>
      </c>
      <c r="O101" s="96">
        <v>120760.01</v>
      </c>
      <c r="P101" s="54"/>
      <c r="Q101" s="54"/>
      <c r="R101" s="54"/>
      <c r="S101" s="54"/>
      <c r="T101" s="96"/>
      <c r="U101" s="54"/>
      <c r="V101" s="54"/>
    </row>
    <row r="102" spans="1:22" ht="67.5" x14ac:dyDescent="0.25">
      <c r="A102" s="111"/>
      <c r="B102" s="99"/>
      <c r="C102" s="99"/>
      <c r="D102" s="70"/>
      <c r="E102" s="117"/>
      <c r="F102" s="120"/>
      <c r="G102" s="73" t="s">
        <v>224</v>
      </c>
      <c r="H102" s="51" t="s">
        <v>225</v>
      </c>
      <c r="I102" s="52"/>
      <c r="J102" s="54">
        <v>50</v>
      </c>
      <c r="K102" s="54">
        <v>12</v>
      </c>
      <c r="L102" s="54">
        <v>12</v>
      </c>
      <c r="M102" s="54">
        <v>13</v>
      </c>
      <c r="N102" s="54">
        <v>13</v>
      </c>
      <c r="O102" s="96">
        <v>16048.49</v>
      </c>
      <c r="P102" s="54"/>
      <c r="Q102" s="54"/>
      <c r="R102" s="54"/>
      <c r="S102" s="54"/>
      <c r="T102" s="96"/>
      <c r="U102" s="54"/>
      <c r="V102" s="54"/>
    </row>
    <row r="103" spans="1:22" x14ac:dyDescent="0.25">
      <c r="A103" s="111"/>
      <c r="B103" s="99"/>
      <c r="C103" s="99"/>
      <c r="D103" s="70"/>
      <c r="E103" s="117"/>
      <c r="F103" s="73"/>
      <c r="G103" s="73" t="s">
        <v>226</v>
      </c>
      <c r="H103" s="51" t="s">
        <v>227</v>
      </c>
      <c r="I103" s="52"/>
      <c r="J103" s="54">
        <v>24</v>
      </c>
      <c r="K103" s="54">
        <v>6</v>
      </c>
      <c r="L103" s="54">
        <v>6</v>
      </c>
      <c r="M103" s="54">
        <v>6</v>
      </c>
      <c r="N103" s="54">
        <v>6</v>
      </c>
      <c r="O103" s="96">
        <v>39152.949999999997</v>
      </c>
      <c r="P103" s="54"/>
      <c r="Q103" s="54"/>
      <c r="R103" s="54"/>
      <c r="S103" s="54"/>
      <c r="T103" s="96"/>
      <c r="U103" s="54"/>
      <c r="V103" s="54"/>
    </row>
    <row r="104" spans="1:22" ht="67.5" x14ac:dyDescent="0.25">
      <c r="A104" s="111"/>
      <c r="B104" s="99"/>
      <c r="C104" s="73" t="s">
        <v>228</v>
      </c>
      <c r="D104" s="52" t="s">
        <v>229</v>
      </c>
      <c r="E104" s="112">
        <v>5000030</v>
      </c>
      <c r="F104" s="113" t="s">
        <v>230</v>
      </c>
      <c r="G104" s="113"/>
      <c r="H104" s="114" t="s">
        <v>230</v>
      </c>
      <c r="I104" s="115" t="s">
        <v>189</v>
      </c>
      <c r="J104" s="112">
        <f t="shared" ref="J104:O104" si="4">SUM(J105:J106)</f>
        <v>43</v>
      </c>
      <c r="K104" s="112">
        <f t="shared" si="4"/>
        <v>10</v>
      </c>
      <c r="L104" s="112">
        <f t="shared" si="4"/>
        <v>11</v>
      </c>
      <c r="M104" s="112">
        <f t="shared" si="4"/>
        <v>10</v>
      </c>
      <c r="N104" s="112">
        <f t="shared" si="4"/>
        <v>12</v>
      </c>
      <c r="O104" s="121">
        <f t="shared" si="4"/>
        <v>55714.6</v>
      </c>
      <c r="P104" s="116">
        <v>1700</v>
      </c>
      <c r="Q104" s="112">
        <v>0</v>
      </c>
      <c r="R104" s="112">
        <v>0</v>
      </c>
      <c r="S104" s="112">
        <v>0</v>
      </c>
      <c r="T104" s="48">
        <f>+O104-P104-Q104-R104-S104</f>
        <v>54014.6</v>
      </c>
      <c r="U104" s="116">
        <v>120165</v>
      </c>
      <c r="V104" s="112"/>
    </row>
    <row r="105" spans="1:22" ht="45" x14ac:dyDescent="0.25">
      <c r="A105" s="111"/>
      <c r="B105" s="99"/>
      <c r="C105" s="99"/>
      <c r="D105" s="70"/>
      <c r="E105" s="117"/>
      <c r="F105" s="118"/>
      <c r="G105" s="73" t="s">
        <v>231</v>
      </c>
      <c r="H105" s="51" t="s">
        <v>232</v>
      </c>
      <c r="I105" s="52"/>
      <c r="J105" s="54">
        <v>37</v>
      </c>
      <c r="K105" s="54">
        <v>9</v>
      </c>
      <c r="L105" s="54">
        <v>9</v>
      </c>
      <c r="M105" s="54">
        <v>9</v>
      </c>
      <c r="N105" s="54">
        <v>10</v>
      </c>
      <c r="O105" s="96">
        <v>14023.06</v>
      </c>
      <c r="P105" s="54"/>
      <c r="Q105" s="54"/>
      <c r="R105" s="54"/>
      <c r="S105" s="54"/>
      <c r="T105" s="96"/>
      <c r="U105" s="54"/>
      <c r="V105" s="54"/>
    </row>
    <row r="106" spans="1:22" ht="45" x14ac:dyDescent="0.25">
      <c r="A106" s="111"/>
      <c r="B106" s="99"/>
      <c r="C106" s="99"/>
      <c r="D106" s="70"/>
      <c r="E106" s="117"/>
      <c r="F106" s="120"/>
      <c r="G106" s="73" t="s">
        <v>233</v>
      </c>
      <c r="H106" s="51" t="s">
        <v>234</v>
      </c>
      <c r="I106" s="52"/>
      <c r="J106" s="54">
        <v>6</v>
      </c>
      <c r="K106" s="54">
        <v>1</v>
      </c>
      <c r="L106" s="54">
        <v>2</v>
      </c>
      <c r="M106" s="54">
        <v>1</v>
      </c>
      <c r="N106" s="54">
        <v>2</v>
      </c>
      <c r="O106" s="96">
        <v>41691.54</v>
      </c>
      <c r="P106" s="54"/>
      <c r="Q106" s="54"/>
      <c r="R106" s="54"/>
      <c r="S106" s="54"/>
      <c r="T106" s="96"/>
      <c r="U106" s="54"/>
      <c r="V106" s="54"/>
    </row>
    <row r="107" spans="1:22" x14ac:dyDescent="0.25">
      <c r="A107" s="123" t="s">
        <v>235</v>
      </c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5"/>
    </row>
    <row r="108" spans="1:22" ht="45" x14ac:dyDescent="0.25">
      <c r="A108" s="66" t="s">
        <v>236</v>
      </c>
      <c r="B108" s="120" t="s">
        <v>237</v>
      </c>
      <c r="C108" s="126" t="s">
        <v>238</v>
      </c>
      <c r="D108" s="77" t="s">
        <v>239</v>
      </c>
      <c r="E108" s="127">
        <v>5000032</v>
      </c>
      <c r="F108" s="87" t="s">
        <v>240</v>
      </c>
      <c r="G108" s="87"/>
      <c r="H108" s="89" t="s">
        <v>240</v>
      </c>
      <c r="I108" s="45" t="s">
        <v>241</v>
      </c>
      <c r="J108" s="45">
        <f t="shared" ref="J108:O108" si="5">SUM(J109)</f>
        <v>410</v>
      </c>
      <c r="K108" s="45">
        <f t="shared" si="5"/>
        <v>102</v>
      </c>
      <c r="L108" s="45">
        <f t="shared" si="5"/>
        <v>103</v>
      </c>
      <c r="M108" s="45">
        <f t="shared" si="5"/>
        <v>102</v>
      </c>
      <c r="N108" s="45">
        <f t="shared" si="5"/>
        <v>103</v>
      </c>
      <c r="O108" s="45">
        <f t="shared" si="5"/>
        <v>10094.65</v>
      </c>
      <c r="P108" s="47"/>
      <c r="Q108" s="47">
        <v>0</v>
      </c>
      <c r="R108" s="47">
        <v>0</v>
      </c>
      <c r="S108" s="47">
        <v>0</v>
      </c>
      <c r="T108" s="48">
        <f>+O108-P108-Q108-R108-S108</f>
        <v>10094.65</v>
      </c>
      <c r="U108" s="47"/>
      <c r="V108" s="47"/>
    </row>
    <row r="109" spans="1:22" ht="45" x14ac:dyDescent="0.25">
      <c r="A109" s="105"/>
      <c r="B109" s="99"/>
      <c r="C109" s="128"/>
      <c r="D109" s="129"/>
      <c r="E109" s="130"/>
      <c r="F109" s="68"/>
      <c r="G109" s="68" t="s">
        <v>242</v>
      </c>
      <c r="H109" s="51" t="s">
        <v>239</v>
      </c>
      <c r="I109" s="44"/>
      <c r="J109" s="131">
        <v>410</v>
      </c>
      <c r="K109" s="54">
        <v>102</v>
      </c>
      <c r="L109" s="54">
        <v>103</v>
      </c>
      <c r="M109" s="54">
        <v>102</v>
      </c>
      <c r="N109" s="54">
        <v>103</v>
      </c>
      <c r="O109" s="96">
        <v>10094.65</v>
      </c>
      <c r="P109" s="54"/>
      <c r="Q109" s="54"/>
      <c r="R109" s="54"/>
      <c r="S109" s="54"/>
      <c r="T109" s="96">
        <v>10094.65</v>
      </c>
      <c r="U109" s="132"/>
      <c r="V109" s="54"/>
    </row>
    <row r="110" spans="1:22" x14ac:dyDescent="0.25">
      <c r="A110" s="133"/>
      <c r="B110" s="133"/>
      <c r="C110" s="133"/>
      <c r="D110" s="133"/>
      <c r="E110" s="133"/>
      <c r="F110" s="133"/>
      <c r="G110" s="133"/>
      <c r="H110" s="122"/>
      <c r="I110" s="133"/>
      <c r="J110" s="133"/>
      <c r="K110" s="134" t="s">
        <v>243</v>
      </c>
      <c r="L110" s="135"/>
      <c r="M110" s="135"/>
      <c r="N110" s="136"/>
      <c r="O110" s="137">
        <f t="shared" ref="O110:V110" si="6">SUM(O10+O44+O84+O89+O94+O99+O104+O108)</f>
        <v>509907.53</v>
      </c>
      <c r="P110" s="137">
        <f t="shared" si="6"/>
        <v>322500</v>
      </c>
      <c r="Q110" s="137">
        <f t="shared" si="6"/>
        <v>0</v>
      </c>
      <c r="R110" s="137">
        <f t="shared" si="6"/>
        <v>0</v>
      </c>
      <c r="S110" s="137">
        <f t="shared" si="6"/>
        <v>0</v>
      </c>
      <c r="T110" s="137">
        <f t="shared" si="6"/>
        <v>187407.52999999997</v>
      </c>
      <c r="U110" s="137">
        <f t="shared" si="6"/>
        <v>777327</v>
      </c>
      <c r="V110" s="137">
        <f t="shared" si="6"/>
        <v>0</v>
      </c>
    </row>
    <row r="114" spans="1:22" x14ac:dyDescent="0.25">
      <c r="A114" s="138" t="s">
        <v>0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</row>
    <row r="115" spans="1:22" x14ac:dyDescent="0.25">
      <c r="A115" s="138" t="s">
        <v>244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</row>
    <row r="116" spans="1:22" x14ac:dyDescent="0.25">
      <c r="A116" s="139" t="s">
        <v>245</v>
      </c>
      <c r="B116" s="139"/>
      <c r="C116" s="139"/>
      <c r="D116" s="139"/>
      <c r="E116" s="139"/>
      <c r="F116" s="139"/>
      <c r="G116" s="10"/>
      <c r="I116" s="4"/>
    </row>
    <row r="117" spans="1:22" x14ac:dyDescent="0.25">
      <c r="A117" s="140" t="s">
        <v>246</v>
      </c>
      <c r="B117" s="140"/>
      <c r="C117" s="141"/>
      <c r="D117" s="140"/>
      <c r="E117" s="141"/>
      <c r="F117" s="140"/>
      <c r="G117" s="10"/>
      <c r="I117" s="4"/>
    </row>
    <row r="118" spans="1:22" ht="15.75" thickBot="1" x14ac:dyDescent="0.3">
      <c r="A118" s="142"/>
      <c r="B118" s="142"/>
      <c r="C118" s="143"/>
      <c r="D118" s="144"/>
      <c r="E118" s="143"/>
      <c r="F118" s="145"/>
      <c r="G118" s="5"/>
      <c r="I118" s="4"/>
    </row>
    <row r="119" spans="1:22" x14ac:dyDescent="0.25">
      <c r="A119" s="146" t="s">
        <v>4</v>
      </c>
      <c r="B119" s="147" t="s">
        <v>247</v>
      </c>
      <c r="C119" s="146" t="s">
        <v>5</v>
      </c>
      <c r="D119" s="148" t="s">
        <v>6</v>
      </c>
      <c r="E119" s="146" t="s">
        <v>7</v>
      </c>
      <c r="F119" s="149" t="s">
        <v>248</v>
      </c>
      <c r="G119" s="150" t="s">
        <v>249</v>
      </c>
      <c r="H119" s="147" t="s">
        <v>250</v>
      </c>
      <c r="I119" s="146" t="s">
        <v>11</v>
      </c>
      <c r="J119" s="151" t="s">
        <v>251</v>
      </c>
      <c r="K119" s="152" t="s">
        <v>252</v>
      </c>
      <c r="L119" s="153"/>
      <c r="M119" s="153"/>
      <c r="N119" s="153"/>
      <c r="O119" s="154" t="s">
        <v>253</v>
      </c>
      <c r="P119" s="155"/>
      <c r="Q119" s="155"/>
      <c r="R119" s="155"/>
      <c r="S119" s="155"/>
      <c r="T119" s="156"/>
      <c r="U119" s="146" t="s">
        <v>15</v>
      </c>
      <c r="V119" s="150" t="s">
        <v>16</v>
      </c>
    </row>
    <row r="120" spans="1:22" ht="22.5" x14ac:dyDescent="0.25">
      <c r="A120" s="157"/>
      <c r="B120" s="158"/>
      <c r="C120" s="157"/>
      <c r="D120" s="159"/>
      <c r="E120" s="157"/>
      <c r="F120" s="160"/>
      <c r="G120" s="161"/>
      <c r="H120" s="158"/>
      <c r="I120" s="157"/>
      <c r="J120" s="157"/>
      <c r="K120" s="162"/>
      <c r="L120" s="163"/>
      <c r="M120" s="163"/>
      <c r="N120" s="163"/>
      <c r="O120" s="164" t="s">
        <v>17</v>
      </c>
      <c r="P120" s="165" t="s">
        <v>18</v>
      </c>
      <c r="Q120" s="165" t="s">
        <v>19</v>
      </c>
      <c r="R120" s="165" t="s">
        <v>254</v>
      </c>
      <c r="S120" s="166" t="s">
        <v>21</v>
      </c>
      <c r="T120" s="167" t="s">
        <v>255</v>
      </c>
      <c r="U120" s="157"/>
      <c r="V120" s="161"/>
    </row>
    <row r="121" spans="1:22" ht="34.5" thickBot="1" x14ac:dyDescent="0.3">
      <c r="A121" s="168"/>
      <c r="B121" s="169"/>
      <c r="C121" s="168"/>
      <c r="D121" s="170"/>
      <c r="E121" s="168"/>
      <c r="F121" s="171"/>
      <c r="G121" s="172"/>
      <c r="H121" s="169"/>
      <c r="I121" s="168"/>
      <c r="J121" s="173"/>
      <c r="K121" s="174" t="s">
        <v>23</v>
      </c>
      <c r="L121" s="174" t="s">
        <v>24</v>
      </c>
      <c r="M121" s="174" t="s">
        <v>25</v>
      </c>
      <c r="N121" s="174" t="s">
        <v>26</v>
      </c>
      <c r="O121" s="174" t="s">
        <v>256</v>
      </c>
      <c r="P121" s="174" t="s">
        <v>257</v>
      </c>
      <c r="Q121" s="174" t="s">
        <v>258</v>
      </c>
      <c r="R121" s="174" t="s">
        <v>259</v>
      </c>
      <c r="S121" s="175" t="s">
        <v>260</v>
      </c>
      <c r="T121" s="168"/>
      <c r="U121" s="168"/>
      <c r="V121" s="172"/>
    </row>
    <row r="122" spans="1:22" x14ac:dyDescent="0.25">
      <c r="A122" s="176" t="s">
        <v>261</v>
      </c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</row>
    <row r="123" spans="1:22" ht="78.75" x14ac:dyDescent="0.25">
      <c r="A123" s="177" t="s">
        <v>262</v>
      </c>
      <c r="B123" s="178" t="s">
        <v>263</v>
      </c>
      <c r="C123" s="179">
        <v>3000001</v>
      </c>
      <c r="D123" s="179" t="s">
        <v>35</v>
      </c>
      <c r="E123" s="180">
        <v>50004430</v>
      </c>
      <c r="F123" s="180" t="s">
        <v>264</v>
      </c>
      <c r="G123" s="164"/>
      <c r="H123" s="164" t="s">
        <v>264</v>
      </c>
      <c r="I123" s="164" t="s">
        <v>37</v>
      </c>
      <c r="J123" s="181">
        <f t="shared" ref="J123:O123" si="7">SUM(J124:J126)</f>
        <v>20</v>
      </c>
      <c r="K123" s="181">
        <f t="shared" si="7"/>
        <v>5</v>
      </c>
      <c r="L123" s="181">
        <f t="shared" si="7"/>
        <v>5</v>
      </c>
      <c r="M123" s="181">
        <f t="shared" si="7"/>
        <v>5</v>
      </c>
      <c r="N123" s="181">
        <f t="shared" si="7"/>
        <v>5</v>
      </c>
      <c r="O123" s="182">
        <f t="shared" si="7"/>
        <v>23783.200000000001</v>
      </c>
      <c r="P123" s="183"/>
      <c r="Q123" s="184">
        <v>0</v>
      </c>
      <c r="R123" s="184">
        <v>0</v>
      </c>
      <c r="S123" s="184">
        <v>0</v>
      </c>
      <c r="T123" s="182">
        <f>+O123-P123-Q123-R123-S123</f>
        <v>23783.200000000001</v>
      </c>
      <c r="U123" s="184"/>
      <c r="V123" s="185" t="s">
        <v>265</v>
      </c>
    </row>
    <row r="124" spans="1:22" ht="45" x14ac:dyDescent="0.25">
      <c r="A124" s="186"/>
      <c r="B124" s="187"/>
      <c r="C124" s="188"/>
      <c r="D124" s="188"/>
      <c r="E124" s="189"/>
      <c r="F124" s="190"/>
      <c r="G124" s="191" t="s">
        <v>266</v>
      </c>
      <c r="H124" s="192" t="s">
        <v>267</v>
      </c>
      <c r="I124" s="193"/>
      <c r="J124" s="194">
        <v>12</v>
      </c>
      <c r="K124" s="194">
        <v>3</v>
      </c>
      <c r="L124" s="194">
        <v>3</v>
      </c>
      <c r="M124" s="194">
        <v>3</v>
      </c>
      <c r="N124" s="194">
        <v>3</v>
      </c>
      <c r="O124" s="195">
        <v>11137.78</v>
      </c>
      <c r="P124" s="194"/>
      <c r="Q124" s="194"/>
      <c r="R124" s="194"/>
      <c r="S124" s="194"/>
      <c r="T124" s="196">
        <f>+O124-P124-Q124-R124-S124</f>
        <v>11137.78</v>
      </c>
      <c r="U124" s="194"/>
      <c r="V124" s="197"/>
    </row>
    <row r="125" spans="1:22" ht="45" x14ac:dyDescent="0.25">
      <c r="A125" s="186"/>
      <c r="B125" s="187"/>
      <c r="C125" s="188"/>
      <c r="D125" s="188"/>
      <c r="E125" s="189"/>
      <c r="F125" s="190"/>
      <c r="G125" s="191" t="s">
        <v>268</v>
      </c>
      <c r="H125" s="192" t="s">
        <v>269</v>
      </c>
      <c r="I125" s="193"/>
      <c r="J125" s="194">
        <v>4</v>
      </c>
      <c r="K125" s="194">
        <v>1</v>
      </c>
      <c r="L125" s="194">
        <v>1</v>
      </c>
      <c r="M125" s="194">
        <v>1</v>
      </c>
      <c r="N125" s="194">
        <v>1</v>
      </c>
      <c r="O125" s="194"/>
      <c r="P125" s="194"/>
      <c r="Q125" s="194"/>
      <c r="R125" s="194"/>
      <c r="S125" s="194"/>
      <c r="T125" s="196">
        <f>+O125-P125-Q125-R125-S125</f>
        <v>0</v>
      </c>
      <c r="U125" s="194"/>
      <c r="V125" s="197"/>
    </row>
    <row r="126" spans="1:22" ht="56.25" x14ac:dyDescent="0.25">
      <c r="A126" s="198"/>
      <c r="B126" s="199"/>
      <c r="C126" s="200"/>
      <c r="D126" s="200"/>
      <c r="E126" s="201"/>
      <c r="F126" s="202"/>
      <c r="G126" s="191" t="s">
        <v>270</v>
      </c>
      <c r="H126" s="192" t="s">
        <v>271</v>
      </c>
      <c r="I126" s="193"/>
      <c r="J126" s="194">
        <v>4</v>
      </c>
      <c r="K126" s="194">
        <v>1</v>
      </c>
      <c r="L126" s="194">
        <v>1</v>
      </c>
      <c r="M126" s="194">
        <v>1</v>
      </c>
      <c r="N126" s="194">
        <v>1</v>
      </c>
      <c r="O126" s="195">
        <v>12645.42</v>
      </c>
      <c r="P126" s="194"/>
      <c r="Q126" s="194"/>
      <c r="R126" s="194"/>
      <c r="S126" s="194"/>
      <c r="T126" s="196">
        <f>+O126-P126-Q126-R126-S126</f>
        <v>12645.42</v>
      </c>
      <c r="U126" s="194"/>
      <c r="V126" s="197"/>
    </row>
    <row r="127" spans="1:22" ht="67.5" x14ac:dyDescent="0.25">
      <c r="A127" s="177" t="s">
        <v>272</v>
      </c>
      <c r="B127" s="178" t="s">
        <v>273</v>
      </c>
      <c r="C127" s="179">
        <v>3000001</v>
      </c>
      <c r="D127" s="179" t="s">
        <v>35</v>
      </c>
      <c r="E127" s="180">
        <v>5004389</v>
      </c>
      <c r="F127" s="164" t="s">
        <v>274</v>
      </c>
      <c r="G127" s="164"/>
      <c r="H127" s="164" t="s">
        <v>274</v>
      </c>
      <c r="I127" s="164" t="s">
        <v>275</v>
      </c>
      <c r="J127" s="184"/>
      <c r="K127" s="184"/>
      <c r="L127" s="184"/>
      <c r="M127" s="184"/>
      <c r="N127" s="184"/>
      <c r="O127" s="182">
        <f>SUM(O124:O126)</f>
        <v>23783.200000000001</v>
      </c>
      <c r="P127" s="184"/>
      <c r="Q127" s="184">
        <v>0</v>
      </c>
      <c r="R127" s="184">
        <v>0</v>
      </c>
      <c r="S127" s="184">
        <v>0</v>
      </c>
      <c r="T127" s="182">
        <f>SUM(T124:T126)</f>
        <v>23783.200000000001</v>
      </c>
      <c r="U127" s="184"/>
      <c r="V127" s="185" t="s">
        <v>265</v>
      </c>
    </row>
    <row r="128" spans="1:22" ht="22.5" x14ac:dyDescent="0.25">
      <c r="A128" s="186"/>
      <c r="B128" s="187"/>
      <c r="C128" s="188"/>
      <c r="D128" s="188"/>
      <c r="E128" s="189"/>
      <c r="F128" s="190"/>
      <c r="G128" s="191" t="s">
        <v>276</v>
      </c>
      <c r="H128" s="192" t="s">
        <v>277</v>
      </c>
      <c r="I128" s="193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7"/>
    </row>
    <row r="129" spans="1:22" ht="45" x14ac:dyDescent="0.25">
      <c r="A129" s="198"/>
      <c r="B129" s="187"/>
      <c r="C129" s="188"/>
      <c r="D129" s="188"/>
      <c r="E129" s="189"/>
      <c r="F129" s="190"/>
      <c r="G129" s="191" t="s">
        <v>278</v>
      </c>
      <c r="H129" s="203" t="s">
        <v>279</v>
      </c>
      <c r="I129" s="193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5"/>
    </row>
    <row r="130" spans="1:22" x14ac:dyDescent="0.25">
      <c r="A130" s="206" t="s">
        <v>280</v>
      </c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8"/>
    </row>
    <row r="131" spans="1:22" ht="90" x14ac:dyDescent="0.25">
      <c r="A131" s="177" t="s">
        <v>53</v>
      </c>
      <c r="B131" s="178" t="s">
        <v>281</v>
      </c>
      <c r="C131" s="179">
        <v>3000002</v>
      </c>
      <c r="D131" s="179" t="s">
        <v>282</v>
      </c>
      <c r="E131" s="192">
        <v>5000059</v>
      </c>
      <c r="F131" s="193" t="s">
        <v>283</v>
      </c>
      <c r="G131" s="193"/>
      <c r="H131" s="192"/>
      <c r="I131" s="193" t="s">
        <v>284</v>
      </c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7"/>
    </row>
    <row r="132" spans="1:22" ht="78.75" x14ac:dyDescent="0.25">
      <c r="A132" s="186"/>
      <c r="B132" s="187"/>
      <c r="C132" s="188"/>
      <c r="D132" s="188"/>
      <c r="E132" s="189"/>
      <c r="F132" s="190"/>
      <c r="G132" s="191" t="s">
        <v>285</v>
      </c>
      <c r="H132" s="201" t="s">
        <v>286</v>
      </c>
      <c r="I132" s="193"/>
      <c r="J132" s="209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7"/>
    </row>
    <row r="133" spans="1:22" ht="90" x14ac:dyDescent="0.25">
      <c r="A133" s="186"/>
      <c r="B133" s="187"/>
      <c r="C133" s="188"/>
      <c r="D133" s="188"/>
      <c r="E133" s="189"/>
      <c r="F133" s="190"/>
      <c r="G133" s="191" t="s">
        <v>287</v>
      </c>
      <c r="H133" s="192" t="s">
        <v>288</v>
      </c>
      <c r="I133" s="193"/>
      <c r="J133" s="209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7"/>
    </row>
    <row r="134" spans="1:22" ht="101.25" x14ac:dyDescent="0.25">
      <c r="A134" s="186"/>
      <c r="B134" s="187"/>
      <c r="C134" s="200"/>
      <c r="D134" s="200"/>
      <c r="E134" s="201"/>
      <c r="F134" s="202"/>
      <c r="G134" s="191" t="s">
        <v>289</v>
      </c>
      <c r="H134" s="192" t="s">
        <v>290</v>
      </c>
      <c r="I134" s="193"/>
      <c r="J134" s="209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7"/>
    </row>
    <row r="135" spans="1:22" ht="90" x14ac:dyDescent="0.25">
      <c r="A135" s="186"/>
      <c r="B135" s="187"/>
      <c r="C135" s="179">
        <v>3000005</v>
      </c>
      <c r="D135" s="210" t="s">
        <v>291</v>
      </c>
      <c r="E135" s="192">
        <v>5000058</v>
      </c>
      <c r="F135" s="211" t="s">
        <v>292</v>
      </c>
      <c r="G135" s="190"/>
      <c r="H135" s="192"/>
      <c r="I135" s="190" t="s">
        <v>293</v>
      </c>
      <c r="J135" s="209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7"/>
    </row>
    <row r="136" spans="1:22" ht="90" x14ac:dyDescent="0.25">
      <c r="A136" s="186"/>
      <c r="B136" s="187"/>
      <c r="C136" s="188"/>
      <c r="D136" s="190"/>
      <c r="E136" s="193"/>
      <c r="F136" s="190"/>
      <c r="G136" s="212"/>
      <c r="H136" s="213" t="s">
        <v>292</v>
      </c>
      <c r="I136" s="193"/>
      <c r="J136" s="209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7"/>
    </row>
    <row r="137" spans="1:22" ht="180" x14ac:dyDescent="0.25">
      <c r="A137" s="186" t="s">
        <v>294</v>
      </c>
      <c r="B137" s="214" t="s">
        <v>295</v>
      </c>
      <c r="C137" s="179">
        <v>3033288</v>
      </c>
      <c r="D137" s="179" t="s">
        <v>296</v>
      </c>
      <c r="E137" s="192">
        <v>5000039</v>
      </c>
      <c r="F137" s="193" t="s">
        <v>297</v>
      </c>
      <c r="G137" s="215"/>
      <c r="H137" s="192"/>
      <c r="I137" s="193" t="s">
        <v>57</v>
      </c>
      <c r="J137" s="209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7"/>
    </row>
    <row r="138" spans="1:22" ht="157.5" x14ac:dyDescent="0.25">
      <c r="A138" s="186"/>
      <c r="B138" s="214"/>
      <c r="C138" s="188"/>
      <c r="D138" s="188"/>
      <c r="E138" s="192"/>
      <c r="F138" s="190"/>
      <c r="G138" s="193"/>
      <c r="H138" s="192" t="s">
        <v>298</v>
      </c>
      <c r="I138" s="193"/>
      <c r="J138" s="209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7"/>
    </row>
    <row r="139" spans="1:22" ht="112.5" x14ac:dyDescent="0.25">
      <c r="A139" s="186"/>
      <c r="B139" s="214"/>
      <c r="C139" s="188"/>
      <c r="D139" s="188"/>
      <c r="E139" s="192"/>
      <c r="F139" s="190"/>
      <c r="G139" s="191" t="s">
        <v>299</v>
      </c>
      <c r="H139" s="192" t="s">
        <v>300</v>
      </c>
      <c r="I139" s="193"/>
      <c r="J139" s="209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7"/>
    </row>
    <row r="140" spans="1:22" ht="112.5" x14ac:dyDescent="0.25">
      <c r="A140" s="186"/>
      <c r="B140" s="214"/>
      <c r="C140" s="188"/>
      <c r="D140" s="200"/>
      <c r="E140" s="192"/>
      <c r="F140" s="202"/>
      <c r="G140" s="191" t="s">
        <v>301</v>
      </c>
      <c r="H140" s="192" t="s">
        <v>302</v>
      </c>
      <c r="I140" s="193"/>
      <c r="J140" s="209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7"/>
    </row>
    <row r="141" spans="1:22" ht="135" x14ac:dyDescent="0.25">
      <c r="A141" s="186"/>
      <c r="B141" s="214"/>
      <c r="C141" s="188">
        <v>3033289</v>
      </c>
      <c r="D141" s="216" t="s">
        <v>303</v>
      </c>
      <c r="E141" s="192">
        <v>5000040</v>
      </c>
      <c r="F141" s="193" t="s">
        <v>304</v>
      </c>
      <c r="G141" s="215"/>
      <c r="H141" s="217"/>
      <c r="I141" s="215" t="s">
        <v>64</v>
      </c>
      <c r="J141" s="209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7"/>
    </row>
    <row r="142" spans="1:22" ht="90" x14ac:dyDescent="0.25">
      <c r="A142" s="186"/>
      <c r="B142" s="214"/>
      <c r="C142" s="188"/>
      <c r="D142" s="216"/>
      <c r="E142" s="192"/>
      <c r="F142" s="190"/>
      <c r="G142" s="191" t="s">
        <v>305</v>
      </c>
      <c r="H142" s="218" t="s">
        <v>306</v>
      </c>
      <c r="I142" s="193"/>
      <c r="J142" s="209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7"/>
    </row>
    <row r="143" spans="1:22" ht="123.75" x14ac:dyDescent="0.25">
      <c r="A143" s="186"/>
      <c r="B143" s="214"/>
      <c r="C143" s="188"/>
      <c r="D143" s="216"/>
      <c r="E143" s="192"/>
      <c r="F143" s="202"/>
      <c r="G143" s="191" t="s">
        <v>307</v>
      </c>
      <c r="H143" s="218" t="s">
        <v>308</v>
      </c>
      <c r="I143" s="193"/>
      <c r="J143" s="209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7"/>
    </row>
    <row r="144" spans="1:22" ht="78.75" x14ac:dyDescent="0.25">
      <c r="A144" s="186"/>
      <c r="B144" s="214"/>
      <c r="C144" s="188">
        <v>3033290</v>
      </c>
      <c r="D144" s="179" t="s">
        <v>309</v>
      </c>
      <c r="E144" s="192">
        <v>5000041</v>
      </c>
      <c r="F144" s="193" t="s">
        <v>310</v>
      </c>
      <c r="G144" s="215"/>
      <c r="H144" s="219"/>
      <c r="I144" s="215" t="s">
        <v>73</v>
      </c>
      <c r="J144" s="209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7"/>
    </row>
    <row r="145" spans="1:22" ht="135" x14ac:dyDescent="0.25">
      <c r="A145" s="186"/>
      <c r="B145" s="214"/>
      <c r="C145" s="188"/>
      <c r="D145" s="188"/>
      <c r="E145" s="192"/>
      <c r="F145" s="188"/>
      <c r="G145" s="191" t="s">
        <v>311</v>
      </c>
      <c r="H145" s="220" t="s">
        <v>312</v>
      </c>
      <c r="I145" s="193"/>
      <c r="J145" s="209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7"/>
    </row>
    <row r="146" spans="1:22" ht="101.25" x14ac:dyDescent="0.25">
      <c r="A146" s="186"/>
      <c r="B146" s="214"/>
      <c r="C146" s="188"/>
      <c r="D146" s="188"/>
      <c r="E146" s="192"/>
      <c r="F146" s="188"/>
      <c r="G146" s="191" t="s">
        <v>313</v>
      </c>
      <c r="H146" s="218" t="s">
        <v>314</v>
      </c>
      <c r="I146" s="193"/>
      <c r="J146" s="209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7"/>
    </row>
    <row r="147" spans="1:22" ht="112.5" x14ac:dyDescent="0.25">
      <c r="A147" s="186"/>
      <c r="B147" s="214"/>
      <c r="C147" s="190"/>
      <c r="D147" s="200"/>
      <c r="E147" s="192"/>
      <c r="F147" s="200"/>
      <c r="G147" s="221" t="s">
        <v>315</v>
      </c>
      <c r="H147" s="222" t="s">
        <v>316</v>
      </c>
      <c r="I147" s="193"/>
      <c r="J147" s="209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7"/>
    </row>
    <row r="148" spans="1:22" ht="123.75" x14ac:dyDescent="0.25">
      <c r="A148" s="186"/>
      <c r="B148" s="214"/>
      <c r="C148" s="188">
        <v>3033412</v>
      </c>
      <c r="D148" s="179" t="s">
        <v>317</v>
      </c>
      <c r="E148" s="192">
        <v>5000056</v>
      </c>
      <c r="F148" s="193" t="s">
        <v>318</v>
      </c>
      <c r="G148" s="223"/>
      <c r="H148" s="219"/>
      <c r="I148" s="215" t="s">
        <v>82</v>
      </c>
      <c r="J148" s="209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7"/>
    </row>
    <row r="149" spans="1:22" ht="112.5" x14ac:dyDescent="0.25">
      <c r="A149" s="186"/>
      <c r="B149" s="214"/>
      <c r="C149" s="188"/>
      <c r="D149" s="188"/>
      <c r="E149" s="192"/>
      <c r="F149" s="190"/>
      <c r="G149" s="224"/>
      <c r="H149" s="218" t="s">
        <v>319</v>
      </c>
      <c r="I149" s="193"/>
      <c r="J149" s="209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7"/>
    </row>
    <row r="150" spans="1:22" ht="112.5" x14ac:dyDescent="0.25">
      <c r="A150" s="186"/>
      <c r="B150" s="214"/>
      <c r="C150" s="188"/>
      <c r="D150" s="188"/>
      <c r="E150" s="192"/>
      <c r="F150" s="190"/>
      <c r="G150" s="224"/>
      <c r="H150" s="218" t="s">
        <v>320</v>
      </c>
      <c r="I150" s="193"/>
      <c r="J150" s="209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7"/>
    </row>
    <row r="151" spans="1:22" ht="90" x14ac:dyDescent="0.25">
      <c r="A151" s="198"/>
      <c r="B151" s="214"/>
      <c r="C151" s="200"/>
      <c r="D151" s="200"/>
      <c r="E151" s="192"/>
      <c r="F151" s="190"/>
      <c r="G151" s="224"/>
      <c r="H151" s="218" t="s">
        <v>321</v>
      </c>
      <c r="I151" s="193"/>
      <c r="J151" s="209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7"/>
    </row>
    <row r="152" spans="1:22" ht="78.75" x14ac:dyDescent="0.25">
      <c r="A152" s="177" t="s">
        <v>322</v>
      </c>
      <c r="B152" s="178" t="s">
        <v>323</v>
      </c>
      <c r="C152" s="179">
        <v>3000005</v>
      </c>
      <c r="D152" s="179" t="s">
        <v>291</v>
      </c>
      <c r="E152" s="184">
        <v>5000058</v>
      </c>
      <c r="F152" s="164" t="s">
        <v>324</v>
      </c>
      <c r="G152" s="225"/>
      <c r="H152" s="165" t="s">
        <v>324</v>
      </c>
      <c r="I152" s="164" t="s">
        <v>293</v>
      </c>
      <c r="J152" s="181">
        <f t="shared" ref="J152:O152" si="8">SUM(J153:J154)</f>
        <v>376</v>
      </c>
      <c r="K152" s="181">
        <f t="shared" si="8"/>
        <v>93</v>
      </c>
      <c r="L152" s="181">
        <f t="shared" si="8"/>
        <v>94</v>
      </c>
      <c r="M152" s="181">
        <f t="shared" si="8"/>
        <v>94</v>
      </c>
      <c r="N152" s="181">
        <f t="shared" si="8"/>
        <v>95</v>
      </c>
      <c r="O152" s="182">
        <f t="shared" si="8"/>
        <v>41603.630000000005</v>
      </c>
      <c r="P152" s="226">
        <v>5000</v>
      </c>
      <c r="Q152" s="184">
        <v>0</v>
      </c>
      <c r="R152" s="184">
        <v>0</v>
      </c>
      <c r="S152" s="184">
        <v>0</v>
      </c>
      <c r="T152" s="196">
        <f>+O152-P152-Q152-R152-S152</f>
        <v>36603.630000000005</v>
      </c>
      <c r="U152" s="184">
        <v>0</v>
      </c>
      <c r="V152" s="185" t="s">
        <v>325</v>
      </c>
    </row>
    <row r="153" spans="1:22" ht="101.25" x14ac:dyDescent="0.25">
      <c r="A153" s="186"/>
      <c r="B153" s="187"/>
      <c r="C153" s="188"/>
      <c r="D153" s="188"/>
      <c r="E153" s="227"/>
      <c r="F153" s="190"/>
      <c r="G153" s="228" t="s">
        <v>326</v>
      </c>
      <c r="H153" s="192" t="s">
        <v>327</v>
      </c>
      <c r="I153" s="190"/>
      <c r="J153" s="194">
        <f>SUM(K153:N153)</f>
        <v>215</v>
      </c>
      <c r="K153" s="194">
        <v>53</v>
      </c>
      <c r="L153" s="194">
        <v>54</v>
      </c>
      <c r="M153" s="194">
        <v>54</v>
      </c>
      <c r="N153" s="194">
        <v>54</v>
      </c>
      <c r="O153" s="195">
        <v>38679.440000000002</v>
      </c>
      <c r="P153" s="194"/>
      <c r="Q153" s="194"/>
      <c r="R153" s="194"/>
      <c r="S153" s="194"/>
      <c r="T153" s="195"/>
      <c r="U153" s="194"/>
      <c r="V153" s="197"/>
    </row>
    <row r="154" spans="1:22" ht="56.25" x14ac:dyDescent="0.25">
      <c r="A154" s="198"/>
      <c r="B154" s="199"/>
      <c r="C154" s="200"/>
      <c r="D154" s="200"/>
      <c r="E154" s="229"/>
      <c r="F154" s="190"/>
      <c r="G154" s="228" t="s">
        <v>328</v>
      </c>
      <c r="H154" s="192" t="s">
        <v>329</v>
      </c>
      <c r="I154" s="202"/>
      <c r="J154" s="194">
        <f>SUM(K154:N154)</f>
        <v>161</v>
      </c>
      <c r="K154" s="194">
        <v>40</v>
      </c>
      <c r="L154" s="194">
        <v>40</v>
      </c>
      <c r="M154" s="194">
        <v>40</v>
      </c>
      <c r="N154" s="194">
        <v>41</v>
      </c>
      <c r="O154" s="195">
        <v>2924.19</v>
      </c>
      <c r="P154" s="194"/>
      <c r="Q154" s="194"/>
      <c r="R154" s="194"/>
      <c r="S154" s="194"/>
      <c r="T154" s="195"/>
      <c r="U154" s="194"/>
      <c r="V154" s="197"/>
    </row>
    <row r="155" spans="1:22" ht="78.75" x14ac:dyDescent="0.25">
      <c r="A155" s="177" t="s">
        <v>330</v>
      </c>
      <c r="B155" s="178" t="s">
        <v>331</v>
      </c>
      <c r="C155" s="179">
        <v>3033291</v>
      </c>
      <c r="D155" s="179" t="s">
        <v>332</v>
      </c>
      <c r="E155" s="180">
        <v>5000042</v>
      </c>
      <c r="F155" s="165" t="s">
        <v>333</v>
      </c>
      <c r="G155" s="230"/>
      <c r="H155" s="231" t="s">
        <v>333</v>
      </c>
      <c r="I155" s="164" t="s">
        <v>334</v>
      </c>
      <c r="J155" s="226">
        <f t="shared" ref="J155:O155" si="9">SUM(J156:J170)</f>
        <v>1165</v>
      </c>
      <c r="K155" s="226">
        <f t="shared" si="9"/>
        <v>287</v>
      </c>
      <c r="L155" s="226">
        <f t="shared" si="9"/>
        <v>296</v>
      </c>
      <c r="M155" s="226">
        <f t="shared" si="9"/>
        <v>287</v>
      </c>
      <c r="N155" s="226">
        <f t="shared" si="9"/>
        <v>295</v>
      </c>
      <c r="O155" s="182">
        <f t="shared" si="9"/>
        <v>642203.71000000008</v>
      </c>
      <c r="P155" s="226">
        <v>1000</v>
      </c>
      <c r="Q155" s="184">
        <v>0</v>
      </c>
      <c r="R155" s="184">
        <v>0</v>
      </c>
      <c r="S155" s="184">
        <v>0</v>
      </c>
      <c r="T155" s="196">
        <f>+O155-P155-Q155-R155-S155</f>
        <v>641203.71000000008</v>
      </c>
      <c r="U155" s="183">
        <v>39640</v>
      </c>
      <c r="V155" s="185" t="s">
        <v>335</v>
      </c>
    </row>
    <row r="156" spans="1:22" ht="22.5" x14ac:dyDescent="0.25">
      <c r="A156" s="186"/>
      <c r="B156" s="187"/>
      <c r="C156" s="188"/>
      <c r="D156" s="188"/>
      <c r="E156" s="178"/>
      <c r="F156" s="215"/>
      <c r="G156" s="228" t="s">
        <v>336</v>
      </c>
      <c r="H156" s="192" t="s">
        <v>337</v>
      </c>
      <c r="I156" s="190"/>
      <c r="J156" s="204">
        <v>2</v>
      </c>
      <c r="K156" s="204"/>
      <c r="L156" s="204">
        <v>1</v>
      </c>
      <c r="M156" s="204"/>
      <c r="N156" s="204">
        <v>1</v>
      </c>
      <c r="O156" s="204">
        <v>0</v>
      </c>
      <c r="P156" s="204"/>
      <c r="Q156" s="204"/>
      <c r="R156" s="204"/>
      <c r="S156" s="204"/>
      <c r="T156" s="204"/>
      <c r="U156" s="204"/>
      <c r="V156" s="197"/>
    </row>
    <row r="157" spans="1:22" ht="33.75" x14ac:dyDescent="0.25">
      <c r="A157" s="186"/>
      <c r="B157" s="187"/>
      <c r="C157" s="188"/>
      <c r="D157" s="188"/>
      <c r="E157" s="187"/>
      <c r="F157" s="190"/>
      <c r="G157" s="228" t="s">
        <v>338</v>
      </c>
      <c r="H157" s="192" t="s">
        <v>339</v>
      </c>
      <c r="I157" s="190"/>
      <c r="J157" s="204">
        <v>1</v>
      </c>
      <c r="K157" s="204"/>
      <c r="L157" s="204">
        <v>1</v>
      </c>
      <c r="M157" s="204"/>
      <c r="N157" s="204"/>
      <c r="O157" s="204">
        <v>0</v>
      </c>
      <c r="P157" s="204"/>
      <c r="Q157" s="204"/>
      <c r="R157" s="204"/>
      <c r="S157" s="204"/>
      <c r="T157" s="204"/>
      <c r="U157" s="204"/>
      <c r="V157" s="197"/>
    </row>
    <row r="158" spans="1:22" x14ac:dyDescent="0.25">
      <c r="A158" s="186"/>
      <c r="B158" s="187"/>
      <c r="C158" s="188"/>
      <c r="D158" s="188"/>
      <c r="E158" s="187"/>
      <c r="F158" s="190"/>
      <c r="G158" s="228" t="s">
        <v>340</v>
      </c>
      <c r="H158" s="192" t="s">
        <v>341</v>
      </c>
      <c r="I158" s="190"/>
      <c r="J158" s="204">
        <v>300</v>
      </c>
      <c r="K158" s="204">
        <v>75</v>
      </c>
      <c r="L158" s="204">
        <v>75</v>
      </c>
      <c r="M158" s="204">
        <v>75</v>
      </c>
      <c r="N158" s="204">
        <v>75</v>
      </c>
      <c r="O158" s="232">
        <v>484869.14</v>
      </c>
      <c r="P158" s="204"/>
      <c r="Q158" s="204"/>
      <c r="R158" s="204"/>
      <c r="S158" s="204"/>
      <c r="T158" s="232"/>
      <c r="U158" s="204"/>
      <c r="V158" s="197"/>
    </row>
    <row r="159" spans="1:22" ht="33.75" x14ac:dyDescent="0.25">
      <c r="A159" s="186"/>
      <c r="B159" s="187"/>
      <c r="C159" s="188"/>
      <c r="D159" s="188"/>
      <c r="E159" s="187"/>
      <c r="F159" s="190"/>
      <c r="G159" s="228" t="s">
        <v>342</v>
      </c>
      <c r="H159" s="192" t="s">
        <v>343</v>
      </c>
      <c r="I159" s="190"/>
      <c r="J159" s="204">
        <v>1</v>
      </c>
      <c r="K159" s="204"/>
      <c r="L159" s="204">
        <v>1</v>
      </c>
      <c r="M159" s="204"/>
      <c r="N159" s="204"/>
      <c r="O159" s="204"/>
      <c r="P159" s="204"/>
      <c r="Q159" s="204"/>
      <c r="R159" s="204"/>
      <c r="S159" s="204"/>
      <c r="T159" s="204"/>
      <c r="U159" s="204"/>
      <c r="V159" s="197"/>
    </row>
    <row r="160" spans="1:22" ht="33.75" x14ac:dyDescent="0.25">
      <c r="A160" s="186"/>
      <c r="B160" s="187"/>
      <c r="C160" s="188"/>
      <c r="D160" s="188"/>
      <c r="E160" s="187"/>
      <c r="F160" s="190"/>
      <c r="G160" s="228" t="s">
        <v>344</v>
      </c>
      <c r="H160" s="192" t="s">
        <v>345</v>
      </c>
      <c r="I160" s="190"/>
      <c r="J160" s="204">
        <v>22</v>
      </c>
      <c r="K160" s="204">
        <v>5</v>
      </c>
      <c r="L160" s="204">
        <v>6</v>
      </c>
      <c r="M160" s="204">
        <v>5</v>
      </c>
      <c r="N160" s="204">
        <v>6</v>
      </c>
      <c r="O160" s="232">
        <v>5921.51</v>
      </c>
      <c r="P160" s="204"/>
      <c r="Q160" s="204"/>
      <c r="R160" s="204"/>
      <c r="S160" s="204"/>
      <c r="T160" s="232"/>
      <c r="U160" s="204"/>
      <c r="V160" s="197"/>
    </row>
    <row r="161" spans="1:22" ht="33.75" x14ac:dyDescent="0.25">
      <c r="A161" s="186"/>
      <c r="B161" s="187"/>
      <c r="C161" s="188"/>
      <c r="D161" s="188"/>
      <c r="E161" s="187"/>
      <c r="F161" s="190"/>
      <c r="G161" s="228" t="s">
        <v>346</v>
      </c>
      <c r="H161" s="192" t="s">
        <v>347</v>
      </c>
      <c r="I161" s="190"/>
      <c r="J161" s="204">
        <v>436</v>
      </c>
      <c r="K161" s="204">
        <v>109</v>
      </c>
      <c r="L161" s="204">
        <v>109</v>
      </c>
      <c r="M161" s="204">
        <v>109</v>
      </c>
      <c r="N161" s="204">
        <v>109</v>
      </c>
      <c r="O161" s="232">
        <v>83234.44</v>
      </c>
      <c r="P161" s="204"/>
      <c r="Q161" s="204"/>
      <c r="R161" s="204"/>
      <c r="S161" s="204"/>
      <c r="T161" s="232"/>
      <c r="U161" s="204"/>
      <c r="V161" s="197"/>
    </row>
    <row r="162" spans="1:22" ht="22.5" x14ac:dyDescent="0.25">
      <c r="A162" s="186"/>
      <c r="B162" s="187"/>
      <c r="C162" s="188"/>
      <c r="D162" s="188"/>
      <c r="E162" s="187"/>
      <c r="F162" s="190"/>
      <c r="G162" s="228" t="s">
        <v>348</v>
      </c>
      <c r="H162" s="192" t="s">
        <v>349</v>
      </c>
      <c r="I162" s="190"/>
      <c r="J162" s="204">
        <v>150</v>
      </c>
      <c r="K162" s="204">
        <v>37</v>
      </c>
      <c r="L162" s="204">
        <v>38</v>
      </c>
      <c r="M162" s="204">
        <v>37</v>
      </c>
      <c r="N162" s="204">
        <v>38</v>
      </c>
      <c r="O162" s="232">
        <v>37196.339999999997</v>
      </c>
      <c r="P162" s="204"/>
      <c r="Q162" s="204"/>
      <c r="R162" s="204"/>
      <c r="S162" s="204"/>
      <c r="T162" s="232"/>
      <c r="U162" s="204"/>
      <c r="V162" s="197"/>
    </row>
    <row r="163" spans="1:22" ht="33.75" x14ac:dyDescent="0.25">
      <c r="A163" s="186"/>
      <c r="B163" s="187"/>
      <c r="C163" s="188"/>
      <c r="D163" s="188"/>
      <c r="E163" s="187"/>
      <c r="F163" s="190"/>
      <c r="G163" s="228" t="s">
        <v>350</v>
      </c>
      <c r="H163" s="192" t="s">
        <v>351</v>
      </c>
      <c r="I163" s="190"/>
      <c r="J163" s="204">
        <v>57</v>
      </c>
      <c r="K163" s="204">
        <v>14</v>
      </c>
      <c r="L163" s="204">
        <v>14</v>
      </c>
      <c r="M163" s="204">
        <v>14</v>
      </c>
      <c r="N163" s="204">
        <v>15</v>
      </c>
      <c r="O163" s="232">
        <v>1226.27</v>
      </c>
      <c r="P163" s="204"/>
      <c r="Q163" s="204"/>
      <c r="R163" s="204"/>
      <c r="S163" s="204"/>
      <c r="T163" s="232"/>
      <c r="U163" s="204"/>
      <c r="V163" s="197"/>
    </row>
    <row r="164" spans="1:22" ht="45" x14ac:dyDescent="0.25">
      <c r="A164" s="186"/>
      <c r="B164" s="187"/>
      <c r="C164" s="188"/>
      <c r="D164" s="188"/>
      <c r="E164" s="187"/>
      <c r="F164" s="190"/>
      <c r="G164" s="228" t="s">
        <v>352</v>
      </c>
      <c r="H164" s="192" t="s">
        <v>353</v>
      </c>
      <c r="I164" s="190"/>
      <c r="J164" s="204">
        <v>26</v>
      </c>
      <c r="K164" s="204">
        <v>6</v>
      </c>
      <c r="L164" s="204">
        <v>7</v>
      </c>
      <c r="M164" s="204">
        <v>6</v>
      </c>
      <c r="N164" s="204">
        <v>7</v>
      </c>
      <c r="O164" s="204">
        <v>49.8</v>
      </c>
      <c r="P164" s="204"/>
      <c r="Q164" s="204"/>
      <c r="R164" s="204"/>
      <c r="S164" s="204"/>
      <c r="T164" s="204"/>
      <c r="U164" s="204"/>
      <c r="V164" s="197"/>
    </row>
    <row r="165" spans="1:22" ht="33.75" x14ac:dyDescent="0.25">
      <c r="A165" s="186"/>
      <c r="B165" s="187"/>
      <c r="C165" s="188"/>
      <c r="D165" s="188"/>
      <c r="E165" s="187"/>
      <c r="F165" s="190"/>
      <c r="G165" s="228" t="s">
        <v>354</v>
      </c>
      <c r="H165" s="192" t="s">
        <v>355</v>
      </c>
      <c r="I165" s="190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197"/>
    </row>
    <row r="166" spans="1:22" ht="56.25" x14ac:dyDescent="0.25">
      <c r="A166" s="186"/>
      <c r="B166" s="187"/>
      <c r="C166" s="188"/>
      <c r="D166" s="188"/>
      <c r="E166" s="187"/>
      <c r="F166" s="190"/>
      <c r="G166" s="228" t="s">
        <v>356</v>
      </c>
      <c r="H166" s="192" t="s">
        <v>357</v>
      </c>
      <c r="I166" s="190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197"/>
    </row>
    <row r="167" spans="1:22" ht="33.75" x14ac:dyDescent="0.25">
      <c r="A167" s="186"/>
      <c r="B167" s="187"/>
      <c r="C167" s="188"/>
      <c r="D167" s="188"/>
      <c r="E167" s="187"/>
      <c r="F167" s="190"/>
      <c r="G167" s="228" t="s">
        <v>358</v>
      </c>
      <c r="H167" s="192" t="s">
        <v>359</v>
      </c>
      <c r="I167" s="190"/>
      <c r="J167" s="204">
        <v>1</v>
      </c>
      <c r="K167" s="204"/>
      <c r="L167" s="204">
        <v>1</v>
      </c>
      <c r="M167" s="204"/>
      <c r="N167" s="204"/>
      <c r="O167" s="204">
        <v>0</v>
      </c>
      <c r="P167" s="204"/>
      <c r="Q167" s="204"/>
      <c r="R167" s="204"/>
      <c r="S167" s="204"/>
      <c r="T167" s="204"/>
      <c r="U167" s="204"/>
      <c r="V167" s="197"/>
    </row>
    <row r="168" spans="1:22" ht="45" x14ac:dyDescent="0.25">
      <c r="A168" s="186"/>
      <c r="B168" s="187"/>
      <c r="C168" s="188"/>
      <c r="D168" s="188"/>
      <c r="E168" s="187"/>
      <c r="F168" s="190"/>
      <c r="G168" s="233" t="s">
        <v>360</v>
      </c>
      <c r="H168" s="220" t="s">
        <v>361</v>
      </c>
      <c r="I168" s="190"/>
      <c r="J168" s="204">
        <v>77</v>
      </c>
      <c r="K168" s="204">
        <v>19</v>
      </c>
      <c r="L168" s="204">
        <v>19</v>
      </c>
      <c r="M168" s="204">
        <v>19</v>
      </c>
      <c r="N168" s="204">
        <v>20</v>
      </c>
      <c r="O168" s="232">
        <v>27511.86</v>
      </c>
      <c r="P168" s="204"/>
      <c r="Q168" s="204"/>
      <c r="R168" s="204"/>
      <c r="S168" s="204"/>
      <c r="T168" s="232"/>
      <c r="U168" s="204"/>
      <c r="V168" s="197"/>
    </row>
    <row r="169" spans="1:22" x14ac:dyDescent="0.25">
      <c r="A169" s="186"/>
      <c r="B169" s="187"/>
      <c r="C169" s="188"/>
      <c r="D169" s="188"/>
      <c r="E169" s="187"/>
      <c r="F169" s="190"/>
      <c r="G169" s="228" t="s">
        <v>362</v>
      </c>
      <c r="H169" s="191" t="s">
        <v>363</v>
      </c>
      <c r="I169" s="190"/>
      <c r="J169" s="204">
        <v>22</v>
      </c>
      <c r="K169" s="204">
        <v>5</v>
      </c>
      <c r="L169" s="204">
        <v>6</v>
      </c>
      <c r="M169" s="204">
        <v>5</v>
      </c>
      <c r="N169" s="204">
        <v>6</v>
      </c>
      <c r="O169" s="204">
        <v>84.08</v>
      </c>
      <c r="P169" s="204"/>
      <c r="Q169" s="204"/>
      <c r="R169" s="204"/>
      <c r="S169" s="204"/>
      <c r="T169" s="204"/>
      <c r="U169" s="204"/>
      <c r="V169" s="197"/>
    </row>
    <row r="170" spans="1:22" x14ac:dyDescent="0.25">
      <c r="A170" s="198"/>
      <c r="B170" s="199"/>
      <c r="C170" s="200"/>
      <c r="D170" s="200"/>
      <c r="E170" s="199"/>
      <c r="F170" s="202"/>
      <c r="G170" s="228" t="s">
        <v>364</v>
      </c>
      <c r="H170" s="191" t="s">
        <v>365</v>
      </c>
      <c r="I170" s="190"/>
      <c r="J170" s="204">
        <v>70</v>
      </c>
      <c r="K170" s="204">
        <v>17</v>
      </c>
      <c r="L170" s="204">
        <v>18</v>
      </c>
      <c r="M170" s="204">
        <v>17</v>
      </c>
      <c r="N170" s="204">
        <v>18</v>
      </c>
      <c r="O170" s="232">
        <v>2110.27</v>
      </c>
      <c r="P170" s="204"/>
      <c r="Q170" s="204"/>
      <c r="R170" s="204"/>
      <c r="S170" s="204"/>
      <c r="T170" s="232"/>
      <c r="U170" s="204"/>
      <c r="V170" s="197"/>
    </row>
    <row r="171" spans="1:22" ht="112.5" x14ac:dyDescent="0.25">
      <c r="A171" s="177" t="s">
        <v>366</v>
      </c>
      <c r="B171" s="178" t="s">
        <v>367</v>
      </c>
      <c r="C171" s="179">
        <v>3033292</v>
      </c>
      <c r="D171" s="179" t="s">
        <v>368</v>
      </c>
      <c r="E171" s="180">
        <v>5000043</v>
      </c>
      <c r="F171" s="164" t="s">
        <v>369</v>
      </c>
      <c r="G171" s="234"/>
      <c r="H171" s="231" t="s">
        <v>333</v>
      </c>
      <c r="I171" s="164" t="s">
        <v>293</v>
      </c>
      <c r="J171" s="235">
        <f t="shared" ref="J171:O171" si="10">SUM(J172:J174)</f>
        <v>6187</v>
      </c>
      <c r="K171" s="235">
        <f t="shared" si="10"/>
        <v>1546</v>
      </c>
      <c r="L171" s="235">
        <f t="shared" si="10"/>
        <v>1547</v>
      </c>
      <c r="M171" s="235">
        <f t="shared" si="10"/>
        <v>1547</v>
      </c>
      <c r="N171" s="235">
        <f t="shared" si="10"/>
        <v>1547</v>
      </c>
      <c r="O171" s="236">
        <f t="shared" si="10"/>
        <v>119259.64999999998</v>
      </c>
      <c r="P171" s="237">
        <v>0</v>
      </c>
      <c r="Q171" s="238">
        <v>0</v>
      </c>
      <c r="R171" s="238">
        <v>0</v>
      </c>
      <c r="S171" s="238">
        <v>0</v>
      </c>
      <c r="T171" s="196">
        <f>+O171-P171-Q171-R171-S171</f>
        <v>119259.64999999998</v>
      </c>
      <c r="U171" s="237">
        <v>40014</v>
      </c>
      <c r="V171" s="185" t="s">
        <v>335</v>
      </c>
    </row>
    <row r="172" spans="1:22" ht="45" x14ac:dyDescent="0.25">
      <c r="A172" s="186"/>
      <c r="B172" s="187"/>
      <c r="C172" s="188"/>
      <c r="D172" s="188"/>
      <c r="E172" s="178"/>
      <c r="F172" s="190"/>
      <c r="G172" s="191" t="s">
        <v>370</v>
      </c>
      <c r="H172" s="192" t="s">
        <v>371</v>
      </c>
      <c r="I172" s="190"/>
      <c r="J172" s="239">
        <v>6127</v>
      </c>
      <c r="K172" s="239">
        <v>1531</v>
      </c>
      <c r="L172" s="239">
        <v>1532</v>
      </c>
      <c r="M172" s="239">
        <v>1532</v>
      </c>
      <c r="N172" s="239">
        <v>1532</v>
      </c>
      <c r="O172" s="232">
        <v>81132.509999999995</v>
      </c>
      <c r="P172" s="204"/>
      <c r="Q172" s="204"/>
      <c r="R172" s="204"/>
      <c r="S172" s="204"/>
      <c r="T172" s="232">
        <v>81132.509999999995</v>
      </c>
      <c r="U172" s="204"/>
      <c r="V172" s="197"/>
    </row>
    <row r="173" spans="1:22" ht="78.75" x14ac:dyDescent="0.25">
      <c r="A173" s="186"/>
      <c r="B173" s="187"/>
      <c r="C173" s="188"/>
      <c r="D173" s="188"/>
      <c r="E173" s="187"/>
      <c r="F173" s="190"/>
      <c r="G173" s="191" t="s">
        <v>372</v>
      </c>
      <c r="H173" s="192" t="s">
        <v>373</v>
      </c>
      <c r="I173" s="190"/>
      <c r="J173" s="204">
        <v>20</v>
      </c>
      <c r="K173" s="204">
        <v>5</v>
      </c>
      <c r="L173" s="204">
        <v>5</v>
      </c>
      <c r="M173" s="204">
        <v>5</v>
      </c>
      <c r="N173" s="204">
        <v>5</v>
      </c>
      <c r="O173" s="232">
        <v>34976.6</v>
      </c>
      <c r="P173" s="204"/>
      <c r="Q173" s="204"/>
      <c r="R173" s="204"/>
      <c r="S173" s="204"/>
      <c r="T173" s="232">
        <v>34976.6</v>
      </c>
      <c r="U173" s="204"/>
      <c r="V173" s="197"/>
    </row>
    <row r="174" spans="1:22" ht="22.5" x14ac:dyDescent="0.25">
      <c r="A174" s="198"/>
      <c r="B174" s="199"/>
      <c r="C174" s="200"/>
      <c r="D174" s="200"/>
      <c r="E174" s="199"/>
      <c r="F174" s="202"/>
      <c r="G174" s="191" t="s">
        <v>374</v>
      </c>
      <c r="H174" s="192" t="s">
        <v>375</v>
      </c>
      <c r="I174" s="202"/>
      <c r="J174" s="204">
        <v>40</v>
      </c>
      <c r="K174" s="204">
        <v>10</v>
      </c>
      <c r="L174" s="204">
        <v>10</v>
      </c>
      <c r="M174" s="204">
        <v>10</v>
      </c>
      <c r="N174" s="204">
        <v>10</v>
      </c>
      <c r="O174" s="232">
        <v>3150.54</v>
      </c>
      <c r="P174" s="204"/>
      <c r="Q174" s="204"/>
      <c r="R174" s="204"/>
      <c r="S174" s="204"/>
      <c r="T174" s="232">
        <v>3150.54</v>
      </c>
      <c r="U174" s="204"/>
      <c r="V174" s="197"/>
    </row>
    <row r="175" spans="1:22" x14ac:dyDescent="0.25">
      <c r="A175" s="206" t="s">
        <v>376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8"/>
    </row>
    <row r="176" spans="1:22" ht="45" x14ac:dyDescent="0.25">
      <c r="A176" s="177" t="s">
        <v>377</v>
      </c>
      <c r="B176" s="178" t="s">
        <v>378</v>
      </c>
      <c r="C176" s="179">
        <v>3033172</v>
      </c>
      <c r="D176" s="188" t="s">
        <v>379</v>
      </c>
      <c r="E176" s="184">
        <v>5000037</v>
      </c>
      <c r="F176" s="164" t="s">
        <v>380</v>
      </c>
      <c r="G176" s="234"/>
      <c r="H176" s="231" t="s">
        <v>380</v>
      </c>
      <c r="I176" s="164" t="s">
        <v>381</v>
      </c>
      <c r="J176" s="240">
        <f t="shared" ref="J176:O176" si="11">SUM(J177:J184)</f>
        <v>6967</v>
      </c>
      <c r="K176" s="240">
        <f t="shared" si="11"/>
        <v>1740</v>
      </c>
      <c r="L176" s="240">
        <f t="shared" si="11"/>
        <v>1743</v>
      </c>
      <c r="M176" s="240">
        <f t="shared" si="11"/>
        <v>1740</v>
      </c>
      <c r="N176" s="240">
        <f t="shared" si="11"/>
        <v>1744</v>
      </c>
      <c r="O176" s="196">
        <f t="shared" si="11"/>
        <v>413481.19</v>
      </c>
      <c r="P176" s="240">
        <v>582</v>
      </c>
      <c r="Q176" s="241">
        <v>0</v>
      </c>
      <c r="R176" s="241">
        <v>0</v>
      </c>
      <c r="S176" s="241">
        <v>0</v>
      </c>
      <c r="T176" s="196">
        <f>+O176-P176-Q176-R176-S176</f>
        <v>412899.19</v>
      </c>
      <c r="U176" s="242">
        <v>57874</v>
      </c>
      <c r="V176" s="243" t="s">
        <v>325</v>
      </c>
    </row>
    <row r="177" spans="1:22" ht="22.5" x14ac:dyDescent="0.25">
      <c r="A177" s="186"/>
      <c r="B177" s="187"/>
      <c r="C177" s="188"/>
      <c r="D177" s="188"/>
      <c r="E177" s="227"/>
      <c r="F177" s="190"/>
      <c r="G177" s="191" t="s">
        <v>382</v>
      </c>
      <c r="H177" s="192" t="s">
        <v>383</v>
      </c>
      <c r="I177" s="190"/>
      <c r="J177" s="244">
        <v>410</v>
      </c>
      <c r="K177" s="244">
        <v>102</v>
      </c>
      <c r="L177" s="244">
        <v>103</v>
      </c>
      <c r="M177" s="244">
        <v>102</v>
      </c>
      <c r="N177" s="244">
        <v>103</v>
      </c>
      <c r="O177" s="245">
        <v>80367.839999999997</v>
      </c>
      <c r="P177" s="244"/>
      <c r="Q177" s="244"/>
      <c r="R177" s="244"/>
      <c r="S177" s="244"/>
      <c r="T177" s="245"/>
      <c r="U177" s="244"/>
      <c r="V177" s="197"/>
    </row>
    <row r="178" spans="1:22" ht="33.75" x14ac:dyDescent="0.25">
      <c r="A178" s="186"/>
      <c r="B178" s="187"/>
      <c r="C178" s="188"/>
      <c r="D178" s="188"/>
      <c r="E178" s="246"/>
      <c r="F178" s="190"/>
      <c r="G178" s="191" t="s">
        <v>384</v>
      </c>
      <c r="H178" s="192" t="s">
        <v>385</v>
      </c>
      <c r="I178" s="190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197"/>
    </row>
    <row r="179" spans="1:22" ht="22.5" x14ac:dyDescent="0.25">
      <c r="A179" s="186"/>
      <c r="B179" s="187"/>
      <c r="C179" s="188"/>
      <c r="D179" s="188"/>
      <c r="E179" s="246"/>
      <c r="F179" s="190"/>
      <c r="G179" s="191" t="s">
        <v>386</v>
      </c>
      <c r="H179" s="192" t="s">
        <v>214</v>
      </c>
      <c r="I179" s="190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197"/>
    </row>
    <row r="180" spans="1:22" ht="33.75" x14ac:dyDescent="0.25">
      <c r="A180" s="186"/>
      <c r="B180" s="187"/>
      <c r="C180" s="188"/>
      <c r="D180" s="188"/>
      <c r="E180" s="246"/>
      <c r="F180" s="190"/>
      <c r="G180" s="191" t="s">
        <v>387</v>
      </c>
      <c r="H180" s="192" t="s">
        <v>388</v>
      </c>
      <c r="I180" s="190"/>
      <c r="J180" s="244">
        <v>400</v>
      </c>
      <c r="K180" s="244">
        <v>100</v>
      </c>
      <c r="L180" s="244">
        <v>100</v>
      </c>
      <c r="M180" s="244">
        <v>100</v>
      </c>
      <c r="N180" s="244">
        <v>100</v>
      </c>
      <c r="O180" s="244">
        <v>0</v>
      </c>
      <c r="P180" s="244"/>
      <c r="Q180" s="244"/>
      <c r="R180" s="244"/>
      <c r="S180" s="244"/>
      <c r="T180" s="244"/>
      <c r="U180" s="244"/>
      <c r="V180" s="197"/>
    </row>
    <row r="181" spans="1:22" ht="22.5" x14ac:dyDescent="0.25">
      <c r="A181" s="186"/>
      <c r="B181" s="187"/>
      <c r="C181" s="188"/>
      <c r="D181" s="188"/>
      <c r="E181" s="246"/>
      <c r="F181" s="190"/>
      <c r="G181" s="191" t="s">
        <v>389</v>
      </c>
      <c r="H181" s="192" t="s">
        <v>390</v>
      </c>
      <c r="I181" s="190"/>
      <c r="J181" s="247">
        <v>3102</v>
      </c>
      <c r="K181" s="244">
        <v>775</v>
      </c>
      <c r="L181" s="244">
        <v>776</v>
      </c>
      <c r="M181" s="244">
        <v>775</v>
      </c>
      <c r="N181" s="244">
        <v>776</v>
      </c>
      <c r="O181" s="245">
        <v>121904.61</v>
      </c>
      <c r="P181" s="244"/>
      <c r="Q181" s="244"/>
      <c r="R181" s="244"/>
      <c r="S181" s="244"/>
      <c r="T181" s="245"/>
      <c r="U181" s="244"/>
      <c r="V181" s="197"/>
    </row>
    <row r="182" spans="1:22" ht="45" x14ac:dyDescent="0.25">
      <c r="A182" s="186"/>
      <c r="B182" s="187"/>
      <c r="C182" s="188"/>
      <c r="D182" s="188"/>
      <c r="E182" s="246"/>
      <c r="F182" s="190"/>
      <c r="G182" s="191" t="s">
        <v>391</v>
      </c>
      <c r="H182" s="192" t="s">
        <v>392</v>
      </c>
      <c r="I182" s="190"/>
      <c r="J182" s="244">
        <v>30</v>
      </c>
      <c r="K182" s="244">
        <v>7</v>
      </c>
      <c r="L182" s="244">
        <v>8</v>
      </c>
      <c r="M182" s="244">
        <v>7</v>
      </c>
      <c r="N182" s="244">
        <v>8</v>
      </c>
      <c r="O182" s="244">
        <v>0</v>
      </c>
      <c r="P182" s="244"/>
      <c r="Q182" s="244"/>
      <c r="R182" s="244"/>
      <c r="S182" s="244"/>
      <c r="T182" s="244"/>
      <c r="U182" s="244"/>
      <c r="V182" s="197"/>
    </row>
    <row r="183" spans="1:22" ht="33.75" x14ac:dyDescent="0.25">
      <c r="A183" s="186"/>
      <c r="B183" s="187"/>
      <c r="C183" s="188"/>
      <c r="D183" s="188"/>
      <c r="E183" s="246"/>
      <c r="F183" s="190"/>
      <c r="G183" s="248"/>
      <c r="H183" s="249" t="s">
        <v>393</v>
      </c>
      <c r="I183" s="190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197"/>
    </row>
    <row r="184" spans="1:22" ht="33.75" x14ac:dyDescent="0.25">
      <c r="A184" s="198"/>
      <c r="B184" s="199"/>
      <c r="C184" s="200"/>
      <c r="D184" s="200"/>
      <c r="E184" s="229"/>
      <c r="F184" s="202"/>
      <c r="G184" s="191" t="s">
        <v>394</v>
      </c>
      <c r="H184" s="192" t="s">
        <v>395</v>
      </c>
      <c r="I184" s="202"/>
      <c r="J184" s="247">
        <v>3025</v>
      </c>
      <c r="K184" s="244">
        <v>756</v>
      </c>
      <c r="L184" s="244">
        <v>756</v>
      </c>
      <c r="M184" s="244">
        <v>756</v>
      </c>
      <c r="N184" s="244">
        <v>757</v>
      </c>
      <c r="O184" s="245">
        <v>211208.74</v>
      </c>
      <c r="P184" s="244"/>
      <c r="Q184" s="244"/>
      <c r="R184" s="244"/>
      <c r="S184" s="244"/>
      <c r="T184" s="245"/>
      <c r="U184" s="244"/>
      <c r="V184" s="197"/>
    </row>
    <row r="185" spans="1:22" ht="56.25" x14ac:dyDescent="0.25">
      <c r="A185" s="177" t="s">
        <v>396</v>
      </c>
      <c r="B185" s="250"/>
      <c r="C185" s="188">
        <v>3033294</v>
      </c>
      <c r="D185" s="188" t="s">
        <v>397</v>
      </c>
      <c r="E185" s="180">
        <v>5000044</v>
      </c>
      <c r="F185" s="164" t="s">
        <v>398</v>
      </c>
      <c r="G185" s="234"/>
      <c r="H185" s="231" t="s">
        <v>398</v>
      </c>
      <c r="I185" s="164" t="s">
        <v>399</v>
      </c>
      <c r="J185" s="226">
        <f t="shared" ref="J185:O185" si="12">SUM(J186:J195)</f>
        <v>4547</v>
      </c>
      <c r="K185" s="226">
        <f t="shared" si="12"/>
        <v>1135</v>
      </c>
      <c r="L185" s="226">
        <f t="shared" si="12"/>
        <v>1138</v>
      </c>
      <c r="M185" s="226">
        <f t="shared" si="12"/>
        <v>1135</v>
      </c>
      <c r="N185" s="226">
        <f t="shared" si="12"/>
        <v>1139</v>
      </c>
      <c r="O185" s="196">
        <f t="shared" si="12"/>
        <v>2500167.54</v>
      </c>
      <c r="P185" s="183">
        <v>1500</v>
      </c>
      <c r="Q185" s="184">
        <v>0</v>
      </c>
      <c r="R185" s="184">
        <v>0</v>
      </c>
      <c r="S185" s="184">
        <v>0</v>
      </c>
      <c r="T185" s="196">
        <f>+O185-P185-Q185-R185-S185</f>
        <v>2498667.54</v>
      </c>
      <c r="U185" s="183">
        <v>277430</v>
      </c>
      <c r="V185" s="185" t="s">
        <v>325</v>
      </c>
    </row>
    <row r="186" spans="1:22" ht="33.75" x14ac:dyDescent="0.25">
      <c r="A186" s="186"/>
      <c r="B186" s="250"/>
      <c r="C186" s="188"/>
      <c r="D186" s="188"/>
      <c r="E186" s="178"/>
      <c r="F186" s="190"/>
      <c r="G186" s="191" t="s">
        <v>400</v>
      </c>
      <c r="H186" s="192" t="s">
        <v>401</v>
      </c>
      <c r="I186" s="190"/>
      <c r="J186" s="194">
        <v>304</v>
      </c>
      <c r="K186" s="194">
        <v>76</v>
      </c>
      <c r="L186" s="194">
        <v>76</v>
      </c>
      <c r="M186" s="194">
        <v>76</v>
      </c>
      <c r="N186" s="194">
        <v>76</v>
      </c>
      <c r="O186" s="195">
        <v>137525.1</v>
      </c>
      <c r="P186" s="194"/>
      <c r="Q186" s="194"/>
      <c r="R186" s="194"/>
      <c r="S186" s="194"/>
      <c r="T186" s="195"/>
      <c r="U186" s="194"/>
      <c r="V186" s="197"/>
    </row>
    <row r="187" spans="1:22" ht="56.25" x14ac:dyDescent="0.25">
      <c r="A187" s="186"/>
      <c r="B187" s="250"/>
      <c r="C187" s="188"/>
      <c r="D187" s="188"/>
      <c r="E187" s="187"/>
      <c r="F187" s="190"/>
      <c r="G187" s="191" t="s">
        <v>402</v>
      </c>
      <c r="H187" s="192" t="s">
        <v>403</v>
      </c>
      <c r="I187" s="190"/>
      <c r="J187" s="194">
        <v>880</v>
      </c>
      <c r="K187" s="194">
        <v>220</v>
      </c>
      <c r="L187" s="194">
        <v>220</v>
      </c>
      <c r="M187" s="194">
        <v>220</v>
      </c>
      <c r="N187" s="194">
        <v>220</v>
      </c>
      <c r="O187" s="194" t="s">
        <v>404</v>
      </c>
      <c r="P187" s="194"/>
      <c r="Q187" s="194"/>
      <c r="R187" s="194"/>
      <c r="S187" s="194"/>
      <c r="T187" s="194"/>
      <c r="U187" s="194"/>
      <c r="V187" s="197"/>
    </row>
    <row r="188" spans="1:22" ht="33.75" x14ac:dyDescent="0.25">
      <c r="A188" s="186"/>
      <c r="B188" s="250"/>
      <c r="C188" s="188"/>
      <c r="D188" s="188"/>
      <c r="E188" s="187"/>
      <c r="F188" s="190"/>
      <c r="G188" s="191" t="s">
        <v>405</v>
      </c>
      <c r="H188" s="192" t="s">
        <v>406</v>
      </c>
      <c r="I188" s="190"/>
      <c r="J188" s="194">
        <v>90</v>
      </c>
      <c r="K188" s="194">
        <v>22</v>
      </c>
      <c r="L188" s="194">
        <v>23</v>
      </c>
      <c r="M188" s="194">
        <v>22</v>
      </c>
      <c r="N188" s="194">
        <v>23</v>
      </c>
      <c r="O188" s="195">
        <v>751090.21</v>
      </c>
      <c r="P188" s="194"/>
      <c r="Q188" s="194"/>
      <c r="R188" s="194"/>
      <c r="S188" s="194"/>
      <c r="T188" s="195"/>
      <c r="U188" s="194"/>
      <c r="V188" s="197"/>
    </row>
    <row r="189" spans="1:22" ht="22.5" x14ac:dyDescent="0.25">
      <c r="A189" s="186"/>
      <c r="B189" s="250"/>
      <c r="C189" s="188"/>
      <c r="D189" s="188"/>
      <c r="E189" s="187"/>
      <c r="F189" s="190"/>
      <c r="G189" s="191" t="s">
        <v>407</v>
      </c>
      <c r="H189" s="192" t="s">
        <v>408</v>
      </c>
      <c r="I189" s="190"/>
      <c r="J189" s="194">
        <v>45</v>
      </c>
      <c r="K189" s="194">
        <v>11</v>
      </c>
      <c r="L189" s="194">
        <v>11</v>
      </c>
      <c r="M189" s="194">
        <v>11</v>
      </c>
      <c r="N189" s="194">
        <v>12</v>
      </c>
      <c r="O189" s="195">
        <v>20398.38</v>
      </c>
      <c r="P189" s="194"/>
      <c r="Q189" s="194"/>
      <c r="R189" s="194"/>
      <c r="S189" s="194"/>
      <c r="T189" s="195"/>
      <c r="U189" s="194"/>
      <c r="V189" s="197"/>
    </row>
    <row r="190" spans="1:22" ht="33.75" x14ac:dyDescent="0.25">
      <c r="A190" s="186"/>
      <c r="B190" s="250"/>
      <c r="C190" s="188"/>
      <c r="D190" s="188"/>
      <c r="E190" s="187"/>
      <c r="F190" s="190"/>
      <c r="G190" s="191" t="s">
        <v>409</v>
      </c>
      <c r="H190" s="192" t="s">
        <v>410</v>
      </c>
      <c r="I190" s="190"/>
      <c r="J190" s="194">
        <v>250</v>
      </c>
      <c r="K190" s="194">
        <v>62</v>
      </c>
      <c r="L190" s="194">
        <v>63</v>
      </c>
      <c r="M190" s="194">
        <v>62</v>
      </c>
      <c r="N190" s="194">
        <v>63</v>
      </c>
      <c r="O190" s="195">
        <v>348177.64</v>
      </c>
      <c r="P190" s="194"/>
      <c r="Q190" s="194"/>
      <c r="R190" s="194"/>
      <c r="S190" s="194"/>
      <c r="T190" s="195"/>
      <c r="U190" s="194"/>
      <c r="V190" s="197"/>
    </row>
    <row r="191" spans="1:22" ht="56.25" x14ac:dyDescent="0.25">
      <c r="A191" s="186"/>
      <c r="B191" s="250"/>
      <c r="C191" s="188"/>
      <c r="D191" s="188"/>
      <c r="E191" s="187"/>
      <c r="F191" s="190"/>
      <c r="G191" s="191" t="s">
        <v>411</v>
      </c>
      <c r="H191" s="192" t="s">
        <v>412</v>
      </c>
      <c r="I191" s="190"/>
      <c r="J191" s="194">
        <v>420</v>
      </c>
      <c r="K191" s="194">
        <v>105</v>
      </c>
      <c r="L191" s="194">
        <v>105</v>
      </c>
      <c r="M191" s="194">
        <v>105</v>
      </c>
      <c r="N191" s="194">
        <v>105</v>
      </c>
      <c r="O191" s="195">
        <v>26273.5</v>
      </c>
      <c r="P191" s="194"/>
      <c r="Q191" s="194"/>
      <c r="R191" s="194"/>
      <c r="S191" s="194"/>
      <c r="T191" s="195"/>
      <c r="U191" s="194"/>
      <c r="V191" s="197"/>
    </row>
    <row r="192" spans="1:22" ht="56.25" x14ac:dyDescent="0.25">
      <c r="A192" s="186"/>
      <c r="B192" s="250"/>
      <c r="C192" s="188"/>
      <c r="D192" s="188"/>
      <c r="E192" s="187"/>
      <c r="F192" s="190"/>
      <c r="G192" s="191" t="s">
        <v>413</v>
      </c>
      <c r="H192" s="192" t="s">
        <v>414</v>
      </c>
      <c r="I192" s="190"/>
      <c r="J192" s="194">
        <v>60</v>
      </c>
      <c r="K192" s="194">
        <v>15</v>
      </c>
      <c r="L192" s="194">
        <v>15</v>
      </c>
      <c r="M192" s="194">
        <v>15</v>
      </c>
      <c r="N192" s="194">
        <v>15</v>
      </c>
      <c r="O192" s="195">
        <v>196618.03</v>
      </c>
      <c r="P192" s="194"/>
      <c r="Q192" s="194"/>
      <c r="R192" s="194"/>
      <c r="S192" s="194"/>
      <c r="T192" s="195"/>
      <c r="U192" s="194"/>
      <c r="V192" s="197"/>
    </row>
    <row r="193" spans="1:22" ht="45" x14ac:dyDescent="0.25">
      <c r="A193" s="186"/>
      <c r="B193" s="250"/>
      <c r="C193" s="188"/>
      <c r="D193" s="188"/>
      <c r="E193" s="187"/>
      <c r="F193" s="190"/>
      <c r="G193" s="191" t="s">
        <v>415</v>
      </c>
      <c r="H193" s="192" t="s">
        <v>416</v>
      </c>
      <c r="I193" s="190"/>
      <c r="J193" s="194">
        <v>580</v>
      </c>
      <c r="K193" s="194">
        <v>145</v>
      </c>
      <c r="L193" s="194">
        <v>145</v>
      </c>
      <c r="M193" s="194">
        <v>145</v>
      </c>
      <c r="N193" s="194">
        <v>145</v>
      </c>
      <c r="O193" s="195">
        <v>345800.23</v>
      </c>
      <c r="P193" s="194"/>
      <c r="Q193" s="194"/>
      <c r="R193" s="194"/>
      <c r="S193" s="194"/>
      <c r="T193" s="195"/>
      <c r="U193" s="194"/>
      <c r="V193" s="197"/>
    </row>
    <row r="194" spans="1:22" ht="45" x14ac:dyDescent="0.25">
      <c r="A194" s="186"/>
      <c r="B194" s="250"/>
      <c r="C194" s="188"/>
      <c r="D194" s="188"/>
      <c r="E194" s="187"/>
      <c r="F194" s="190"/>
      <c r="G194" s="191" t="s">
        <v>417</v>
      </c>
      <c r="H194" s="192" t="s">
        <v>418</v>
      </c>
      <c r="I194" s="190"/>
      <c r="J194" s="194">
        <v>18</v>
      </c>
      <c r="K194" s="194">
        <v>4</v>
      </c>
      <c r="L194" s="194">
        <v>5</v>
      </c>
      <c r="M194" s="194">
        <v>4</v>
      </c>
      <c r="N194" s="194">
        <v>5</v>
      </c>
      <c r="O194" s="195">
        <v>33718.160000000003</v>
      </c>
      <c r="P194" s="194"/>
      <c r="Q194" s="194"/>
      <c r="R194" s="194"/>
      <c r="S194" s="194"/>
      <c r="T194" s="195"/>
      <c r="U194" s="194"/>
      <c r="V194" s="197"/>
    </row>
    <row r="195" spans="1:22" ht="33.75" x14ac:dyDescent="0.25">
      <c r="A195" s="186"/>
      <c r="B195" s="250"/>
      <c r="C195" s="188"/>
      <c r="D195" s="251"/>
      <c r="E195" s="199"/>
      <c r="F195" s="202"/>
      <c r="G195" s="191" t="s">
        <v>419</v>
      </c>
      <c r="H195" s="220" t="s">
        <v>420</v>
      </c>
      <c r="I195" s="202"/>
      <c r="J195" s="252">
        <v>1900</v>
      </c>
      <c r="K195" s="194">
        <v>475</v>
      </c>
      <c r="L195" s="194">
        <v>475</v>
      </c>
      <c r="M195" s="194">
        <v>475</v>
      </c>
      <c r="N195" s="194">
        <v>475</v>
      </c>
      <c r="O195" s="195">
        <v>640566.29</v>
      </c>
      <c r="P195" s="194"/>
      <c r="Q195" s="194"/>
      <c r="R195" s="194"/>
      <c r="S195" s="194"/>
      <c r="T195" s="195"/>
      <c r="U195" s="194"/>
      <c r="V195" s="197"/>
    </row>
    <row r="196" spans="1:22" ht="45" x14ac:dyDescent="0.25">
      <c r="A196" s="186"/>
      <c r="B196" s="187" t="s">
        <v>421</v>
      </c>
      <c r="C196" s="188">
        <v>3033295</v>
      </c>
      <c r="D196" s="253" t="s">
        <v>422</v>
      </c>
      <c r="E196" s="180">
        <v>5000045</v>
      </c>
      <c r="F196" s="164" t="s">
        <v>423</v>
      </c>
      <c r="G196" s="234"/>
      <c r="H196" s="164" t="s">
        <v>423</v>
      </c>
      <c r="I196" s="164" t="s">
        <v>424</v>
      </c>
      <c r="J196" s="181">
        <f>SUM(J197)</f>
        <v>924</v>
      </c>
      <c r="K196" s="181">
        <f>SUM(K197)</f>
        <v>231</v>
      </c>
      <c r="L196" s="181">
        <f>SUM(L197)</f>
        <v>231</v>
      </c>
      <c r="M196" s="181">
        <f>SUM(M197)</f>
        <v>231</v>
      </c>
      <c r="N196" s="181">
        <f>SUM(N197)</f>
        <v>231</v>
      </c>
      <c r="O196" s="254">
        <v>258697.57</v>
      </c>
      <c r="P196" s="183">
        <v>103500</v>
      </c>
      <c r="Q196" s="184">
        <v>0</v>
      </c>
      <c r="R196" s="184">
        <v>0</v>
      </c>
      <c r="S196" s="184">
        <v>0</v>
      </c>
      <c r="T196" s="196">
        <f>+O196-P196-Q196-R196-S196</f>
        <v>155197.57</v>
      </c>
      <c r="U196" s="183">
        <v>590473</v>
      </c>
      <c r="V196" s="185" t="s">
        <v>325</v>
      </c>
    </row>
    <row r="197" spans="1:22" ht="22.5" x14ac:dyDescent="0.25">
      <c r="A197" s="186"/>
      <c r="B197" s="187"/>
      <c r="C197" s="188"/>
      <c r="D197" s="255"/>
      <c r="E197" s="192"/>
      <c r="F197" s="215"/>
      <c r="G197" s="191" t="s">
        <v>425</v>
      </c>
      <c r="H197" s="192" t="s">
        <v>422</v>
      </c>
      <c r="I197" s="202"/>
      <c r="J197" s="194">
        <v>924</v>
      </c>
      <c r="K197" s="194">
        <v>231</v>
      </c>
      <c r="L197" s="194">
        <v>231</v>
      </c>
      <c r="M197" s="194">
        <v>231</v>
      </c>
      <c r="N197" s="194">
        <v>231</v>
      </c>
      <c r="O197" s="195">
        <v>258697.57</v>
      </c>
      <c r="P197" s="194"/>
      <c r="Q197" s="194"/>
      <c r="R197" s="194"/>
      <c r="S197" s="194"/>
      <c r="T197" s="195"/>
      <c r="U197" s="194"/>
      <c r="V197" s="197"/>
    </row>
    <row r="198" spans="1:22" ht="67.5" x14ac:dyDescent="0.25">
      <c r="A198" s="186"/>
      <c r="B198" s="187"/>
      <c r="C198" s="188">
        <v>3033296</v>
      </c>
      <c r="D198" s="216" t="s">
        <v>426</v>
      </c>
      <c r="E198" s="256">
        <v>5000046</v>
      </c>
      <c r="F198" s="164" t="s">
        <v>427</v>
      </c>
      <c r="G198" s="225"/>
      <c r="H198" s="164" t="s">
        <v>427</v>
      </c>
      <c r="I198" s="164" t="s">
        <v>428</v>
      </c>
      <c r="J198" s="226">
        <f t="shared" ref="J198:O198" si="13">SUM(J199:J200)</f>
        <v>1881</v>
      </c>
      <c r="K198" s="226">
        <f t="shared" si="13"/>
        <v>469</v>
      </c>
      <c r="L198" s="226">
        <f t="shared" si="13"/>
        <v>471</v>
      </c>
      <c r="M198" s="226">
        <f t="shared" si="13"/>
        <v>470</v>
      </c>
      <c r="N198" s="226">
        <f t="shared" si="13"/>
        <v>471</v>
      </c>
      <c r="O198" s="182">
        <f t="shared" si="13"/>
        <v>351386.18</v>
      </c>
      <c r="P198" s="183">
        <v>0</v>
      </c>
      <c r="Q198" s="184">
        <v>0</v>
      </c>
      <c r="R198" s="184">
        <v>0</v>
      </c>
      <c r="S198" s="184">
        <v>0</v>
      </c>
      <c r="T198" s="196">
        <f>+O198-P198-Q198-R198-S198</f>
        <v>351386.18</v>
      </c>
      <c r="U198" s="183">
        <v>622272</v>
      </c>
      <c r="V198" s="185" t="s">
        <v>325</v>
      </c>
    </row>
    <row r="199" spans="1:22" ht="22.5" x14ac:dyDescent="0.25">
      <c r="A199" s="186"/>
      <c r="B199" s="187"/>
      <c r="C199" s="188"/>
      <c r="D199" s="216"/>
      <c r="E199" s="257"/>
      <c r="F199" s="190"/>
      <c r="G199" s="233" t="s">
        <v>429</v>
      </c>
      <c r="H199" s="192" t="s">
        <v>430</v>
      </c>
      <c r="I199" s="190"/>
      <c r="J199" s="252">
        <v>1078</v>
      </c>
      <c r="K199" s="194">
        <v>269</v>
      </c>
      <c r="L199" s="194">
        <v>270</v>
      </c>
      <c r="M199" s="194">
        <v>269</v>
      </c>
      <c r="N199" s="194">
        <v>270</v>
      </c>
      <c r="O199" s="195">
        <v>220291.56</v>
      </c>
      <c r="P199" s="194"/>
      <c r="Q199" s="194"/>
      <c r="R199" s="194"/>
      <c r="S199" s="194"/>
      <c r="T199" s="195">
        <v>220291.56</v>
      </c>
      <c r="U199" s="194"/>
      <c r="V199" s="197"/>
    </row>
    <row r="200" spans="1:22" ht="33.75" x14ac:dyDescent="0.25">
      <c r="A200" s="186"/>
      <c r="B200" s="187"/>
      <c r="C200" s="188"/>
      <c r="D200" s="216"/>
      <c r="E200" s="192"/>
      <c r="F200" s="202"/>
      <c r="G200" s="233" t="s">
        <v>431</v>
      </c>
      <c r="H200" s="192" t="s">
        <v>432</v>
      </c>
      <c r="I200" s="202"/>
      <c r="J200" s="194">
        <v>803</v>
      </c>
      <c r="K200" s="194">
        <v>200</v>
      </c>
      <c r="L200" s="194">
        <v>201</v>
      </c>
      <c r="M200" s="194">
        <v>201</v>
      </c>
      <c r="N200" s="194">
        <v>201</v>
      </c>
      <c r="O200" s="195">
        <v>131094.62</v>
      </c>
      <c r="P200" s="194"/>
      <c r="Q200" s="194"/>
      <c r="R200" s="194"/>
      <c r="S200" s="194"/>
      <c r="T200" s="195">
        <v>131094.62</v>
      </c>
      <c r="U200" s="194"/>
      <c r="V200" s="197"/>
    </row>
    <row r="201" spans="1:22" ht="56.25" x14ac:dyDescent="0.25">
      <c r="A201" s="186"/>
      <c r="B201" s="187"/>
      <c r="C201" s="188">
        <v>3033297</v>
      </c>
      <c r="D201" s="258" t="s">
        <v>433</v>
      </c>
      <c r="E201" s="259">
        <v>5000047</v>
      </c>
      <c r="F201" s="164" t="s">
        <v>434</v>
      </c>
      <c r="G201" s="234"/>
      <c r="H201" s="164" t="s">
        <v>434</v>
      </c>
      <c r="I201" s="164" t="s">
        <v>435</v>
      </c>
      <c r="J201" s="226">
        <f t="shared" ref="J201:O201" si="14">SUM(J202)</f>
        <v>1100</v>
      </c>
      <c r="K201" s="226">
        <f t="shared" si="14"/>
        <v>275</v>
      </c>
      <c r="L201" s="226">
        <f t="shared" si="14"/>
        <v>275</v>
      </c>
      <c r="M201" s="226">
        <f t="shared" si="14"/>
        <v>275</v>
      </c>
      <c r="N201" s="226">
        <f t="shared" si="14"/>
        <v>275</v>
      </c>
      <c r="O201" s="182">
        <f t="shared" si="14"/>
        <v>1325103.53</v>
      </c>
      <c r="P201" s="183">
        <v>1245</v>
      </c>
      <c r="Q201" s="184">
        <v>0</v>
      </c>
      <c r="R201" s="184">
        <v>0</v>
      </c>
      <c r="S201" s="184">
        <v>0</v>
      </c>
      <c r="T201" s="196">
        <f>+O201-P201-Q201-R201-S201</f>
        <v>1323858.53</v>
      </c>
      <c r="U201" s="183">
        <v>288983</v>
      </c>
      <c r="V201" s="185" t="s">
        <v>325</v>
      </c>
    </row>
    <row r="202" spans="1:22" x14ac:dyDescent="0.25">
      <c r="A202" s="186"/>
      <c r="B202" s="187"/>
      <c r="C202" s="188"/>
      <c r="D202" s="260"/>
      <c r="E202" s="259"/>
      <c r="F202" s="202"/>
      <c r="G202" s="191" t="s">
        <v>436</v>
      </c>
      <c r="H202" s="192" t="s">
        <v>437</v>
      </c>
      <c r="I202" s="202"/>
      <c r="J202" s="252">
        <v>1100</v>
      </c>
      <c r="K202" s="194">
        <v>275</v>
      </c>
      <c r="L202" s="194">
        <v>275</v>
      </c>
      <c r="M202" s="194">
        <v>275</v>
      </c>
      <c r="N202" s="194">
        <v>275</v>
      </c>
      <c r="O202" s="195">
        <v>1325103.53</v>
      </c>
      <c r="P202" s="194"/>
      <c r="Q202" s="194"/>
      <c r="R202" s="194"/>
      <c r="S202" s="194"/>
      <c r="T202" s="195"/>
      <c r="U202" s="194"/>
      <c r="V202" s="197"/>
    </row>
    <row r="203" spans="1:22" ht="22.5" x14ac:dyDescent="0.25">
      <c r="A203" s="186"/>
      <c r="B203" s="187"/>
      <c r="C203" s="188">
        <v>3033298</v>
      </c>
      <c r="D203" s="261" t="s">
        <v>438</v>
      </c>
      <c r="E203" s="262">
        <v>5000048</v>
      </c>
      <c r="F203" s="165" t="s">
        <v>439</v>
      </c>
      <c r="G203" s="165"/>
      <c r="H203" s="164" t="s">
        <v>439</v>
      </c>
      <c r="I203" s="164" t="s">
        <v>440</v>
      </c>
      <c r="J203" s="181">
        <f t="shared" ref="J203:O203" si="15">SUM(J204)</f>
        <v>400</v>
      </c>
      <c r="K203" s="181">
        <f t="shared" si="15"/>
        <v>100</v>
      </c>
      <c r="L203" s="181">
        <f t="shared" si="15"/>
        <v>100</v>
      </c>
      <c r="M203" s="181">
        <f t="shared" si="15"/>
        <v>100</v>
      </c>
      <c r="N203" s="181">
        <f t="shared" si="15"/>
        <v>100</v>
      </c>
      <c r="O203" s="181">
        <f t="shared" si="15"/>
        <v>76357.14</v>
      </c>
      <c r="P203" s="183">
        <v>16684</v>
      </c>
      <c r="Q203" s="184">
        <v>0</v>
      </c>
      <c r="R203" s="184">
        <v>0</v>
      </c>
      <c r="S203" s="184">
        <v>0</v>
      </c>
      <c r="T203" s="196">
        <f>+O203-P203-Q203-R203-S203</f>
        <v>59673.14</v>
      </c>
      <c r="U203" s="183">
        <v>203532</v>
      </c>
      <c r="V203" s="185" t="s">
        <v>325</v>
      </c>
    </row>
    <row r="204" spans="1:22" ht="22.5" x14ac:dyDescent="0.25">
      <c r="A204" s="186"/>
      <c r="B204" s="187"/>
      <c r="C204" s="188"/>
      <c r="D204" s="260"/>
      <c r="E204" s="262"/>
      <c r="F204" s="263"/>
      <c r="G204" s="191" t="s">
        <v>441</v>
      </c>
      <c r="H204" s="192" t="s">
        <v>438</v>
      </c>
      <c r="I204" s="202"/>
      <c r="J204" s="194">
        <v>400</v>
      </c>
      <c r="K204" s="194">
        <v>100</v>
      </c>
      <c r="L204" s="194">
        <v>100</v>
      </c>
      <c r="M204" s="194">
        <v>100</v>
      </c>
      <c r="N204" s="194">
        <v>100</v>
      </c>
      <c r="O204" s="195">
        <v>76357.14</v>
      </c>
      <c r="P204" s="194"/>
      <c r="Q204" s="194"/>
      <c r="R204" s="194"/>
      <c r="S204" s="194"/>
      <c r="T204" s="195"/>
      <c r="U204" s="194"/>
      <c r="V204" s="197"/>
    </row>
    <row r="205" spans="1:22" ht="45" x14ac:dyDescent="0.25">
      <c r="A205" s="186"/>
      <c r="B205" s="187"/>
      <c r="C205" s="188">
        <v>3033299</v>
      </c>
      <c r="D205" s="188" t="s">
        <v>442</v>
      </c>
      <c r="E205" s="259">
        <v>5000049</v>
      </c>
      <c r="F205" s="164" t="s">
        <v>443</v>
      </c>
      <c r="G205" s="165"/>
      <c r="H205" s="164" t="s">
        <v>443</v>
      </c>
      <c r="I205" s="165" t="s">
        <v>444</v>
      </c>
      <c r="J205" s="181">
        <f t="shared" ref="J205:O205" si="16">SUM(J206:J208)</f>
        <v>111</v>
      </c>
      <c r="K205" s="181">
        <f t="shared" si="16"/>
        <v>27</v>
      </c>
      <c r="L205" s="181">
        <f t="shared" si="16"/>
        <v>28</v>
      </c>
      <c r="M205" s="181">
        <f t="shared" si="16"/>
        <v>28</v>
      </c>
      <c r="N205" s="181">
        <f t="shared" si="16"/>
        <v>28</v>
      </c>
      <c r="O205" s="182">
        <f t="shared" si="16"/>
        <v>10925.45</v>
      </c>
      <c r="P205" s="183">
        <v>0</v>
      </c>
      <c r="Q205" s="184">
        <v>0</v>
      </c>
      <c r="R205" s="184">
        <v>0</v>
      </c>
      <c r="S205" s="184">
        <v>0</v>
      </c>
      <c r="T205" s="196">
        <f>+O205-P205-Q205-R205-S205</f>
        <v>10925.45</v>
      </c>
      <c r="U205" s="183">
        <v>237688</v>
      </c>
      <c r="V205" s="185" t="s">
        <v>325</v>
      </c>
    </row>
    <row r="206" spans="1:22" ht="22.5" x14ac:dyDescent="0.25">
      <c r="A206" s="186"/>
      <c r="B206" s="187"/>
      <c r="C206" s="188"/>
      <c r="D206" s="188"/>
      <c r="E206" s="259"/>
      <c r="F206" s="190"/>
      <c r="G206" s="191" t="s">
        <v>445</v>
      </c>
      <c r="H206" s="192" t="s">
        <v>446</v>
      </c>
      <c r="I206" s="193"/>
      <c r="J206" s="194">
        <v>40</v>
      </c>
      <c r="K206" s="194">
        <v>10</v>
      </c>
      <c r="L206" s="194">
        <v>10</v>
      </c>
      <c r="M206" s="194">
        <v>10</v>
      </c>
      <c r="N206" s="194">
        <v>10</v>
      </c>
      <c r="O206" s="195">
        <v>5411.43</v>
      </c>
      <c r="P206" s="194"/>
      <c r="Q206" s="194"/>
      <c r="R206" s="194"/>
      <c r="S206" s="194"/>
      <c r="T206" s="195"/>
      <c r="U206" s="194"/>
      <c r="V206" s="197"/>
    </row>
    <row r="207" spans="1:22" x14ac:dyDescent="0.25">
      <c r="A207" s="186"/>
      <c r="B207" s="187"/>
      <c r="C207" s="188"/>
      <c r="D207" s="188"/>
      <c r="E207" s="259"/>
      <c r="F207" s="190"/>
      <c r="G207" s="191" t="s">
        <v>447</v>
      </c>
      <c r="H207" s="192" t="s">
        <v>448</v>
      </c>
      <c r="I207" s="193"/>
      <c r="J207" s="194">
        <v>11</v>
      </c>
      <c r="K207" s="194">
        <v>2</v>
      </c>
      <c r="L207" s="194">
        <v>3</v>
      </c>
      <c r="M207" s="194">
        <v>3</v>
      </c>
      <c r="N207" s="194">
        <v>3</v>
      </c>
      <c r="O207" s="194">
        <v>600.45000000000005</v>
      </c>
      <c r="P207" s="194"/>
      <c r="Q207" s="194"/>
      <c r="R207" s="194"/>
      <c r="S207" s="194"/>
      <c r="T207" s="194"/>
      <c r="U207" s="194"/>
      <c r="V207" s="197"/>
    </row>
    <row r="208" spans="1:22" ht="45" x14ac:dyDescent="0.25">
      <c r="A208" s="186"/>
      <c r="B208" s="187"/>
      <c r="C208" s="188"/>
      <c r="D208" s="188"/>
      <c r="E208" s="259"/>
      <c r="F208" s="202"/>
      <c r="G208" s="191" t="s">
        <v>449</v>
      </c>
      <c r="H208" s="192" t="s">
        <v>450</v>
      </c>
      <c r="I208" s="193"/>
      <c r="J208" s="194">
        <v>60</v>
      </c>
      <c r="K208" s="194">
        <v>15</v>
      </c>
      <c r="L208" s="194">
        <v>15</v>
      </c>
      <c r="M208" s="194">
        <v>15</v>
      </c>
      <c r="N208" s="194">
        <v>15</v>
      </c>
      <c r="O208" s="195">
        <v>4913.57</v>
      </c>
      <c r="P208" s="194"/>
      <c r="Q208" s="194"/>
      <c r="R208" s="194"/>
      <c r="S208" s="194"/>
      <c r="T208" s="195"/>
      <c r="U208" s="194"/>
      <c r="V208" s="197"/>
    </row>
    <row r="209" spans="1:22" ht="67.5" x14ac:dyDescent="0.25">
      <c r="A209" s="186"/>
      <c r="B209" s="187"/>
      <c r="C209" s="188">
        <v>3033300</v>
      </c>
      <c r="D209" s="179" t="s">
        <v>451</v>
      </c>
      <c r="E209" s="259">
        <v>5000050</v>
      </c>
      <c r="F209" s="164" t="s">
        <v>452</v>
      </c>
      <c r="G209" s="165"/>
      <c r="H209" s="164" t="s">
        <v>452</v>
      </c>
      <c r="I209" s="164" t="s">
        <v>444</v>
      </c>
      <c r="J209" s="181">
        <f t="shared" ref="J209:O209" si="17">SUM(J210:J214)</f>
        <v>70</v>
      </c>
      <c r="K209" s="181">
        <f t="shared" si="17"/>
        <v>16</v>
      </c>
      <c r="L209" s="181">
        <f t="shared" si="17"/>
        <v>18</v>
      </c>
      <c r="M209" s="181">
        <f t="shared" si="17"/>
        <v>17</v>
      </c>
      <c r="N209" s="181">
        <f t="shared" si="17"/>
        <v>19</v>
      </c>
      <c r="O209" s="181">
        <f t="shared" si="17"/>
        <v>976690.87</v>
      </c>
      <c r="P209" s="183">
        <v>6000</v>
      </c>
      <c r="Q209" s="184">
        <v>0</v>
      </c>
      <c r="R209" s="184">
        <v>0</v>
      </c>
      <c r="S209" s="184">
        <v>0</v>
      </c>
      <c r="T209" s="196">
        <f>+O209-P209-Q209-R209-S209</f>
        <v>970690.87</v>
      </c>
      <c r="U209" s="183">
        <v>230431</v>
      </c>
      <c r="V209" s="185" t="s">
        <v>325</v>
      </c>
    </row>
    <row r="210" spans="1:22" ht="33.75" x14ac:dyDescent="0.25">
      <c r="A210" s="186"/>
      <c r="B210" s="187"/>
      <c r="C210" s="188"/>
      <c r="D210" s="188"/>
      <c r="E210" s="259"/>
      <c r="F210" s="190"/>
      <c r="G210" s="191" t="s">
        <v>453</v>
      </c>
      <c r="H210" s="192" t="s">
        <v>454</v>
      </c>
      <c r="I210" s="193"/>
      <c r="J210" s="194">
        <v>20</v>
      </c>
      <c r="K210" s="194">
        <v>5</v>
      </c>
      <c r="L210" s="194">
        <v>5</v>
      </c>
      <c r="M210" s="194">
        <v>5</v>
      </c>
      <c r="N210" s="194">
        <v>5</v>
      </c>
      <c r="O210" s="195">
        <v>396006.8</v>
      </c>
      <c r="P210" s="194"/>
      <c r="Q210" s="194"/>
      <c r="R210" s="194"/>
      <c r="S210" s="194"/>
      <c r="T210" s="195"/>
      <c r="U210" s="194"/>
      <c r="V210" s="197"/>
    </row>
    <row r="211" spans="1:22" ht="22.5" x14ac:dyDescent="0.25">
      <c r="A211" s="186"/>
      <c r="B211" s="187"/>
      <c r="C211" s="188"/>
      <c r="D211" s="188"/>
      <c r="E211" s="259"/>
      <c r="F211" s="190"/>
      <c r="G211" s="191" t="s">
        <v>455</v>
      </c>
      <c r="H211" s="192" t="s">
        <v>456</v>
      </c>
      <c r="I211" s="193"/>
      <c r="J211" s="194">
        <v>8</v>
      </c>
      <c r="K211" s="194">
        <v>2</v>
      </c>
      <c r="L211" s="194">
        <v>2</v>
      </c>
      <c r="M211" s="194">
        <v>2</v>
      </c>
      <c r="N211" s="194">
        <v>2</v>
      </c>
      <c r="O211" s="195">
        <v>51727.12</v>
      </c>
      <c r="P211" s="194"/>
      <c r="Q211" s="194"/>
      <c r="R211" s="194"/>
      <c r="S211" s="194"/>
      <c r="T211" s="195"/>
      <c r="U211" s="194"/>
      <c r="V211" s="197"/>
    </row>
    <row r="212" spans="1:22" ht="22.5" x14ac:dyDescent="0.25">
      <c r="A212" s="186"/>
      <c r="B212" s="187"/>
      <c r="C212" s="188"/>
      <c r="D212" s="188"/>
      <c r="E212" s="259"/>
      <c r="F212" s="190"/>
      <c r="G212" s="191" t="s">
        <v>457</v>
      </c>
      <c r="H212" s="192" t="s">
        <v>458</v>
      </c>
      <c r="I212" s="193"/>
      <c r="J212" s="194">
        <v>18</v>
      </c>
      <c r="K212" s="194">
        <v>4</v>
      </c>
      <c r="L212" s="194">
        <v>5</v>
      </c>
      <c r="M212" s="194">
        <v>4</v>
      </c>
      <c r="N212" s="194">
        <v>5</v>
      </c>
      <c r="O212" s="195">
        <v>123923.08</v>
      </c>
      <c r="P212" s="194"/>
      <c r="Q212" s="194"/>
      <c r="R212" s="194"/>
      <c r="S212" s="194"/>
      <c r="T212" s="195"/>
      <c r="U212" s="194"/>
      <c r="V212" s="197"/>
    </row>
    <row r="213" spans="1:22" ht="101.25" x14ac:dyDescent="0.25">
      <c r="A213" s="186"/>
      <c r="B213" s="187"/>
      <c r="C213" s="188"/>
      <c r="D213" s="188"/>
      <c r="E213" s="259"/>
      <c r="F213" s="190"/>
      <c r="G213" s="191" t="s">
        <v>459</v>
      </c>
      <c r="H213" s="192" t="s">
        <v>460</v>
      </c>
      <c r="I213" s="193"/>
      <c r="J213" s="194">
        <v>13</v>
      </c>
      <c r="K213" s="194">
        <v>3</v>
      </c>
      <c r="L213" s="194">
        <v>3</v>
      </c>
      <c r="M213" s="194">
        <v>3</v>
      </c>
      <c r="N213" s="194">
        <v>4</v>
      </c>
      <c r="O213" s="195">
        <v>233978.5</v>
      </c>
      <c r="P213" s="194"/>
      <c r="Q213" s="194"/>
      <c r="R213" s="194"/>
      <c r="S213" s="194"/>
      <c r="T213" s="195"/>
      <c r="U213" s="194"/>
      <c r="V213" s="197"/>
    </row>
    <row r="214" spans="1:22" ht="22.5" x14ac:dyDescent="0.25">
      <c r="A214" s="186"/>
      <c r="B214" s="187"/>
      <c r="C214" s="188"/>
      <c r="D214" s="200"/>
      <c r="E214" s="259"/>
      <c r="F214" s="202"/>
      <c r="G214" s="191" t="s">
        <v>461</v>
      </c>
      <c r="H214" s="192" t="s">
        <v>462</v>
      </c>
      <c r="I214" s="193"/>
      <c r="J214" s="194">
        <v>11</v>
      </c>
      <c r="K214" s="194">
        <v>2</v>
      </c>
      <c r="L214" s="194">
        <v>3</v>
      </c>
      <c r="M214" s="194">
        <v>3</v>
      </c>
      <c r="N214" s="194">
        <v>3</v>
      </c>
      <c r="O214" s="195">
        <v>171055.37</v>
      </c>
      <c r="P214" s="194"/>
      <c r="Q214" s="194"/>
      <c r="R214" s="194"/>
      <c r="S214" s="194"/>
      <c r="T214" s="195"/>
      <c r="U214" s="194"/>
      <c r="V214" s="197"/>
    </row>
    <row r="215" spans="1:22" ht="56.25" x14ac:dyDescent="0.25">
      <c r="A215" s="177" t="s">
        <v>153</v>
      </c>
      <c r="B215" s="178" t="s">
        <v>463</v>
      </c>
      <c r="C215" s="179">
        <v>3033304</v>
      </c>
      <c r="D215" s="264" t="s">
        <v>464</v>
      </c>
      <c r="E215" s="178">
        <v>5000052</v>
      </c>
      <c r="F215" s="164" t="s">
        <v>465</v>
      </c>
      <c r="G215" s="234"/>
      <c r="H215" s="164" t="s">
        <v>465</v>
      </c>
      <c r="I215" s="165" t="s">
        <v>466</v>
      </c>
      <c r="J215" s="234">
        <f>SUM(J218)</f>
        <v>5</v>
      </c>
      <c r="K215" s="234">
        <f>SUM(K218)</f>
        <v>1</v>
      </c>
      <c r="L215" s="234">
        <f>SUM(L218)</f>
        <v>1</v>
      </c>
      <c r="M215" s="234">
        <f>SUM(M218)</f>
        <v>1</v>
      </c>
      <c r="N215" s="234">
        <f>SUM(N218)</f>
        <v>2</v>
      </c>
      <c r="O215" s="265">
        <v>10000</v>
      </c>
      <c r="P215" s="237">
        <v>4000</v>
      </c>
      <c r="Q215" s="238">
        <v>0</v>
      </c>
      <c r="R215" s="238">
        <v>0</v>
      </c>
      <c r="S215" s="238">
        <v>0</v>
      </c>
      <c r="T215" s="196">
        <f>+O215-P215-Q215-R215-S215</f>
        <v>6000</v>
      </c>
      <c r="U215" s="237">
        <v>206735</v>
      </c>
      <c r="V215" s="185" t="s">
        <v>325</v>
      </c>
    </row>
    <row r="216" spans="1:22" ht="67.5" x14ac:dyDescent="0.25">
      <c r="A216" s="186"/>
      <c r="B216" s="187"/>
      <c r="C216" s="188"/>
      <c r="D216" s="188"/>
      <c r="E216" s="187"/>
      <c r="F216" s="190"/>
      <c r="G216" s="191" t="s">
        <v>467</v>
      </c>
      <c r="H216" s="192" t="s">
        <v>468</v>
      </c>
      <c r="I216" s="193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197"/>
    </row>
    <row r="217" spans="1:22" ht="67.5" x14ac:dyDescent="0.25">
      <c r="A217" s="186"/>
      <c r="B217" s="187"/>
      <c r="C217" s="188"/>
      <c r="D217" s="188"/>
      <c r="E217" s="187"/>
      <c r="F217" s="190"/>
      <c r="G217" s="191" t="s">
        <v>469</v>
      </c>
      <c r="H217" s="192" t="s">
        <v>470</v>
      </c>
      <c r="I217" s="193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197"/>
    </row>
    <row r="218" spans="1:22" ht="67.5" x14ac:dyDescent="0.25">
      <c r="A218" s="186"/>
      <c r="B218" s="199"/>
      <c r="C218" s="188"/>
      <c r="D218" s="188"/>
      <c r="E218" s="187"/>
      <c r="F218" s="202"/>
      <c r="G218" s="191" t="s">
        <v>471</v>
      </c>
      <c r="H218" s="203" t="s">
        <v>472</v>
      </c>
      <c r="I218" s="193"/>
      <c r="J218" s="204">
        <v>5</v>
      </c>
      <c r="K218" s="204">
        <v>1</v>
      </c>
      <c r="L218" s="204">
        <v>1</v>
      </c>
      <c r="M218" s="204">
        <v>1</v>
      </c>
      <c r="N218" s="204">
        <v>2</v>
      </c>
      <c r="O218" s="204">
        <v>0</v>
      </c>
      <c r="P218" s="204"/>
      <c r="Q218" s="204"/>
      <c r="R218" s="204"/>
      <c r="S218" s="204"/>
      <c r="T218" s="204"/>
      <c r="U218" s="204"/>
      <c r="V218" s="205"/>
    </row>
    <row r="219" spans="1:22" x14ac:dyDescent="0.25">
      <c r="A219" s="206" t="s">
        <v>473</v>
      </c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8"/>
    </row>
    <row r="220" spans="1:22" ht="33.75" x14ac:dyDescent="0.25">
      <c r="A220" s="186" t="s">
        <v>236</v>
      </c>
      <c r="B220" s="214" t="s">
        <v>474</v>
      </c>
      <c r="C220" s="188">
        <v>3033305</v>
      </c>
      <c r="D220" s="188" t="s">
        <v>475</v>
      </c>
      <c r="E220" s="187">
        <v>5000053</v>
      </c>
      <c r="F220" s="164" t="s">
        <v>476</v>
      </c>
      <c r="G220" s="165"/>
      <c r="H220" s="263" t="s">
        <v>476</v>
      </c>
      <c r="I220" s="165" t="s">
        <v>477</v>
      </c>
      <c r="J220" s="240">
        <f t="shared" ref="J220:O220" si="18">SUM(J221:J222)</f>
        <v>5905</v>
      </c>
      <c r="K220" s="240">
        <f t="shared" si="18"/>
        <v>1476</v>
      </c>
      <c r="L220" s="240">
        <f t="shared" si="18"/>
        <v>1476</v>
      </c>
      <c r="M220" s="240">
        <f t="shared" si="18"/>
        <v>1476</v>
      </c>
      <c r="N220" s="240">
        <f t="shared" si="18"/>
        <v>1477</v>
      </c>
      <c r="O220" s="196">
        <f t="shared" si="18"/>
        <v>2141556.91</v>
      </c>
      <c r="P220" s="242">
        <v>4000</v>
      </c>
      <c r="Q220" s="241">
        <v>0</v>
      </c>
      <c r="R220" s="241">
        <v>0</v>
      </c>
      <c r="S220" s="241">
        <v>0</v>
      </c>
      <c r="T220" s="196">
        <f>+O220-P220-Q220-R220-S220</f>
        <v>2137556.91</v>
      </c>
      <c r="U220" s="242">
        <v>686415</v>
      </c>
      <c r="V220" s="243" t="s">
        <v>325</v>
      </c>
    </row>
    <row r="221" spans="1:22" ht="33.75" x14ac:dyDescent="0.25">
      <c r="A221" s="186"/>
      <c r="B221" s="214"/>
      <c r="C221" s="188"/>
      <c r="D221" s="188"/>
      <c r="E221" s="187"/>
      <c r="F221" s="190"/>
      <c r="G221" s="191" t="s">
        <v>478</v>
      </c>
      <c r="H221" s="192" t="s">
        <v>479</v>
      </c>
      <c r="I221" s="193"/>
      <c r="J221" s="247">
        <v>3905</v>
      </c>
      <c r="K221" s="244">
        <v>976</v>
      </c>
      <c r="L221" s="244">
        <v>976</v>
      </c>
      <c r="M221" s="244">
        <v>976</v>
      </c>
      <c r="N221" s="244">
        <v>977</v>
      </c>
      <c r="O221" s="245">
        <v>2058645.91</v>
      </c>
      <c r="P221" s="244"/>
      <c r="Q221" s="244"/>
      <c r="R221" s="244"/>
      <c r="S221" s="244"/>
      <c r="T221" s="245"/>
      <c r="U221" s="244"/>
      <c r="V221" s="197"/>
    </row>
    <row r="222" spans="1:22" ht="33.75" x14ac:dyDescent="0.25">
      <c r="A222" s="186"/>
      <c r="B222" s="214"/>
      <c r="C222" s="188"/>
      <c r="D222" s="188"/>
      <c r="E222" s="187"/>
      <c r="F222" s="190"/>
      <c r="G222" s="191" t="s">
        <v>480</v>
      </c>
      <c r="H222" s="192" t="s">
        <v>481</v>
      </c>
      <c r="I222" s="193"/>
      <c r="J222" s="247">
        <v>2000</v>
      </c>
      <c r="K222" s="244">
        <v>500</v>
      </c>
      <c r="L222" s="244">
        <v>500</v>
      </c>
      <c r="M222" s="244">
        <v>500</v>
      </c>
      <c r="N222" s="244">
        <v>500</v>
      </c>
      <c r="O222" s="245">
        <v>82911</v>
      </c>
      <c r="P222" s="244"/>
      <c r="Q222" s="244"/>
      <c r="R222" s="244"/>
      <c r="S222" s="244"/>
      <c r="T222" s="245"/>
      <c r="U222" s="244"/>
      <c r="V222" s="197"/>
    </row>
    <row r="223" spans="1:22" ht="22.5" x14ac:dyDescent="0.25">
      <c r="A223" s="186"/>
      <c r="B223" s="214"/>
      <c r="C223" s="188"/>
      <c r="D223" s="188"/>
      <c r="E223" s="187"/>
      <c r="F223" s="190"/>
      <c r="G223" s="191" t="s">
        <v>482</v>
      </c>
      <c r="H223" s="192" t="s">
        <v>483</v>
      </c>
      <c r="I223" s="193"/>
      <c r="J223" s="244"/>
      <c r="K223" s="244"/>
      <c r="L223" s="244"/>
      <c r="M223" s="244"/>
      <c r="N223" s="244"/>
      <c r="O223" s="245"/>
      <c r="P223" s="244"/>
      <c r="Q223" s="244"/>
      <c r="R223" s="244"/>
      <c r="S223" s="244"/>
      <c r="T223" s="244"/>
      <c r="U223" s="244"/>
      <c r="V223" s="197"/>
    </row>
    <row r="224" spans="1:22" ht="45" x14ac:dyDescent="0.25">
      <c r="A224" s="198"/>
      <c r="B224" s="266"/>
      <c r="C224" s="200"/>
      <c r="D224" s="200"/>
      <c r="E224" s="199"/>
      <c r="F224" s="202"/>
      <c r="G224" s="191" t="s">
        <v>484</v>
      </c>
      <c r="H224" s="192" t="s">
        <v>485</v>
      </c>
      <c r="I224" s="193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197"/>
    </row>
    <row r="225" spans="1:22" ht="56.25" x14ac:dyDescent="0.25">
      <c r="A225" s="177" t="s">
        <v>486</v>
      </c>
      <c r="B225" s="267" t="s">
        <v>487</v>
      </c>
      <c r="C225" s="179">
        <v>3033306</v>
      </c>
      <c r="D225" s="179" t="s">
        <v>488</v>
      </c>
      <c r="E225" s="178">
        <v>5000054</v>
      </c>
      <c r="F225" s="164" t="s">
        <v>489</v>
      </c>
      <c r="G225" s="165"/>
      <c r="H225" s="180" t="s">
        <v>489</v>
      </c>
      <c r="I225" s="164" t="s">
        <v>444</v>
      </c>
      <c r="J225" s="226">
        <f t="shared" ref="J225:O225" si="19">SUM(J226:J243)</f>
        <v>2645</v>
      </c>
      <c r="K225" s="226">
        <f t="shared" si="19"/>
        <v>657</v>
      </c>
      <c r="L225" s="226">
        <f t="shared" si="19"/>
        <v>664</v>
      </c>
      <c r="M225" s="226">
        <f t="shared" si="19"/>
        <v>658</v>
      </c>
      <c r="N225" s="226">
        <f t="shared" si="19"/>
        <v>666</v>
      </c>
      <c r="O225" s="226">
        <f t="shared" si="19"/>
        <v>1729264.2999999998</v>
      </c>
      <c r="P225" s="183">
        <v>307200</v>
      </c>
      <c r="Q225" s="184">
        <v>0</v>
      </c>
      <c r="R225" s="184">
        <v>0</v>
      </c>
      <c r="S225" s="184">
        <v>0</v>
      </c>
      <c r="T225" s="196">
        <f>+O225-P225-Q225-R225-S225</f>
        <v>1422064.2999999998</v>
      </c>
      <c r="U225" s="183">
        <v>685395</v>
      </c>
      <c r="V225" s="185" t="s">
        <v>325</v>
      </c>
    </row>
    <row r="226" spans="1:22" ht="45" x14ac:dyDescent="0.25">
      <c r="A226" s="186"/>
      <c r="B226" s="214"/>
      <c r="C226" s="188"/>
      <c r="D226" s="188"/>
      <c r="E226" s="187"/>
      <c r="F226" s="190"/>
      <c r="G226" s="191" t="s">
        <v>490</v>
      </c>
      <c r="H226" s="192" t="s">
        <v>491</v>
      </c>
      <c r="I226" s="190"/>
      <c r="J226" s="252">
        <v>1300</v>
      </c>
      <c r="K226" s="194">
        <v>325</v>
      </c>
      <c r="L226" s="194">
        <v>325</v>
      </c>
      <c r="M226" s="194">
        <v>325</v>
      </c>
      <c r="N226" s="194">
        <v>325</v>
      </c>
      <c r="O226" s="195">
        <v>849552.39</v>
      </c>
      <c r="P226" s="194"/>
      <c r="Q226" s="194"/>
      <c r="R226" s="194"/>
      <c r="S226" s="194"/>
      <c r="T226" s="195"/>
      <c r="U226" s="194"/>
      <c r="V226" s="197"/>
    </row>
    <row r="227" spans="1:22" ht="22.5" x14ac:dyDescent="0.25">
      <c r="A227" s="186"/>
      <c r="B227" s="214"/>
      <c r="C227" s="188"/>
      <c r="D227" s="188"/>
      <c r="E227" s="187"/>
      <c r="F227" s="190"/>
      <c r="G227" s="191" t="s">
        <v>492</v>
      </c>
      <c r="H227" s="192" t="s">
        <v>493</v>
      </c>
      <c r="I227" s="190"/>
      <c r="J227" s="194">
        <v>30</v>
      </c>
      <c r="K227" s="194">
        <v>7</v>
      </c>
      <c r="L227" s="194">
        <v>8</v>
      </c>
      <c r="M227" s="194">
        <v>7</v>
      </c>
      <c r="N227" s="194">
        <v>8</v>
      </c>
      <c r="O227" s="195">
        <v>92168.85</v>
      </c>
      <c r="P227" s="194"/>
      <c r="Q227" s="194"/>
      <c r="R227" s="194"/>
      <c r="S227" s="194"/>
      <c r="T227" s="195"/>
      <c r="U227" s="194"/>
      <c r="V227" s="197"/>
    </row>
    <row r="228" spans="1:22" ht="45" x14ac:dyDescent="0.25">
      <c r="A228" s="186"/>
      <c r="B228" s="214"/>
      <c r="C228" s="188"/>
      <c r="D228" s="188"/>
      <c r="E228" s="187"/>
      <c r="F228" s="190"/>
      <c r="G228" s="191" t="s">
        <v>494</v>
      </c>
      <c r="H228" s="192" t="s">
        <v>495</v>
      </c>
      <c r="I228" s="190"/>
      <c r="J228" s="194">
        <v>30</v>
      </c>
      <c r="K228" s="194">
        <v>7</v>
      </c>
      <c r="L228" s="194">
        <v>8</v>
      </c>
      <c r="M228" s="194">
        <v>7</v>
      </c>
      <c r="N228" s="194">
        <v>8</v>
      </c>
      <c r="O228" s="195">
        <v>66776.490000000005</v>
      </c>
      <c r="P228" s="194"/>
      <c r="Q228" s="194"/>
      <c r="R228" s="194"/>
      <c r="S228" s="194"/>
      <c r="T228" s="195"/>
      <c r="U228" s="194"/>
      <c r="V228" s="197"/>
    </row>
    <row r="229" spans="1:22" ht="67.5" x14ac:dyDescent="0.25">
      <c r="A229" s="186"/>
      <c r="B229" s="214"/>
      <c r="C229" s="188"/>
      <c r="D229" s="188"/>
      <c r="E229" s="187"/>
      <c r="F229" s="190"/>
      <c r="G229" s="191" t="s">
        <v>496</v>
      </c>
      <c r="H229" s="192" t="s">
        <v>497</v>
      </c>
      <c r="I229" s="190"/>
      <c r="J229" s="194">
        <v>140</v>
      </c>
      <c r="K229" s="194">
        <v>35</v>
      </c>
      <c r="L229" s="194">
        <v>35</v>
      </c>
      <c r="M229" s="194">
        <v>35</v>
      </c>
      <c r="N229" s="194">
        <v>35</v>
      </c>
      <c r="O229" s="195">
        <v>59009.73</v>
      </c>
      <c r="P229" s="194"/>
      <c r="Q229" s="194"/>
      <c r="R229" s="194"/>
      <c r="S229" s="194"/>
      <c r="T229" s="195"/>
      <c r="U229" s="194"/>
      <c r="V229" s="197"/>
    </row>
    <row r="230" spans="1:22" ht="33.75" x14ac:dyDescent="0.25">
      <c r="A230" s="186"/>
      <c r="B230" s="214"/>
      <c r="C230" s="188"/>
      <c r="D230" s="188"/>
      <c r="E230" s="187"/>
      <c r="F230" s="190"/>
      <c r="G230" s="191" t="s">
        <v>498</v>
      </c>
      <c r="H230" s="192" t="s">
        <v>499</v>
      </c>
      <c r="I230" s="190"/>
      <c r="J230" s="194">
        <v>300</v>
      </c>
      <c r="K230" s="194">
        <v>75</v>
      </c>
      <c r="L230" s="194">
        <v>75</v>
      </c>
      <c r="M230" s="194">
        <v>75</v>
      </c>
      <c r="N230" s="194">
        <v>75</v>
      </c>
      <c r="O230" s="195">
        <v>273514.21000000002</v>
      </c>
      <c r="P230" s="194"/>
      <c r="Q230" s="194"/>
      <c r="R230" s="194"/>
      <c r="S230" s="194"/>
      <c r="T230" s="195"/>
      <c r="U230" s="194"/>
      <c r="V230" s="197"/>
    </row>
    <row r="231" spans="1:22" ht="22.5" x14ac:dyDescent="0.25">
      <c r="A231" s="186"/>
      <c r="B231" s="214"/>
      <c r="C231" s="188"/>
      <c r="D231" s="188"/>
      <c r="E231" s="187"/>
      <c r="F231" s="190"/>
      <c r="G231" s="191" t="s">
        <v>500</v>
      </c>
      <c r="H231" s="192" t="s">
        <v>501</v>
      </c>
      <c r="I231" s="190"/>
      <c r="J231" s="194">
        <v>250</v>
      </c>
      <c r="K231" s="194">
        <v>62</v>
      </c>
      <c r="L231" s="194">
        <v>63</v>
      </c>
      <c r="M231" s="194">
        <v>62</v>
      </c>
      <c r="N231" s="194">
        <v>63</v>
      </c>
      <c r="O231" s="195">
        <v>34171.519999999997</v>
      </c>
      <c r="P231" s="194"/>
      <c r="Q231" s="194"/>
      <c r="R231" s="194"/>
      <c r="S231" s="194"/>
      <c r="T231" s="195"/>
      <c r="U231" s="194"/>
      <c r="V231" s="197"/>
    </row>
    <row r="232" spans="1:22" ht="33.75" x14ac:dyDescent="0.25">
      <c r="A232" s="186"/>
      <c r="B232" s="214"/>
      <c r="C232" s="188"/>
      <c r="D232" s="188"/>
      <c r="E232" s="187"/>
      <c r="F232" s="190"/>
      <c r="G232" s="268"/>
      <c r="H232" s="192" t="s">
        <v>502</v>
      </c>
      <c r="I232" s="190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7"/>
    </row>
    <row r="233" spans="1:22" ht="22.5" x14ac:dyDescent="0.25">
      <c r="A233" s="186"/>
      <c r="B233" s="214"/>
      <c r="C233" s="188"/>
      <c r="D233" s="188"/>
      <c r="E233" s="187"/>
      <c r="F233" s="190"/>
      <c r="G233" s="191" t="s">
        <v>503</v>
      </c>
      <c r="H233" s="192" t="s">
        <v>504</v>
      </c>
      <c r="I233" s="190"/>
      <c r="J233" s="194">
        <v>20</v>
      </c>
      <c r="K233" s="194">
        <v>5</v>
      </c>
      <c r="L233" s="194">
        <v>5</v>
      </c>
      <c r="M233" s="194">
        <v>5</v>
      </c>
      <c r="N233" s="194">
        <v>5</v>
      </c>
      <c r="O233" s="194">
        <v>225.35</v>
      </c>
      <c r="P233" s="194"/>
      <c r="Q233" s="194"/>
      <c r="R233" s="194"/>
      <c r="S233" s="194"/>
      <c r="T233" s="194"/>
      <c r="U233" s="194"/>
      <c r="V233" s="197"/>
    </row>
    <row r="234" spans="1:22" x14ac:dyDescent="0.25">
      <c r="A234" s="186"/>
      <c r="B234" s="214"/>
      <c r="C234" s="188"/>
      <c r="D234" s="188"/>
      <c r="E234" s="187"/>
      <c r="F234" s="190"/>
      <c r="G234" s="191" t="s">
        <v>505</v>
      </c>
      <c r="H234" s="192" t="s">
        <v>506</v>
      </c>
      <c r="I234" s="190"/>
      <c r="J234" s="194">
        <v>15</v>
      </c>
      <c r="K234" s="194">
        <v>3</v>
      </c>
      <c r="L234" s="194">
        <v>4</v>
      </c>
      <c r="M234" s="194">
        <v>4</v>
      </c>
      <c r="N234" s="194">
        <v>4</v>
      </c>
      <c r="O234" s="195">
        <v>91851.72</v>
      </c>
      <c r="P234" s="194"/>
      <c r="Q234" s="194"/>
      <c r="R234" s="194"/>
      <c r="S234" s="194"/>
      <c r="T234" s="195"/>
      <c r="U234" s="194"/>
      <c r="V234" s="197"/>
    </row>
    <row r="235" spans="1:22" ht="22.5" x14ac:dyDescent="0.25">
      <c r="A235" s="186"/>
      <c r="B235" s="214"/>
      <c r="C235" s="188"/>
      <c r="D235" s="188"/>
      <c r="E235" s="187"/>
      <c r="F235" s="190"/>
      <c r="G235" s="191" t="s">
        <v>507</v>
      </c>
      <c r="H235" s="192" t="s">
        <v>508</v>
      </c>
      <c r="I235" s="190"/>
      <c r="J235" s="194">
        <v>90</v>
      </c>
      <c r="K235" s="194">
        <v>22</v>
      </c>
      <c r="L235" s="194">
        <v>23</v>
      </c>
      <c r="M235" s="194">
        <v>22</v>
      </c>
      <c r="N235" s="194">
        <v>23</v>
      </c>
      <c r="O235" s="195">
        <v>34362.44</v>
      </c>
      <c r="P235" s="194"/>
      <c r="Q235" s="194"/>
      <c r="R235" s="194"/>
      <c r="S235" s="194"/>
      <c r="T235" s="195"/>
      <c r="U235" s="194"/>
      <c r="V235" s="197"/>
    </row>
    <row r="236" spans="1:22" ht="78.75" x14ac:dyDescent="0.25">
      <c r="A236" s="186"/>
      <c r="B236" s="214"/>
      <c r="C236" s="188"/>
      <c r="D236" s="188"/>
      <c r="E236" s="187"/>
      <c r="F236" s="190"/>
      <c r="G236" s="191" t="s">
        <v>509</v>
      </c>
      <c r="H236" s="192" t="s">
        <v>510</v>
      </c>
      <c r="I236" s="190"/>
      <c r="J236" s="194">
        <v>300</v>
      </c>
      <c r="K236" s="194">
        <v>75</v>
      </c>
      <c r="L236" s="194">
        <v>75</v>
      </c>
      <c r="M236" s="194">
        <v>75</v>
      </c>
      <c r="N236" s="194">
        <v>75</v>
      </c>
      <c r="O236" s="195">
        <v>33914.04</v>
      </c>
      <c r="P236" s="194"/>
      <c r="Q236" s="194"/>
      <c r="R236" s="194"/>
      <c r="S236" s="194"/>
      <c r="T236" s="195"/>
      <c r="U236" s="194"/>
      <c r="V236" s="197"/>
    </row>
    <row r="237" spans="1:22" ht="45" x14ac:dyDescent="0.25">
      <c r="A237" s="186"/>
      <c r="B237" s="214"/>
      <c r="C237" s="188"/>
      <c r="D237" s="188"/>
      <c r="E237" s="187"/>
      <c r="F237" s="190"/>
      <c r="G237" s="191" t="s">
        <v>511</v>
      </c>
      <c r="H237" s="192" t="s">
        <v>512</v>
      </c>
      <c r="I237" s="190"/>
      <c r="J237" s="194">
        <v>60</v>
      </c>
      <c r="K237" s="194">
        <v>15</v>
      </c>
      <c r="L237" s="194">
        <v>15</v>
      </c>
      <c r="M237" s="194">
        <v>15</v>
      </c>
      <c r="N237" s="194">
        <v>15</v>
      </c>
      <c r="O237" s="195">
        <v>100500</v>
      </c>
      <c r="P237" s="194"/>
      <c r="Q237" s="194"/>
      <c r="R237" s="194"/>
      <c r="S237" s="194"/>
      <c r="T237" s="195"/>
      <c r="U237" s="194"/>
      <c r="V237" s="197"/>
    </row>
    <row r="238" spans="1:22" ht="22.5" x14ac:dyDescent="0.25">
      <c r="A238" s="186"/>
      <c r="B238" s="214"/>
      <c r="C238" s="188"/>
      <c r="D238" s="188"/>
      <c r="E238" s="187"/>
      <c r="F238" s="190"/>
      <c r="G238" s="191" t="s">
        <v>513</v>
      </c>
      <c r="H238" s="192" t="s">
        <v>514</v>
      </c>
      <c r="I238" s="190"/>
      <c r="J238" s="194">
        <v>10</v>
      </c>
      <c r="K238" s="194">
        <v>2</v>
      </c>
      <c r="L238" s="194">
        <v>3</v>
      </c>
      <c r="M238" s="194">
        <v>2</v>
      </c>
      <c r="N238" s="194">
        <v>3</v>
      </c>
      <c r="O238" s="194">
        <v>20</v>
      </c>
      <c r="P238" s="194"/>
      <c r="Q238" s="194"/>
      <c r="R238" s="194"/>
      <c r="S238" s="194"/>
      <c r="T238" s="194"/>
      <c r="U238" s="194"/>
      <c r="V238" s="197"/>
    </row>
    <row r="239" spans="1:22" ht="22.5" x14ac:dyDescent="0.25">
      <c r="A239" s="186"/>
      <c r="B239" s="214"/>
      <c r="C239" s="188"/>
      <c r="D239" s="188"/>
      <c r="E239" s="187"/>
      <c r="F239" s="190"/>
      <c r="G239" s="191" t="s">
        <v>515</v>
      </c>
      <c r="H239" s="192" t="s">
        <v>516</v>
      </c>
      <c r="I239" s="190"/>
      <c r="J239" s="194">
        <v>5</v>
      </c>
      <c r="K239" s="194">
        <v>1</v>
      </c>
      <c r="L239" s="194">
        <v>1</v>
      </c>
      <c r="M239" s="194">
        <v>1</v>
      </c>
      <c r="N239" s="194">
        <v>2</v>
      </c>
      <c r="O239" s="194">
        <v>0</v>
      </c>
      <c r="P239" s="194"/>
      <c r="Q239" s="194"/>
      <c r="R239" s="194"/>
      <c r="S239" s="194"/>
      <c r="T239" s="194"/>
      <c r="U239" s="194"/>
      <c r="V239" s="197"/>
    </row>
    <row r="240" spans="1:22" ht="45" x14ac:dyDescent="0.25">
      <c r="A240" s="186"/>
      <c r="B240" s="214"/>
      <c r="C240" s="188"/>
      <c r="D240" s="188"/>
      <c r="E240" s="187"/>
      <c r="F240" s="190"/>
      <c r="G240" s="191" t="s">
        <v>517</v>
      </c>
      <c r="H240" s="192" t="s">
        <v>518</v>
      </c>
      <c r="I240" s="190"/>
      <c r="J240" s="194">
        <v>60</v>
      </c>
      <c r="K240" s="194">
        <v>15</v>
      </c>
      <c r="L240" s="194">
        <v>15</v>
      </c>
      <c r="M240" s="194">
        <v>15</v>
      </c>
      <c r="N240" s="194">
        <v>15</v>
      </c>
      <c r="O240" s="195">
        <v>34141.160000000003</v>
      </c>
      <c r="P240" s="194"/>
      <c r="Q240" s="194"/>
      <c r="R240" s="194"/>
      <c r="S240" s="194"/>
      <c r="T240" s="195"/>
      <c r="U240" s="194"/>
      <c r="V240" s="197"/>
    </row>
    <row r="241" spans="1:22" ht="22.5" x14ac:dyDescent="0.25">
      <c r="A241" s="186"/>
      <c r="B241" s="214"/>
      <c r="C241" s="188"/>
      <c r="D241" s="188"/>
      <c r="E241" s="187"/>
      <c r="F241" s="190"/>
      <c r="G241" s="191" t="s">
        <v>519</v>
      </c>
      <c r="H241" s="192" t="s">
        <v>520</v>
      </c>
      <c r="I241" s="190"/>
      <c r="J241" s="194">
        <v>5</v>
      </c>
      <c r="K241" s="194">
        <v>1</v>
      </c>
      <c r="L241" s="194">
        <v>1</v>
      </c>
      <c r="M241" s="194">
        <v>1</v>
      </c>
      <c r="N241" s="194">
        <v>2</v>
      </c>
      <c r="O241" s="194">
        <v>112.4</v>
      </c>
      <c r="P241" s="194"/>
      <c r="Q241" s="194"/>
      <c r="R241" s="194"/>
      <c r="S241" s="194"/>
      <c r="T241" s="194"/>
      <c r="U241" s="194"/>
      <c r="V241" s="197"/>
    </row>
    <row r="242" spans="1:22" ht="45" x14ac:dyDescent="0.25">
      <c r="A242" s="186"/>
      <c r="B242" s="214"/>
      <c r="C242" s="188"/>
      <c r="D242" s="188"/>
      <c r="E242" s="187"/>
      <c r="F242" s="190"/>
      <c r="G242" s="191" t="s">
        <v>521</v>
      </c>
      <c r="H242" s="192" t="s">
        <v>522</v>
      </c>
      <c r="I242" s="190"/>
      <c r="J242" s="194">
        <v>20</v>
      </c>
      <c r="K242" s="194">
        <v>5</v>
      </c>
      <c r="L242" s="194">
        <v>5</v>
      </c>
      <c r="M242" s="194">
        <v>5</v>
      </c>
      <c r="N242" s="194">
        <v>5</v>
      </c>
      <c r="O242" s="195">
        <v>58944</v>
      </c>
      <c r="P242" s="194"/>
      <c r="Q242" s="194"/>
      <c r="R242" s="194"/>
      <c r="S242" s="194"/>
      <c r="T242" s="195"/>
      <c r="U242" s="194"/>
      <c r="V242" s="197"/>
    </row>
    <row r="243" spans="1:22" ht="33.75" x14ac:dyDescent="0.25">
      <c r="A243" s="198"/>
      <c r="B243" s="214"/>
      <c r="C243" s="188"/>
      <c r="D243" s="200"/>
      <c r="E243" s="187"/>
      <c r="F243" s="202"/>
      <c r="G243" s="191" t="s">
        <v>523</v>
      </c>
      <c r="H243" s="192" t="s">
        <v>524</v>
      </c>
      <c r="I243" s="202"/>
      <c r="J243" s="194">
        <v>10</v>
      </c>
      <c r="K243" s="194">
        <v>2</v>
      </c>
      <c r="L243" s="194">
        <v>3</v>
      </c>
      <c r="M243" s="194">
        <v>2</v>
      </c>
      <c r="N243" s="194">
        <v>3</v>
      </c>
      <c r="O243" s="194">
        <v>0</v>
      </c>
      <c r="P243" s="194"/>
      <c r="Q243" s="194"/>
      <c r="R243" s="194"/>
      <c r="S243" s="194"/>
      <c r="T243" s="194"/>
      <c r="U243" s="194"/>
      <c r="V243" s="197"/>
    </row>
    <row r="244" spans="1:22" ht="112.5" x14ac:dyDescent="0.25">
      <c r="A244" s="269" t="s">
        <v>525</v>
      </c>
      <c r="B244" s="259" t="s">
        <v>526</v>
      </c>
      <c r="C244" s="216">
        <v>3033307</v>
      </c>
      <c r="D244" s="216" t="s">
        <v>527</v>
      </c>
      <c r="E244" s="259">
        <v>5000055</v>
      </c>
      <c r="F244" s="164" t="s">
        <v>528</v>
      </c>
      <c r="G244" s="164"/>
      <c r="H244" s="180"/>
      <c r="I244" s="164" t="s">
        <v>444</v>
      </c>
      <c r="J244" s="226">
        <f t="shared" ref="J244:O244" si="20">SUM(J245:J254)</f>
        <v>1160</v>
      </c>
      <c r="K244" s="226">
        <f t="shared" si="20"/>
        <v>288</v>
      </c>
      <c r="L244" s="226">
        <f t="shared" si="20"/>
        <v>291</v>
      </c>
      <c r="M244" s="226">
        <f t="shared" si="20"/>
        <v>289</v>
      </c>
      <c r="N244" s="226">
        <f t="shared" si="20"/>
        <v>292</v>
      </c>
      <c r="O244" s="226">
        <f t="shared" si="20"/>
        <v>35428120.590000004</v>
      </c>
      <c r="P244" s="183">
        <v>164000</v>
      </c>
      <c r="Q244" s="184">
        <v>0</v>
      </c>
      <c r="R244" s="184">
        <v>0</v>
      </c>
      <c r="S244" s="184">
        <v>0</v>
      </c>
      <c r="T244" s="196">
        <f>+O244-P244-Q244-R244-S244</f>
        <v>35264120.590000004</v>
      </c>
      <c r="U244" s="183">
        <v>395176</v>
      </c>
      <c r="V244" s="185" t="s">
        <v>325</v>
      </c>
    </row>
    <row r="245" spans="1:22" x14ac:dyDescent="0.25">
      <c r="A245" s="269"/>
      <c r="B245" s="259"/>
      <c r="C245" s="216"/>
      <c r="D245" s="216"/>
      <c r="E245" s="259"/>
      <c r="F245" s="190"/>
      <c r="G245" s="191" t="s">
        <v>529</v>
      </c>
      <c r="H245" s="191" t="s">
        <v>508</v>
      </c>
      <c r="I245" s="193"/>
      <c r="J245" s="204">
        <v>100</v>
      </c>
      <c r="K245" s="204">
        <v>25</v>
      </c>
      <c r="L245" s="204">
        <v>25</v>
      </c>
      <c r="M245" s="204">
        <v>25</v>
      </c>
      <c r="N245" s="204">
        <v>25</v>
      </c>
      <c r="O245" s="232">
        <v>153349.01999999999</v>
      </c>
      <c r="P245" s="204"/>
      <c r="Q245" s="204"/>
      <c r="R245" s="204"/>
      <c r="S245" s="204"/>
      <c r="T245" s="232"/>
      <c r="U245" s="204"/>
      <c r="V245" s="197"/>
    </row>
    <row r="246" spans="1:22" ht="56.25" x14ac:dyDescent="0.25">
      <c r="A246" s="269"/>
      <c r="B246" s="259"/>
      <c r="C246" s="216"/>
      <c r="D246" s="216"/>
      <c r="E246" s="259"/>
      <c r="F246" s="190"/>
      <c r="G246" s="191" t="s">
        <v>530</v>
      </c>
      <c r="H246" s="192" t="s">
        <v>531</v>
      </c>
      <c r="I246" s="193"/>
      <c r="J246" s="204">
        <v>480</v>
      </c>
      <c r="K246" s="204">
        <v>120</v>
      </c>
      <c r="L246" s="204">
        <v>120</v>
      </c>
      <c r="M246" s="204">
        <v>120</v>
      </c>
      <c r="N246" s="204">
        <v>120</v>
      </c>
      <c r="O246" s="232">
        <v>964404.43</v>
      </c>
      <c r="P246" s="204"/>
      <c r="Q246" s="204"/>
      <c r="R246" s="204"/>
      <c r="S246" s="204"/>
      <c r="T246" s="232"/>
      <c r="U246" s="204"/>
      <c r="V246" s="197"/>
    </row>
    <row r="247" spans="1:22" ht="45" x14ac:dyDescent="0.25">
      <c r="A247" s="269"/>
      <c r="B247" s="259"/>
      <c r="C247" s="216"/>
      <c r="D247" s="216"/>
      <c r="E247" s="259"/>
      <c r="F247" s="190"/>
      <c r="G247" s="191" t="s">
        <v>532</v>
      </c>
      <c r="H247" s="192" t="s">
        <v>533</v>
      </c>
      <c r="I247" s="193"/>
      <c r="J247" s="204">
        <v>300</v>
      </c>
      <c r="K247" s="204">
        <v>75</v>
      </c>
      <c r="L247" s="204">
        <v>75</v>
      </c>
      <c r="M247" s="204">
        <v>75</v>
      </c>
      <c r="N247" s="204">
        <v>75</v>
      </c>
      <c r="O247" s="232">
        <v>34148912.710000001</v>
      </c>
      <c r="P247" s="204"/>
      <c r="Q247" s="204"/>
      <c r="R247" s="204"/>
      <c r="S247" s="204"/>
      <c r="T247" s="232"/>
      <c r="U247" s="204"/>
      <c r="V247" s="197"/>
    </row>
    <row r="248" spans="1:22" x14ac:dyDescent="0.25">
      <c r="A248" s="269"/>
      <c r="B248" s="259"/>
      <c r="C248" s="216"/>
      <c r="D248" s="216"/>
      <c r="E248" s="259"/>
      <c r="F248" s="190"/>
      <c r="G248" s="191" t="s">
        <v>534</v>
      </c>
      <c r="H248" s="191" t="s">
        <v>493</v>
      </c>
      <c r="I248" s="193"/>
      <c r="J248" s="204">
        <v>30</v>
      </c>
      <c r="K248" s="204">
        <v>7</v>
      </c>
      <c r="L248" s="204">
        <v>8</v>
      </c>
      <c r="M248" s="204">
        <v>7</v>
      </c>
      <c r="N248" s="204">
        <v>8</v>
      </c>
      <c r="O248" s="204">
        <v>668.63</v>
      </c>
      <c r="P248" s="204"/>
      <c r="Q248" s="204"/>
      <c r="R248" s="204"/>
      <c r="S248" s="204"/>
      <c r="T248" s="204"/>
      <c r="U248" s="204"/>
      <c r="V248" s="197"/>
    </row>
    <row r="249" spans="1:22" ht="56.25" x14ac:dyDescent="0.25">
      <c r="A249" s="269"/>
      <c r="B249" s="259"/>
      <c r="C249" s="216"/>
      <c r="D249" s="216"/>
      <c r="E249" s="259"/>
      <c r="F249" s="190"/>
      <c r="G249" s="191" t="s">
        <v>535</v>
      </c>
      <c r="H249" s="220" t="s">
        <v>536</v>
      </c>
      <c r="I249" s="193"/>
      <c r="J249" s="204">
        <v>15</v>
      </c>
      <c r="K249" s="204">
        <v>3</v>
      </c>
      <c r="L249" s="204">
        <v>4</v>
      </c>
      <c r="M249" s="204">
        <v>4</v>
      </c>
      <c r="N249" s="204">
        <v>4</v>
      </c>
      <c r="O249" s="232">
        <v>1273.18</v>
      </c>
      <c r="P249" s="204"/>
      <c r="Q249" s="204"/>
      <c r="R249" s="204"/>
      <c r="S249" s="204"/>
      <c r="T249" s="232"/>
      <c r="U249" s="204"/>
      <c r="V249" s="197"/>
    </row>
    <row r="250" spans="1:22" ht="78.75" x14ac:dyDescent="0.25">
      <c r="A250" s="269"/>
      <c r="B250" s="259"/>
      <c r="C250" s="216"/>
      <c r="D250" s="216"/>
      <c r="E250" s="259"/>
      <c r="F250" s="190"/>
      <c r="G250" s="191" t="s">
        <v>537</v>
      </c>
      <c r="H250" s="220" t="s">
        <v>538</v>
      </c>
      <c r="I250" s="193"/>
      <c r="J250" s="204">
        <v>100</v>
      </c>
      <c r="K250" s="204">
        <v>25</v>
      </c>
      <c r="L250" s="204">
        <v>25</v>
      </c>
      <c r="M250" s="204">
        <v>25</v>
      </c>
      <c r="N250" s="204">
        <v>25</v>
      </c>
      <c r="O250" s="232">
        <v>101646.75</v>
      </c>
      <c r="P250" s="204"/>
      <c r="Q250" s="204"/>
      <c r="R250" s="204"/>
      <c r="S250" s="204"/>
      <c r="T250" s="232"/>
      <c r="U250" s="204"/>
      <c r="V250" s="197"/>
    </row>
    <row r="251" spans="1:22" ht="45" x14ac:dyDescent="0.25">
      <c r="A251" s="269"/>
      <c r="B251" s="259"/>
      <c r="C251" s="216"/>
      <c r="D251" s="216"/>
      <c r="E251" s="259"/>
      <c r="F251" s="190"/>
      <c r="G251" s="191" t="s">
        <v>539</v>
      </c>
      <c r="H251" s="220" t="s">
        <v>540</v>
      </c>
      <c r="I251" s="193"/>
      <c r="J251" s="204">
        <v>100</v>
      </c>
      <c r="K251" s="204">
        <v>25</v>
      </c>
      <c r="L251" s="204">
        <v>25</v>
      </c>
      <c r="M251" s="204">
        <v>25</v>
      </c>
      <c r="N251" s="204">
        <v>25</v>
      </c>
      <c r="O251" s="232">
        <v>26415.11</v>
      </c>
      <c r="P251" s="204"/>
      <c r="Q251" s="204"/>
      <c r="R251" s="204"/>
      <c r="S251" s="204"/>
      <c r="T251" s="232"/>
      <c r="U251" s="204"/>
      <c r="V251" s="197"/>
    </row>
    <row r="252" spans="1:22" x14ac:dyDescent="0.25">
      <c r="A252" s="269"/>
      <c r="B252" s="259"/>
      <c r="C252" s="216"/>
      <c r="D252" s="216"/>
      <c r="E252" s="259"/>
      <c r="F252" s="190"/>
      <c r="G252" s="191" t="s">
        <v>541</v>
      </c>
      <c r="H252" s="191" t="s">
        <v>542</v>
      </c>
      <c r="I252" s="193"/>
      <c r="J252" s="204">
        <v>10</v>
      </c>
      <c r="K252" s="204">
        <v>2</v>
      </c>
      <c r="L252" s="204">
        <v>3</v>
      </c>
      <c r="M252" s="204">
        <v>2</v>
      </c>
      <c r="N252" s="204">
        <v>3</v>
      </c>
      <c r="O252" s="204">
        <v>275.11</v>
      </c>
      <c r="P252" s="204"/>
      <c r="Q252" s="204"/>
      <c r="R252" s="204"/>
      <c r="S252" s="204"/>
      <c r="T252" s="204"/>
      <c r="U252" s="204"/>
      <c r="V252" s="197"/>
    </row>
    <row r="253" spans="1:22" ht="45" x14ac:dyDescent="0.25">
      <c r="A253" s="269"/>
      <c r="B253" s="259"/>
      <c r="C253" s="216"/>
      <c r="D253" s="216"/>
      <c r="E253" s="259"/>
      <c r="F253" s="190"/>
      <c r="G253" s="191" t="s">
        <v>543</v>
      </c>
      <c r="H253" s="220" t="s">
        <v>544</v>
      </c>
      <c r="I253" s="193"/>
      <c r="J253" s="204">
        <v>20</v>
      </c>
      <c r="K253" s="204">
        <v>5</v>
      </c>
      <c r="L253" s="204">
        <v>5</v>
      </c>
      <c r="M253" s="204">
        <v>5</v>
      </c>
      <c r="N253" s="204">
        <v>5</v>
      </c>
      <c r="O253" s="232">
        <v>5961.18</v>
      </c>
      <c r="P253" s="204"/>
      <c r="Q253" s="204"/>
      <c r="R253" s="204"/>
      <c r="S253" s="204"/>
      <c r="T253" s="232"/>
      <c r="U253" s="204"/>
      <c r="V253" s="197"/>
    </row>
    <row r="254" spans="1:22" x14ac:dyDescent="0.25">
      <c r="A254" s="269"/>
      <c r="B254" s="259"/>
      <c r="C254" s="216"/>
      <c r="D254" s="216"/>
      <c r="E254" s="259"/>
      <c r="F254" s="202"/>
      <c r="G254" s="191" t="s">
        <v>545</v>
      </c>
      <c r="H254" s="191" t="s">
        <v>520</v>
      </c>
      <c r="I254" s="193"/>
      <c r="J254" s="194">
        <v>5</v>
      </c>
      <c r="K254" s="194">
        <v>1</v>
      </c>
      <c r="L254" s="194">
        <v>1</v>
      </c>
      <c r="M254" s="194">
        <v>1</v>
      </c>
      <c r="N254" s="194">
        <v>2</v>
      </c>
      <c r="O254" s="195">
        <v>25214.47</v>
      </c>
      <c r="P254" s="194"/>
      <c r="Q254" s="194"/>
      <c r="R254" s="194"/>
      <c r="S254" s="194"/>
      <c r="T254" s="195"/>
      <c r="U254" s="194"/>
      <c r="V254" s="197"/>
    </row>
    <row r="255" spans="1:22" x14ac:dyDescent="0.25">
      <c r="A255" s="270"/>
      <c r="B255" s="270"/>
      <c r="C255" s="271"/>
      <c r="D255" s="272"/>
      <c r="E255" s="271"/>
      <c r="F255" s="273"/>
      <c r="G255" s="268"/>
      <c r="H255" s="270"/>
      <c r="I255" s="273"/>
      <c r="J255" s="271"/>
      <c r="K255" s="271"/>
      <c r="L255" s="274" t="s">
        <v>546</v>
      </c>
      <c r="M255" s="275"/>
      <c r="N255" s="276"/>
      <c r="O255" s="277">
        <f>SUM(O123+O127+O152+O155+O171+O176+O185+O196+O198+O201+O203+O205+O209+O215+O220+O225+O244)</f>
        <v>46072384.660000004</v>
      </c>
      <c r="P255" s="278">
        <f t="shared" ref="P255:U255" si="21">SUM(P123+P127+P152+P155+P171+P176+P185+P196+P198+P201+P203+P205+P209+P215+P220+P225+P244)</f>
        <v>614711</v>
      </c>
      <c r="Q255" s="277">
        <f t="shared" si="21"/>
        <v>0</v>
      </c>
      <c r="R255" s="277">
        <f t="shared" si="21"/>
        <v>0</v>
      </c>
      <c r="S255" s="277">
        <f t="shared" si="21"/>
        <v>0</v>
      </c>
      <c r="T255" s="277">
        <f t="shared" si="21"/>
        <v>45457673.660000004</v>
      </c>
      <c r="U255" s="278">
        <f t="shared" si="21"/>
        <v>4562058</v>
      </c>
      <c r="V255" s="279"/>
    </row>
    <row r="258" spans="1:22" ht="15.75" x14ac:dyDescent="0.25">
      <c r="B258" s="280" t="s">
        <v>0</v>
      </c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</row>
    <row r="259" spans="1:22" x14ac:dyDescent="0.25">
      <c r="A259" s="138" t="s">
        <v>244</v>
      </c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</row>
    <row r="260" spans="1:22" x14ac:dyDescent="0.25">
      <c r="A260" s="281" t="s">
        <v>245</v>
      </c>
      <c r="B260" s="281"/>
      <c r="C260" s="281"/>
      <c r="D260" s="281"/>
      <c r="E260" s="281"/>
      <c r="F260" s="281"/>
      <c r="G260" s="10"/>
      <c r="I260" s="4"/>
    </row>
    <row r="261" spans="1:22" ht="15.75" thickBot="1" x14ac:dyDescent="0.3">
      <c r="A261" s="282" t="s">
        <v>547</v>
      </c>
      <c r="B261" s="282"/>
      <c r="C261" s="283"/>
      <c r="D261" s="282"/>
      <c r="E261" s="283"/>
      <c r="F261" s="282"/>
      <c r="G261" s="284"/>
      <c r="H261" s="282"/>
      <c r="I261" s="285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</row>
    <row r="262" spans="1:22" x14ac:dyDescent="0.25">
      <c r="A262" s="287" t="s">
        <v>4</v>
      </c>
      <c r="B262" s="288" t="s">
        <v>247</v>
      </c>
      <c r="C262" s="287" t="s">
        <v>5</v>
      </c>
      <c r="D262" s="289" t="s">
        <v>6</v>
      </c>
      <c r="E262" s="287" t="s">
        <v>7</v>
      </c>
      <c r="F262" s="290" t="s">
        <v>248</v>
      </c>
      <c r="G262" s="291" t="s">
        <v>249</v>
      </c>
      <c r="H262" s="288" t="s">
        <v>250</v>
      </c>
      <c r="I262" s="287" t="s">
        <v>11</v>
      </c>
      <c r="J262" s="292" t="s">
        <v>251</v>
      </c>
      <c r="K262" s="293" t="s">
        <v>252</v>
      </c>
      <c r="L262" s="294"/>
      <c r="M262" s="294"/>
      <c r="N262" s="294"/>
      <c r="O262" s="295" t="s">
        <v>253</v>
      </c>
      <c r="P262" s="296"/>
      <c r="Q262" s="296"/>
      <c r="R262" s="296"/>
      <c r="S262" s="296"/>
      <c r="T262" s="297"/>
      <c r="U262" s="287" t="s">
        <v>15</v>
      </c>
      <c r="V262" s="291" t="s">
        <v>16</v>
      </c>
    </row>
    <row r="263" spans="1:22" ht="16.5" x14ac:dyDescent="0.25">
      <c r="A263" s="298"/>
      <c r="B263" s="299"/>
      <c r="C263" s="298"/>
      <c r="D263" s="300"/>
      <c r="E263" s="298"/>
      <c r="F263" s="301"/>
      <c r="G263" s="302"/>
      <c r="H263" s="299"/>
      <c r="I263" s="298"/>
      <c r="J263" s="298"/>
      <c r="K263" s="303"/>
      <c r="L263" s="304"/>
      <c r="M263" s="304"/>
      <c r="N263" s="304"/>
      <c r="O263" s="305" t="s">
        <v>17</v>
      </c>
      <c r="P263" s="306" t="s">
        <v>18</v>
      </c>
      <c r="Q263" s="306" t="s">
        <v>19</v>
      </c>
      <c r="R263" s="306" t="s">
        <v>254</v>
      </c>
      <c r="S263" s="307" t="s">
        <v>21</v>
      </c>
      <c r="T263" s="308" t="s">
        <v>255</v>
      </c>
      <c r="U263" s="298"/>
      <c r="V263" s="302"/>
    </row>
    <row r="264" spans="1:22" ht="24.75" x14ac:dyDescent="0.25">
      <c r="A264" s="298"/>
      <c r="B264" s="299"/>
      <c r="C264" s="298"/>
      <c r="D264" s="300"/>
      <c r="E264" s="298"/>
      <c r="F264" s="301"/>
      <c r="G264" s="302"/>
      <c r="H264" s="299"/>
      <c r="I264" s="298"/>
      <c r="J264" s="308"/>
      <c r="K264" s="306" t="s">
        <v>23</v>
      </c>
      <c r="L264" s="306" t="s">
        <v>24</v>
      </c>
      <c r="M264" s="306" t="s">
        <v>25</v>
      </c>
      <c r="N264" s="306" t="s">
        <v>26</v>
      </c>
      <c r="O264" s="306" t="s">
        <v>256</v>
      </c>
      <c r="P264" s="306" t="s">
        <v>257</v>
      </c>
      <c r="Q264" s="306" t="s">
        <v>258</v>
      </c>
      <c r="R264" s="306" t="s">
        <v>259</v>
      </c>
      <c r="S264" s="309" t="s">
        <v>260</v>
      </c>
      <c r="T264" s="298"/>
      <c r="U264" s="298"/>
      <c r="V264" s="302"/>
    </row>
    <row r="265" spans="1:22" x14ac:dyDescent="0.25">
      <c r="A265" s="310" t="s">
        <v>548</v>
      </c>
      <c r="B265" s="311"/>
      <c r="C265" s="311"/>
      <c r="D265" s="311"/>
      <c r="E265" s="311"/>
      <c r="F265" s="311"/>
      <c r="G265" s="311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2"/>
    </row>
    <row r="266" spans="1:22" ht="67.5" x14ac:dyDescent="0.25">
      <c r="A266" s="313" t="s">
        <v>262</v>
      </c>
      <c r="B266" s="314" t="s">
        <v>549</v>
      </c>
      <c r="C266" s="315">
        <v>3000001</v>
      </c>
      <c r="D266" s="316" t="s">
        <v>550</v>
      </c>
      <c r="E266" s="317">
        <v>5004433</v>
      </c>
      <c r="F266" s="318" t="s">
        <v>550</v>
      </c>
      <c r="G266" s="319"/>
      <c r="H266" s="318" t="s">
        <v>550</v>
      </c>
      <c r="I266" s="318" t="s">
        <v>551</v>
      </c>
      <c r="J266" s="242">
        <f t="shared" ref="J266:O266" si="22">SUM(J267:J269)</f>
        <v>14</v>
      </c>
      <c r="K266" s="242">
        <f t="shared" si="22"/>
        <v>3</v>
      </c>
      <c r="L266" s="242">
        <f t="shared" si="22"/>
        <v>4</v>
      </c>
      <c r="M266" s="242">
        <f t="shared" si="22"/>
        <v>3</v>
      </c>
      <c r="N266" s="242">
        <f t="shared" si="22"/>
        <v>4</v>
      </c>
      <c r="O266" s="196">
        <f t="shared" si="22"/>
        <v>100988.48999999999</v>
      </c>
      <c r="P266" s="240">
        <v>2000</v>
      </c>
      <c r="Q266" s="196"/>
      <c r="R266" s="196"/>
      <c r="S266" s="196"/>
      <c r="T266" s="196">
        <f>+O266-P266-Q266-R266-S266</f>
        <v>98988.489999999991</v>
      </c>
      <c r="U266" s="196">
        <v>0</v>
      </c>
      <c r="V266" s="320" t="s">
        <v>552</v>
      </c>
    </row>
    <row r="267" spans="1:22" ht="56.25" x14ac:dyDescent="0.25">
      <c r="A267" s="321"/>
      <c r="B267" s="314"/>
      <c r="C267" s="315"/>
      <c r="D267" s="322"/>
      <c r="E267" s="323"/>
      <c r="F267" s="324"/>
      <c r="G267" s="325" t="s">
        <v>553</v>
      </c>
      <c r="H267" s="326" t="s">
        <v>554</v>
      </c>
      <c r="I267" s="326"/>
      <c r="J267" s="252">
        <v>12</v>
      </c>
      <c r="K267" s="252">
        <v>3</v>
      </c>
      <c r="L267" s="252">
        <v>3</v>
      </c>
      <c r="M267" s="252">
        <v>3</v>
      </c>
      <c r="N267" s="252">
        <v>3</v>
      </c>
      <c r="O267" s="327">
        <v>64853.09</v>
      </c>
      <c r="P267" s="328"/>
      <c r="Q267" s="327"/>
      <c r="R267" s="327"/>
      <c r="S267" s="327"/>
      <c r="T267" s="327"/>
      <c r="U267" s="327"/>
      <c r="V267" s="329"/>
    </row>
    <row r="268" spans="1:22" ht="56.25" x14ac:dyDescent="0.25">
      <c r="A268" s="321"/>
      <c r="B268" s="314"/>
      <c r="C268" s="315"/>
      <c r="D268" s="322"/>
      <c r="E268" s="323"/>
      <c r="F268" s="324"/>
      <c r="G268" s="330" t="s">
        <v>555</v>
      </c>
      <c r="H268" s="326" t="s">
        <v>556</v>
      </c>
      <c r="I268" s="326"/>
      <c r="J268" s="252"/>
      <c r="K268" s="252"/>
      <c r="L268" s="252"/>
      <c r="M268" s="252"/>
      <c r="N268" s="252"/>
      <c r="O268" s="327">
        <v>20500</v>
      </c>
      <c r="P268" s="328"/>
      <c r="Q268" s="327"/>
      <c r="R268" s="327"/>
      <c r="S268" s="327"/>
      <c r="T268" s="327"/>
      <c r="U268" s="327"/>
      <c r="V268" s="329"/>
    </row>
    <row r="269" spans="1:22" ht="67.5" x14ac:dyDescent="0.25">
      <c r="A269" s="331"/>
      <c r="B269" s="332"/>
      <c r="C269" s="333"/>
      <c r="D269" s="334"/>
      <c r="E269" s="335"/>
      <c r="F269" s="336"/>
      <c r="G269" s="330" t="s">
        <v>557</v>
      </c>
      <c r="H269" s="326" t="s">
        <v>558</v>
      </c>
      <c r="I269" s="326"/>
      <c r="J269" s="252">
        <v>2</v>
      </c>
      <c r="K269" s="252"/>
      <c r="L269" s="252">
        <v>1</v>
      </c>
      <c r="M269" s="252"/>
      <c r="N269" s="252">
        <v>1</v>
      </c>
      <c r="O269" s="327">
        <v>15635.4</v>
      </c>
      <c r="P269" s="328"/>
      <c r="Q269" s="327"/>
      <c r="R269" s="327"/>
      <c r="S269" s="327"/>
      <c r="T269" s="327"/>
      <c r="U269" s="327"/>
      <c r="V269" s="329"/>
    </row>
    <row r="270" spans="1:22" ht="56.25" x14ac:dyDescent="0.25">
      <c r="A270" s="313" t="s">
        <v>272</v>
      </c>
      <c r="B270" s="337" t="s">
        <v>559</v>
      </c>
      <c r="C270" s="338">
        <v>3000001</v>
      </c>
      <c r="D270" s="339" t="s">
        <v>560</v>
      </c>
      <c r="E270" s="222">
        <v>5004434</v>
      </c>
      <c r="F270" s="319" t="s">
        <v>560</v>
      </c>
      <c r="G270" s="340"/>
      <c r="H270" s="319" t="s">
        <v>560</v>
      </c>
      <c r="I270" s="254" t="s">
        <v>37</v>
      </c>
      <c r="J270" s="183">
        <f>SUM(J271)</f>
        <v>4</v>
      </c>
      <c r="K270" s="183">
        <f>SUM(K271)</f>
        <v>1</v>
      </c>
      <c r="L270" s="183">
        <f>SUM(L271)</f>
        <v>1</v>
      </c>
      <c r="M270" s="183">
        <f>SUM(M271)</f>
        <v>1</v>
      </c>
      <c r="N270" s="183">
        <f>SUM(N271)</f>
        <v>1</v>
      </c>
      <c r="O270" s="182">
        <v>6305.6</v>
      </c>
      <c r="P270" s="226"/>
      <c r="Q270" s="182"/>
      <c r="R270" s="182"/>
      <c r="S270" s="182"/>
      <c r="T270" s="196">
        <f>+O270-P270-Q270-R270-S270</f>
        <v>6305.6</v>
      </c>
      <c r="U270" s="182"/>
      <c r="V270" s="320" t="s">
        <v>552</v>
      </c>
    </row>
    <row r="271" spans="1:22" ht="56.25" x14ac:dyDescent="0.25">
      <c r="A271" s="331"/>
      <c r="B271" s="341"/>
      <c r="C271" s="333"/>
      <c r="D271" s="342"/>
      <c r="E271" s="343"/>
      <c r="F271" s="344"/>
      <c r="G271" s="330" t="s">
        <v>561</v>
      </c>
      <c r="H271" s="345" t="s">
        <v>560</v>
      </c>
      <c r="I271" s="245"/>
      <c r="J271" s="252">
        <v>4</v>
      </c>
      <c r="K271" s="252">
        <v>1</v>
      </c>
      <c r="L271" s="252">
        <v>1</v>
      </c>
      <c r="M271" s="252">
        <v>1</v>
      </c>
      <c r="N271" s="252">
        <v>1</v>
      </c>
      <c r="O271" s="327">
        <v>6305.6</v>
      </c>
      <c r="P271" s="328"/>
      <c r="Q271" s="327"/>
      <c r="R271" s="327"/>
      <c r="S271" s="327"/>
      <c r="T271" s="327">
        <v>6305.6</v>
      </c>
      <c r="U271" s="327"/>
      <c r="V271" s="329"/>
    </row>
    <row r="272" spans="1:22" ht="67.5" x14ac:dyDescent="0.25">
      <c r="A272" s="313" t="s">
        <v>330</v>
      </c>
      <c r="B272" s="337" t="s">
        <v>562</v>
      </c>
      <c r="C272" s="338">
        <v>3000611</v>
      </c>
      <c r="D272" s="337" t="s">
        <v>563</v>
      </c>
      <c r="E272" s="346">
        <v>5004435</v>
      </c>
      <c r="F272" s="319" t="s">
        <v>563</v>
      </c>
      <c r="G272" s="254"/>
      <c r="H272" s="319" t="s">
        <v>563</v>
      </c>
      <c r="I272" s="319" t="s">
        <v>564</v>
      </c>
      <c r="J272" s="183">
        <f>SUM(J274)</f>
        <v>456</v>
      </c>
      <c r="K272" s="183">
        <f>SUM(K274)</f>
        <v>114</v>
      </c>
      <c r="L272" s="183">
        <f>SUM(L274)</f>
        <v>114</v>
      </c>
      <c r="M272" s="183">
        <f>SUM(M274)</f>
        <v>114</v>
      </c>
      <c r="N272" s="183">
        <f>SUM(N274)</f>
        <v>114</v>
      </c>
      <c r="O272" s="182">
        <v>48788.51</v>
      </c>
      <c r="P272" s="226">
        <v>1000</v>
      </c>
      <c r="Q272" s="182"/>
      <c r="R272" s="182"/>
      <c r="S272" s="182"/>
      <c r="T272" s="196">
        <f>+O272-P272-Q272-R272-S272</f>
        <v>47788.51</v>
      </c>
      <c r="U272" s="347">
        <v>0</v>
      </c>
      <c r="V272" s="320" t="s">
        <v>565</v>
      </c>
    </row>
    <row r="273" spans="1:22" ht="90" x14ac:dyDescent="0.25">
      <c r="A273" s="321"/>
      <c r="B273" s="348"/>
      <c r="C273" s="315"/>
      <c r="D273" s="348"/>
      <c r="E273" s="349"/>
      <c r="F273" s="350"/>
      <c r="G273" s="344"/>
      <c r="H273" s="344" t="s">
        <v>566</v>
      </c>
      <c r="I273" s="345"/>
      <c r="J273" s="252">
        <v>24</v>
      </c>
      <c r="K273" s="252">
        <v>6</v>
      </c>
      <c r="L273" s="252">
        <v>6</v>
      </c>
      <c r="M273" s="252">
        <v>6</v>
      </c>
      <c r="N273" s="252">
        <v>6</v>
      </c>
      <c r="O273" s="327"/>
      <c r="P273" s="327"/>
      <c r="Q273" s="327"/>
      <c r="R273" s="327"/>
      <c r="S273" s="327"/>
      <c r="T273" s="327"/>
      <c r="U273" s="351"/>
      <c r="V273" s="329"/>
    </row>
    <row r="274" spans="1:22" ht="101.25" x14ac:dyDescent="0.25">
      <c r="A274" s="331"/>
      <c r="B274" s="341"/>
      <c r="C274" s="333"/>
      <c r="D274" s="341"/>
      <c r="E274" s="352"/>
      <c r="F274" s="344"/>
      <c r="G274" s="345"/>
      <c r="H274" s="345" t="s">
        <v>567</v>
      </c>
      <c r="I274" s="345"/>
      <c r="J274" s="252">
        <v>456</v>
      </c>
      <c r="K274" s="252">
        <v>114</v>
      </c>
      <c r="L274" s="252">
        <v>114</v>
      </c>
      <c r="M274" s="252">
        <v>114</v>
      </c>
      <c r="N274" s="252">
        <v>114</v>
      </c>
      <c r="O274" s="327"/>
      <c r="P274" s="327"/>
      <c r="Q274" s="327"/>
      <c r="R274" s="327"/>
      <c r="S274" s="327"/>
      <c r="T274" s="327"/>
      <c r="U274" s="351"/>
      <c r="V274" s="329"/>
    </row>
    <row r="275" spans="1:22" x14ac:dyDescent="0.25">
      <c r="A275" s="353" t="s">
        <v>568</v>
      </c>
      <c r="B275" s="353"/>
      <c r="C275" s="353"/>
      <c r="D275" s="353"/>
      <c r="E275" s="353"/>
      <c r="F275" s="353"/>
      <c r="G275" s="353"/>
      <c r="H275" s="353"/>
      <c r="I275" s="353"/>
      <c r="J275" s="353"/>
      <c r="K275" s="353"/>
      <c r="L275" s="353"/>
      <c r="M275" s="353"/>
      <c r="N275" s="353"/>
      <c r="O275" s="353"/>
      <c r="P275" s="353"/>
      <c r="Q275" s="353"/>
      <c r="R275" s="353"/>
      <c r="S275" s="353"/>
      <c r="T275" s="353"/>
      <c r="U275" s="353"/>
      <c r="V275" s="354"/>
    </row>
    <row r="276" spans="1:22" ht="123.75" x14ac:dyDescent="0.25">
      <c r="A276" s="313" t="s">
        <v>377</v>
      </c>
      <c r="B276" s="355" t="s">
        <v>569</v>
      </c>
      <c r="C276" s="338">
        <v>3043958</v>
      </c>
      <c r="D276" s="355" t="s">
        <v>570</v>
      </c>
      <c r="E276" s="346">
        <v>5000068</v>
      </c>
      <c r="F276" s="318" t="s">
        <v>571</v>
      </c>
      <c r="G276" s="254"/>
      <c r="H276" s="318" t="s">
        <v>571</v>
      </c>
      <c r="I276" s="318" t="s">
        <v>572</v>
      </c>
      <c r="J276" s="183">
        <f>SUM(J278)</f>
        <v>900</v>
      </c>
      <c r="K276" s="183">
        <f>SUM(K278)</f>
        <v>225</v>
      </c>
      <c r="L276" s="183">
        <f>SUM(L278)</f>
        <v>225</v>
      </c>
      <c r="M276" s="183">
        <f>SUM(M278)</f>
        <v>225</v>
      </c>
      <c r="N276" s="183">
        <f>SUM(N278)</f>
        <v>225</v>
      </c>
      <c r="O276" s="254">
        <f>SUM(O277:O278)</f>
        <v>1701.1</v>
      </c>
      <c r="P276" s="183">
        <v>2000</v>
      </c>
      <c r="Q276" s="254"/>
      <c r="R276" s="254"/>
      <c r="S276" s="254"/>
      <c r="T276" s="254">
        <f>+O276-P276-Q276-R276-S276</f>
        <v>-298.90000000000009</v>
      </c>
      <c r="U276" s="254">
        <v>0</v>
      </c>
      <c r="V276" s="356" t="s">
        <v>573</v>
      </c>
    </row>
    <row r="277" spans="1:22" ht="90" x14ac:dyDescent="0.25">
      <c r="A277" s="321"/>
      <c r="B277" s="314"/>
      <c r="C277" s="315"/>
      <c r="D277" s="314"/>
      <c r="E277" s="349"/>
      <c r="F277" s="324"/>
      <c r="G277" s="191" t="s">
        <v>574</v>
      </c>
      <c r="H277" s="326" t="s">
        <v>575</v>
      </c>
      <c r="I277" s="316"/>
      <c r="J277" s="252">
        <v>1243</v>
      </c>
      <c r="K277" s="252">
        <v>310</v>
      </c>
      <c r="L277" s="252">
        <v>311</v>
      </c>
      <c r="M277" s="252">
        <v>311</v>
      </c>
      <c r="N277" s="252">
        <v>311</v>
      </c>
      <c r="O277" s="195">
        <v>386.1</v>
      </c>
      <c r="P277" s="252"/>
      <c r="Q277" s="195"/>
      <c r="R277" s="195"/>
      <c r="S277" s="195"/>
      <c r="T277" s="195"/>
      <c r="U277" s="357"/>
      <c r="V277" s="358"/>
    </row>
    <row r="278" spans="1:22" ht="57" x14ac:dyDescent="0.25">
      <c r="A278" s="321"/>
      <c r="B278" s="314"/>
      <c r="C278" s="315"/>
      <c r="D278" s="314"/>
      <c r="E278" s="349"/>
      <c r="F278" s="324"/>
      <c r="G278" s="191">
        <v>4395802</v>
      </c>
      <c r="H278" s="359" t="s">
        <v>576</v>
      </c>
      <c r="I278" s="316"/>
      <c r="J278" s="252">
        <v>900</v>
      </c>
      <c r="K278" s="252">
        <v>225</v>
      </c>
      <c r="L278" s="252">
        <v>225</v>
      </c>
      <c r="M278" s="252">
        <v>225</v>
      </c>
      <c r="N278" s="252">
        <v>225</v>
      </c>
      <c r="O278" s="195">
        <v>1315</v>
      </c>
      <c r="P278" s="252"/>
      <c r="Q278" s="195"/>
      <c r="R278" s="195"/>
      <c r="S278" s="195"/>
      <c r="T278" s="195"/>
      <c r="U278" s="357"/>
      <c r="V278" s="358"/>
    </row>
    <row r="279" spans="1:22" ht="90" x14ac:dyDescent="0.25">
      <c r="A279" s="321"/>
      <c r="B279" s="314"/>
      <c r="C279" s="315"/>
      <c r="D279" s="332"/>
      <c r="E279" s="352"/>
      <c r="F279" s="336"/>
      <c r="G279" s="212"/>
      <c r="H279" s="326" t="s">
        <v>577</v>
      </c>
      <c r="I279" s="316"/>
      <c r="J279" s="252"/>
      <c r="K279" s="252"/>
      <c r="L279" s="252"/>
      <c r="M279" s="252"/>
      <c r="N279" s="252"/>
      <c r="O279" s="195"/>
      <c r="P279" s="252"/>
      <c r="Q279" s="195"/>
      <c r="R279" s="195"/>
      <c r="S279" s="195"/>
      <c r="T279" s="195"/>
      <c r="U279" s="357"/>
      <c r="V279" s="358"/>
    </row>
    <row r="280" spans="1:22" ht="78.75" x14ac:dyDescent="0.25">
      <c r="A280" s="321"/>
      <c r="B280" s="314"/>
      <c r="C280" s="338">
        <v>3043959</v>
      </c>
      <c r="D280" s="355" t="s">
        <v>578</v>
      </c>
      <c r="E280" s="346">
        <v>5000069</v>
      </c>
      <c r="F280" s="318" t="s">
        <v>579</v>
      </c>
      <c r="G280" s="360"/>
      <c r="H280" s="318" t="s">
        <v>579</v>
      </c>
      <c r="I280" s="318" t="s">
        <v>284</v>
      </c>
      <c r="J280" s="183">
        <f>SUM(J282)</f>
        <v>3349</v>
      </c>
      <c r="K280" s="183">
        <f>SUM(K282)</f>
        <v>837</v>
      </c>
      <c r="L280" s="183">
        <f>SUM(L282)</f>
        <v>837</v>
      </c>
      <c r="M280" s="183">
        <f>SUM(M282)</f>
        <v>837</v>
      </c>
      <c r="N280" s="183">
        <f>SUM(N282)</f>
        <v>838</v>
      </c>
      <c r="O280" s="254">
        <f>SUM(O281:O282)</f>
        <v>867591.38</v>
      </c>
      <c r="P280" s="183">
        <v>1000</v>
      </c>
      <c r="Q280" s="254"/>
      <c r="R280" s="254"/>
      <c r="S280" s="254"/>
      <c r="T280" s="361">
        <f>+O280-P280-Q280-R280-S280</f>
        <v>866591.38</v>
      </c>
      <c r="U280" s="362">
        <v>0</v>
      </c>
      <c r="V280" s="356" t="s">
        <v>573</v>
      </c>
    </row>
    <row r="281" spans="1:22" ht="56.25" x14ac:dyDescent="0.25">
      <c r="A281" s="321"/>
      <c r="B281" s="314"/>
      <c r="C281" s="315"/>
      <c r="D281" s="314"/>
      <c r="E281" s="349"/>
      <c r="F281" s="324"/>
      <c r="G281" s="191" t="s">
        <v>580</v>
      </c>
      <c r="H281" s="326" t="s">
        <v>581</v>
      </c>
      <c r="I281" s="316"/>
      <c r="J281" s="252">
        <v>4187</v>
      </c>
      <c r="K281" s="252">
        <v>1046</v>
      </c>
      <c r="L281" s="252">
        <v>1047</v>
      </c>
      <c r="M281" s="252">
        <v>1047</v>
      </c>
      <c r="N281" s="252">
        <v>1047</v>
      </c>
      <c r="O281" s="195">
        <v>82851</v>
      </c>
      <c r="P281" s="252"/>
      <c r="Q281" s="195"/>
      <c r="R281" s="195"/>
      <c r="S281" s="195"/>
      <c r="T281" s="195"/>
      <c r="U281" s="357"/>
      <c r="V281" s="358"/>
    </row>
    <row r="282" spans="1:22" ht="56.25" x14ac:dyDescent="0.25">
      <c r="A282" s="331"/>
      <c r="B282" s="332"/>
      <c r="C282" s="315"/>
      <c r="D282" s="332"/>
      <c r="E282" s="352"/>
      <c r="F282" s="336"/>
      <c r="G282" s="191" t="s">
        <v>582</v>
      </c>
      <c r="H282" s="326" t="s">
        <v>583</v>
      </c>
      <c r="I282" s="316"/>
      <c r="J282" s="252">
        <v>3349</v>
      </c>
      <c r="K282" s="252">
        <v>837</v>
      </c>
      <c r="L282" s="252">
        <v>837</v>
      </c>
      <c r="M282" s="252">
        <v>837</v>
      </c>
      <c r="N282" s="252">
        <v>838</v>
      </c>
      <c r="O282" s="195">
        <v>784740.38</v>
      </c>
      <c r="P282" s="252"/>
      <c r="Q282" s="195"/>
      <c r="R282" s="195"/>
      <c r="S282" s="195"/>
      <c r="T282" s="195"/>
      <c r="U282" s="357"/>
      <c r="V282" s="358"/>
    </row>
    <row r="283" spans="1:22" ht="101.25" x14ac:dyDescent="0.25">
      <c r="A283" s="313" t="s">
        <v>396</v>
      </c>
      <c r="B283" s="355" t="s">
        <v>584</v>
      </c>
      <c r="C283" s="338">
        <v>3043960</v>
      </c>
      <c r="D283" s="355" t="s">
        <v>585</v>
      </c>
      <c r="E283" s="346">
        <v>5000070</v>
      </c>
      <c r="F283" s="318" t="s">
        <v>586</v>
      </c>
      <c r="G283" s="363"/>
      <c r="H283" s="318" t="s">
        <v>586</v>
      </c>
      <c r="I283" s="319" t="s">
        <v>587</v>
      </c>
      <c r="J283" s="183">
        <v>435</v>
      </c>
      <c r="K283" s="183">
        <v>108</v>
      </c>
      <c r="L283" s="183">
        <v>109</v>
      </c>
      <c r="M283" s="183">
        <v>108</v>
      </c>
      <c r="N283" s="183">
        <v>110</v>
      </c>
      <c r="O283" s="254">
        <v>3712</v>
      </c>
      <c r="P283" s="183"/>
      <c r="Q283" s="254"/>
      <c r="R283" s="254"/>
      <c r="S283" s="254"/>
      <c r="T283" s="361">
        <f>+O283-P283-Q283-R283-S283</f>
        <v>3712</v>
      </c>
      <c r="U283" s="362"/>
      <c r="V283" s="356" t="s">
        <v>573</v>
      </c>
    </row>
    <row r="284" spans="1:22" ht="67.5" x14ac:dyDescent="0.25">
      <c r="A284" s="321"/>
      <c r="B284" s="314"/>
      <c r="C284" s="315"/>
      <c r="D284" s="314"/>
      <c r="E284" s="349"/>
      <c r="F284" s="324"/>
      <c r="G284" s="191" t="s">
        <v>588</v>
      </c>
      <c r="H284" s="326" t="s">
        <v>589</v>
      </c>
      <c r="I284" s="316"/>
      <c r="J284" s="252">
        <v>414</v>
      </c>
      <c r="K284" s="252">
        <v>103</v>
      </c>
      <c r="L284" s="252">
        <v>104</v>
      </c>
      <c r="M284" s="252">
        <v>103</v>
      </c>
      <c r="N284" s="252">
        <v>104</v>
      </c>
      <c r="O284" s="195">
        <v>2156</v>
      </c>
      <c r="P284" s="252"/>
      <c r="Q284" s="195"/>
      <c r="R284" s="195"/>
      <c r="S284" s="195"/>
      <c r="T284" s="195">
        <v>2156</v>
      </c>
      <c r="U284" s="357"/>
      <c r="V284" s="358"/>
    </row>
    <row r="285" spans="1:22" ht="56.25" x14ac:dyDescent="0.25">
      <c r="A285" s="331"/>
      <c r="B285" s="332"/>
      <c r="C285" s="315"/>
      <c r="D285" s="332"/>
      <c r="E285" s="352"/>
      <c r="F285" s="336"/>
      <c r="G285" s="191" t="s">
        <v>590</v>
      </c>
      <c r="H285" s="326" t="s">
        <v>591</v>
      </c>
      <c r="I285" s="316"/>
      <c r="J285" s="252">
        <v>21</v>
      </c>
      <c r="K285" s="252">
        <v>5</v>
      </c>
      <c r="L285" s="252">
        <v>5</v>
      </c>
      <c r="M285" s="252">
        <v>5</v>
      </c>
      <c r="N285" s="252">
        <v>6</v>
      </c>
      <c r="O285" s="195">
        <v>1556</v>
      </c>
      <c r="P285" s="252"/>
      <c r="Q285" s="195"/>
      <c r="R285" s="195"/>
      <c r="S285" s="195"/>
      <c r="T285" s="195">
        <v>1556</v>
      </c>
      <c r="U285" s="357"/>
      <c r="V285" s="358"/>
    </row>
    <row r="286" spans="1:22" ht="67.5" x14ac:dyDescent="0.25">
      <c r="A286" s="313" t="s">
        <v>592</v>
      </c>
      <c r="B286" s="337" t="s">
        <v>593</v>
      </c>
      <c r="C286" s="338">
        <v>3043961</v>
      </c>
      <c r="D286" s="337" t="s">
        <v>594</v>
      </c>
      <c r="E286" s="364">
        <v>5000071</v>
      </c>
      <c r="F286" s="318" t="s">
        <v>595</v>
      </c>
      <c r="G286" s="365"/>
      <c r="H286" s="318" t="s">
        <v>595</v>
      </c>
      <c r="I286" s="318" t="s">
        <v>596</v>
      </c>
      <c r="J286" s="183">
        <f>SUM(J287)</f>
        <v>2900</v>
      </c>
      <c r="K286" s="183">
        <f>SUM(K287)</f>
        <v>725</v>
      </c>
      <c r="L286" s="183">
        <f>SUM(L287)</f>
        <v>725</v>
      </c>
      <c r="M286" s="183">
        <f>SUM(M287)</f>
        <v>725</v>
      </c>
      <c r="N286" s="183">
        <f>SUM(N287)</f>
        <v>725</v>
      </c>
      <c r="O286" s="254">
        <f>SUM(O287:O291)</f>
        <v>379196.63</v>
      </c>
      <c r="P286" s="183">
        <v>9000</v>
      </c>
      <c r="Q286" s="254"/>
      <c r="R286" s="254"/>
      <c r="S286" s="254"/>
      <c r="T286" s="361">
        <f>+O286-P286-Q286-R286-S286</f>
        <v>370196.63</v>
      </c>
      <c r="U286" s="362">
        <v>0</v>
      </c>
      <c r="V286" s="356" t="s">
        <v>573</v>
      </c>
    </row>
    <row r="287" spans="1:22" ht="90" x14ac:dyDescent="0.25">
      <c r="A287" s="321"/>
      <c r="B287" s="348"/>
      <c r="C287" s="315"/>
      <c r="D287" s="348"/>
      <c r="E287" s="364"/>
      <c r="F287" s="324"/>
      <c r="G287" s="228" t="s">
        <v>597</v>
      </c>
      <c r="H287" s="326" t="s">
        <v>598</v>
      </c>
      <c r="I287" s="326"/>
      <c r="J287" s="252">
        <v>2900</v>
      </c>
      <c r="K287" s="252">
        <v>725</v>
      </c>
      <c r="L287" s="252">
        <v>725</v>
      </c>
      <c r="M287" s="252">
        <v>725</v>
      </c>
      <c r="N287" s="252">
        <v>725</v>
      </c>
      <c r="O287" s="195">
        <v>316428.39</v>
      </c>
      <c r="P287" s="195"/>
      <c r="Q287" s="195"/>
      <c r="R287" s="195"/>
      <c r="S287" s="195"/>
      <c r="T287" s="195"/>
      <c r="U287" s="357"/>
      <c r="V287" s="358"/>
    </row>
    <row r="288" spans="1:22" ht="90" x14ac:dyDescent="0.25">
      <c r="A288" s="321"/>
      <c r="B288" s="348"/>
      <c r="C288" s="315"/>
      <c r="D288" s="348"/>
      <c r="E288" s="364"/>
      <c r="F288" s="324"/>
      <c r="G288" s="228" t="s">
        <v>599</v>
      </c>
      <c r="H288" s="326" t="s">
        <v>600</v>
      </c>
      <c r="I288" s="326"/>
      <c r="J288" s="252"/>
      <c r="K288" s="252"/>
      <c r="L288" s="252"/>
      <c r="M288" s="252"/>
      <c r="N288" s="252"/>
      <c r="O288" s="195">
        <v>0</v>
      </c>
      <c r="P288" s="195"/>
      <c r="Q288" s="195"/>
      <c r="R288" s="195"/>
      <c r="S288" s="195"/>
      <c r="T288" s="195"/>
      <c r="U288" s="357"/>
      <c r="V288" s="358"/>
    </row>
    <row r="289" spans="1:22" ht="90" x14ac:dyDescent="0.25">
      <c r="A289" s="321"/>
      <c r="B289" s="348"/>
      <c r="C289" s="315"/>
      <c r="D289" s="348"/>
      <c r="E289" s="364"/>
      <c r="F289" s="324"/>
      <c r="G289" s="228" t="s">
        <v>601</v>
      </c>
      <c r="H289" s="326" t="s">
        <v>602</v>
      </c>
      <c r="I289" s="326"/>
      <c r="J289" s="252">
        <v>19</v>
      </c>
      <c r="K289" s="252">
        <v>4</v>
      </c>
      <c r="L289" s="252">
        <v>5</v>
      </c>
      <c r="M289" s="252">
        <v>5</v>
      </c>
      <c r="N289" s="252">
        <v>5</v>
      </c>
      <c r="O289" s="195">
        <v>48755.8</v>
      </c>
      <c r="P289" s="195"/>
      <c r="Q289" s="195"/>
      <c r="R289" s="195"/>
      <c r="S289" s="195"/>
      <c r="T289" s="195"/>
      <c r="U289" s="357"/>
      <c r="V289" s="358"/>
    </row>
    <row r="290" spans="1:22" ht="67.5" x14ac:dyDescent="0.25">
      <c r="A290" s="321"/>
      <c r="B290" s="348"/>
      <c r="C290" s="315"/>
      <c r="D290" s="348"/>
      <c r="E290" s="364"/>
      <c r="F290" s="324"/>
      <c r="G290" s="228" t="s">
        <v>603</v>
      </c>
      <c r="H290" s="366" t="s">
        <v>604</v>
      </c>
      <c r="I290" s="326"/>
      <c r="J290" s="239">
        <v>2</v>
      </c>
      <c r="K290" s="239"/>
      <c r="L290" s="239">
        <v>1</v>
      </c>
      <c r="M290" s="239"/>
      <c r="N290" s="239">
        <v>1</v>
      </c>
      <c r="O290" s="232">
        <v>13924.52</v>
      </c>
      <c r="P290" s="232"/>
      <c r="Q290" s="232"/>
      <c r="R290" s="232"/>
      <c r="S290" s="232"/>
      <c r="T290" s="232"/>
      <c r="U290" s="367"/>
      <c r="V290" s="368"/>
    </row>
    <row r="291" spans="1:22" ht="68.25" x14ac:dyDescent="0.25">
      <c r="A291" s="331"/>
      <c r="B291" s="341"/>
      <c r="C291" s="333"/>
      <c r="D291" s="341"/>
      <c r="E291" s="364"/>
      <c r="F291" s="369"/>
      <c r="G291" s="191" t="s">
        <v>605</v>
      </c>
      <c r="H291" s="359" t="s">
        <v>606</v>
      </c>
      <c r="I291" s="345"/>
      <c r="J291" s="252">
        <v>19</v>
      </c>
      <c r="K291" s="252">
        <v>4</v>
      </c>
      <c r="L291" s="252">
        <v>5</v>
      </c>
      <c r="M291" s="252">
        <v>5</v>
      </c>
      <c r="N291" s="252">
        <v>5</v>
      </c>
      <c r="O291" s="195">
        <v>87.92</v>
      </c>
      <c r="P291" s="195"/>
      <c r="Q291" s="195"/>
      <c r="R291" s="195"/>
      <c r="S291" s="195"/>
      <c r="T291" s="195"/>
      <c r="U291" s="195"/>
      <c r="V291" s="358"/>
    </row>
    <row r="292" spans="1:22" x14ac:dyDescent="0.25">
      <c r="A292" s="370" t="s">
        <v>607</v>
      </c>
      <c r="B292" s="371"/>
      <c r="C292" s="371"/>
      <c r="D292" s="371"/>
      <c r="E292" s="371"/>
      <c r="F292" s="372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3"/>
    </row>
    <row r="293" spans="1:22" ht="56.25" x14ac:dyDescent="0.25">
      <c r="A293" s="313" t="s">
        <v>377</v>
      </c>
      <c r="B293" s="314" t="s">
        <v>608</v>
      </c>
      <c r="C293" s="333">
        <v>3000612</v>
      </c>
      <c r="D293" s="374" t="s">
        <v>609</v>
      </c>
      <c r="E293" s="333">
        <v>5004436</v>
      </c>
      <c r="F293" s="318" t="s">
        <v>610</v>
      </c>
      <c r="G293" s="340"/>
      <c r="H293" s="318" t="s">
        <v>610</v>
      </c>
      <c r="I293" s="318" t="s">
        <v>611</v>
      </c>
      <c r="J293" s="375">
        <f t="shared" ref="J293:O293" si="23">SUM(J294:J295)</f>
        <v>3412</v>
      </c>
      <c r="K293" s="375">
        <f t="shared" si="23"/>
        <v>852</v>
      </c>
      <c r="L293" s="375">
        <f t="shared" si="23"/>
        <v>854</v>
      </c>
      <c r="M293" s="375">
        <f t="shared" si="23"/>
        <v>852</v>
      </c>
      <c r="N293" s="375">
        <f t="shared" si="23"/>
        <v>854</v>
      </c>
      <c r="O293" s="376">
        <f t="shared" si="23"/>
        <v>320027.06</v>
      </c>
      <c r="P293" s="242">
        <v>66300</v>
      </c>
      <c r="Q293" s="361"/>
      <c r="R293" s="361"/>
      <c r="S293" s="361"/>
      <c r="T293" s="361">
        <f>+O293-P293-Q293-R293-S293</f>
        <v>253727.06</v>
      </c>
      <c r="U293" s="377">
        <v>0</v>
      </c>
      <c r="V293" s="361" t="s">
        <v>565</v>
      </c>
    </row>
    <row r="294" spans="1:22" ht="90" x14ac:dyDescent="0.25">
      <c r="A294" s="321"/>
      <c r="B294" s="314"/>
      <c r="C294" s="333"/>
      <c r="D294" s="374"/>
      <c r="E294" s="333"/>
      <c r="F294" s="324"/>
      <c r="G294" s="330" t="s">
        <v>612</v>
      </c>
      <c r="H294" s="326" t="s">
        <v>613</v>
      </c>
      <c r="I294" s="326"/>
      <c r="J294" s="378">
        <v>3150</v>
      </c>
      <c r="K294" s="247">
        <v>787</v>
      </c>
      <c r="L294" s="247">
        <v>788</v>
      </c>
      <c r="M294" s="247">
        <v>787</v>
      </c>
      <c r="N294" s="247">
        <v>788</v>
      </c>
      <c r="O294" s="245">
        <v>254645.41</v>
      </c>
      <c r="P294" s="247"/>
      <c r="Q294" s="245"/>
      <c r="R294" s="245"/>
      <c r="S294" s="245"/>
      <c r="T294" s="245"/>
      <c r="U294" s="379"/>
      <c r="V294" s="380"/>
    </row>
    <row r="295" spans="1:22" ht="102" x14ac:dyDescent="0.25">
      <c r="A295" s="321"/>
      <c r="B295" s="314"/>
      <c r="C295" s="364"/>
      <c r="D295" s="381"/>
      <c r="E295" s="364"/>
      <c r="F295" s="336"/>
      <c r="G295" s="330" t="s">
        <v>614</v>
      </c>
      <c r="H295" s="359" t="s">
        <v>615</v>
      </c>
      <c r="I295" s="382"/>
      <c r="J295" s="252">
        <v>262</v>
      </c>
      <c r="K295" s="252">
        <v>65</v>
      </c>
      <c r="L295" s="252">
        <v>66</v>
      </c>
      <c r="M295" s="252">
        <v>65</v>
      </c>
      <c r="N295" s="252">
        <v>66</v>
      </c>
      <c r="O295" s="195">
        <v>65381.65</v>
      </c>
      <c r="P295" s="252"/>
      <c r="Q295" s="195"/>
      <c r="R295" s="195"/>
      <c r="S295" s="195"/>
      <c r="T295" s="195"/>
      <c r="U295" s="357"/>
      <c r="V295" s="383"/>
    </row>
    <row r="296" spans="1:22" ht="67.5" x14ac:dyDescent="0.25">
      <c r="A296" s="321"/>
      <c r="B296" s="314"/>
      <c r="C296" s="364">
        <v>3000613</v>
      </c>
      <c r="D296" s="384" t="s">
        <v>616</v>
      </c>
      <c r="E296" s="364">
        <v>500437</v>
      </c>
      <c r="F296" s="318" t="s">
        <v>616</v>
      </c>
      <c r="G296" s="340"/>
      <c r="H296" s="318" t="s">
        <v>616</v>
      </c>
      <c r="I296" s="318" t="s">
        <v>596</v>
      </c>
      <c r="J296" s="183">
        <f t="shared" ref="J296:O296" si="24">SUM(J297:J298)</f>
        <v>63</v>
      </c>
      <c r="K296" s="183">
        <f t="shared" si="24"/>
        <v>15</v>
      </c>
      <c r="L296" s="183">
        <f t="shared" si="24"/>
        <v>16</v>
      </c>
      <c r="M296" s="183">
        <f t="shared" si="24"/>
        <v>15</v>
      </c>
      <c r="N296" s="183">
        <f t="shared" si="24"/>
        <v>17</v>
      </c>
      <c r="O296" s="254">
        <f t="shared" si="24"/>
        <v>264408.13</v>
      </c>
      <c r="P296" s="183">
        <v>6000</v>
      </c>
      <c r="Q296" s="254"/>
      <c r="R296" s="254"/>
      <c r="S296" s="254"/>
      <c r="T296" s="361">
        <f>+O296-P296-Q296-R296-S296</f>
        <v>258408.13</v>
      </c>
      <c r="U296" s="362">
        <v>0</v>
      </c>
      <c r="V296" s="254" t="s">
        <v>565</v>
      </c>
    </row>
    <row r="297" spans="1:22" ht="22.5" x14ac:dyDescent="0.25">
      <c r="A297" s="321"/>
      <c r="B297" s="314"/>
      <c r="C297" s="364"/>
      <c r="D297" s="384"/>
      <c r="E297" s="364"/>
      <c r="F297" s="324"/>
      <c r="G297" s="330" t="s">
        <v>617</v>
      </c>
      <c r="H297" s="326" t="s">
        <v>618</v>
      </c>
      <c r="I297" s="316"/>
      <c r="J297" s="252">
        <v>46</v>
      </c>
      <c r="K297" s="252">
        <v>11</v>
      </c>
      <c r="L297" s="252">
        <v>12</v>
      </c>
      <c r="M297" s="252">
        <v>11</v>
      </c>
      <c r="N297" s="252">
        <v>12</v>
      </c>
      <c r="O297" s="195">
        <v>229920.63</v>
      </c>
      <c r="P297" s="252"/>
      <c r="Q297" s="195"/>
      <c r="R297" s="195"/>
      <c r="S297" s="195"/>
      <c r="T297" s="195"/>
      <c r="U297" s="357"/>
      <c r="V297" s="383"/>
    </row>
    <row r="298" spans="1:22" ht="67.5" x14ac:dyDescent="0.25">
      <c r="A298" s="321"/>
      <c r="B298" s="314"/>
      <c r="C298" s="364"/>
      <c r="D298" s="384"/>
      <c r="E298" s="364"/>
      <c r="F298" s="336"/>
      <c r="G298" s="330" t="s">
        <v>619</v>
      </c>
      <c r="H298" s="326" t="s">
        <v>620</v>
      </c>
      <c r="I298" s="316"/>
      <c r="J298" s="252">
        <v>17</v>
      </c>
      <c r="K298" s="252">
        <v>4</v>
      </c>
      <c r="L298" s="252">
        <v>4</v>
      </c>
      <c r="M298" s="252">
        <v>4</v>
      </c>
      <c r="N298" s="252">
        <v>5</v>
      </c>
      <c r="O298" s="195">
        <v>34487.5</v>
      </c>
      <c r="P298" s="252"/>
      <c r="Q298" s="195"/>
      <c r="R298" s="195"/>
      <c r="S298" s="195"/>
      <c r="T298" s="195"/>
      <c r="U298" s="357"/>
      <c r="V298" s="383"/>
    </row>
    <row r="299" spans="1:22" ht="34.5" x14ac:dyDescent="0.25">
      <c r="A299" s="321"/>
      <c r="B299" s="314"/>
      <c r="C299" s="364">
        <v>3000614</v>
      </c>
      <c r="D299" s="384" t="s">
        <v>621</v>
      </c>
      <c r="E299" s="364">
        <v>5004438</v>
      </c>
      <c r="F299" s="318" t="s">
        <v>622</v>
      </c>
      <c r="G299" s="340"/>
      <c r="H299" s="318" t="s">
        <v>622</v>
      </c>
      <c r="I299" s="385" t="s">
        <v>623</v>
      </c>
      <c r="J299" s="183">
        <f>SUM(J304:J305)</f>
        <v>65</v>
      </c>
      <c r="K299" s="183">
        <v>41</v>
      </c>
      <c r="L299" s="183">
        <v>41</v>
      </c>
      <c r="M299" s="183">
        <v>41</v>
      </c>
      <c r="N299" s="183">
        <v>41</v>
      </c>
      <c r="O299" s="254">
        <f>SUM(O300:O302)</f>
        <v>308866.18</v>
      </c>
      <c r="P299" s="183">
        <v>1000</v>
      </c>
      <c r="Q299" s="254"/>
      <c r="R299" s="254"/>
      <c r="S299" s="254"/>
      <c r="T299" s="361">
        <f>+O299-P299-Q299-R299-S299</f>
        <v>307866.18</v>
      </c>
      <c r="U299" s="362">
        <v>0</v>
      </c>
      <c r="V299" s="254" t="s">
        <v>565</v>
      </c>
    </row>
    <row r="300" spans="1:22" ht="45" x14ac:dyDescent="0.25">
      <c r="A300" s="321"/>
      <c r="B300" s="314"/>
      <c r="C300" s="364"/>
      <c r="D300" s="384"/>
      <c r="E300" s="364"/>
      <c r="F300" s="324"/>
      <c r="G300" s="330" t="s">
        <v>624</v>
      </c>
      <c r="H300" s="326" t="s">
        <v>625</v>
      </c>
      <c r="I300" s="386"/>
      <c r="J300" s="252">
        <v>112</v>
      </c>
      <c r="K300" s="252">
        <v>28</v>
      </c>
      <c r="L300" s="252">
        <v>28</v>
      </c>
      <c r="M300" s="252">
        <v>28</v>
      </c>
      <c r="N300" s="252">
        <v>28</v>
      </c>
      <c r="O300" s="195">
        <v>200553.74</v>
      </c>
      <c r="P300" s="252"/>
      <c r="Q300" s="195"/>
      <c r="R300" s="195"/>
      <c r="S300" s="195"/>
      <c r="T300" s="195"/>
      <c r="U300" s="357"/>
      <c r="V300" s="383"/>
    </row>
    <row r="301" spans="1:22" ht="56.25" x14ac:dyDescent="0.25">
      <c r="A301" s="321"/>
      <c r="B301" s="314"/>
      <c r="C301" s="364"/>
      <c r="D301" s="384"/>
      <c r="E301" s="364"/>
      <c r="F301" s="324"/>
      <c r="G301" s="330" t="s">
        <v>626</v>
      </c>
      <c r="H301" s="326" t="s">
        <v>627</v>
      </c>
      <c r="I301" s="386"/>
      <c r="J301" s="252">
        <v>52</v>
      </c>
      <c r="K301" s="252">
        <v>13</v>
      </c>
      <c r="L301" s="252">
        <v>13</v>
      </c>
      <c r="M301" s="252">
        <v>13</v>
      </c>
      <c r="N301" s="252">
        <v>13</v>
      </c>
      <c r="O301" s="195">
        <v>108312.44</v>
      </c>
      <c r="P301" s="252"/>
      <c r="Q301" s="195"/>
      <c r="R301" s="195"/>
      <c r="S301" s="195"/>
      <c r="T301" s="195"/>
      <c r="U301" s="357"/>
      <c r="V301" s="383"/>
    </row>
    <row r="302" spans="1:22" ht="90" x14ac:dyDescent="0.25">
      <c r="A302" s="321"/>
      <c r="B302" s="314"/>
      <c r="C302" s="364"/>
      <c r="D302" s="384"/>
      <c r="E302" s="364"/>
      <c r="F302" s="336"/>
      <c r="G302" s="330" t="s">
        <v>628</v>
      </c>
      <c r="H302" s="326" t="s">
        <v>629</v>
      </c>
      <c r="I302" s="386"/>
      <c r="J302" s="252">
        <v>392</v>
      </c>
      <c r="K302" s="252">
        <v>98</v>
      </c>
      <c r="L302" s="252">
        <v>98</v>
      </c>
      <c r="M302" s="252">
        <v>98</v>
      </c>
      <c r="N302" s="252">
        <v>98</v>
      </c>
      <c r="O302" s="195"/>
      <c r="P302" s="252"/>
      <c r="Q302" s="195"/>
      <c r="R302" s="195"/>
      <c r="S302" s="195"/>
      <c r="T302" s="195"/>
      <c r="U302" s="357"/>
      <c r="V302" s="383"/>
    </row>
    <row r="303" spans="1:22" ht="123.75" x14ac:dyDescent="0.25">
      <c r="A303" s="321"/>
      <c r="B303" s="314"/>
      <c r="C303" s="364">
        <v>3043965</v>
      </c>
      <c r="D303" s="387" t="s">
        <v>630</v>
      </c>
      <c r="E303" s="364">
        <v>5000075</v>
      </c>
      <c r="F303" s="318" t="s">
        <v>631</v>
      </c>
      <c r="G303" s="319"/>
      <c r="H303" s="318" t="s">
        <v>632</v>
      </c>
      <c r="I303" s="319" t="s">
        <v>596</v>
      </c>
      <c r="J303" s="183">
        <f t="shared" ref="J303:O303" si="25">SUM(J304:J311)</f>
        <v>149</v>
      </c>
      <c r="K303" s="183">
        <f t="shared" si="25"/>
        <v>34</v>
      </c>
      <c r="L303" s="183">
        <f t="shared" si="25"/>
        <v>37</v>
      </c>
      <c r="M303" s="183">
        <f t="shared" si="25"/>
        <v>37</v>
      </c>
      <c r="N303" s="183">
        <f t="shared" si="25"/>
        <v>41</v>
      </c>
      <c r="O303" s="254">
        <f t="shared" si="25"/>
        <v>1628793.6800000002</v>
      </c>
      <c r="P303" s="183">
        <v>1300</v>
      </c>
      <c r="Q303" s="254"/>
      <c r="R303" s="254"/>
      <c r="S303" s="254"/>
      <c r="T303" s="361">
        <f>+O303-P303-Q303-R303-S303</f>
        <v>1627493.6800000002</v>
      </c>
      <c r="U303" s="362">
        <v>0</v>
      </c>
      <c r="V303" s="254" t="s">
        <v>565</v>
      </c>
    </row>
    <row r="304" spans="1:22" ht="33.75" x14ac:dyDescent="0.25">
      <c r="A304" s="321"/>
      <c r="B304" s="314"/>
      <c r="C304" s="364"/>
      <c r="D304" s="387"/>
      <c r="E304" s="364"/>
      <c r="F304" s="324"/>
      <c r="G304" s="388">
        <v>4396501</v>
      </c>
      <c r="H304" s="389" t="s">
        <v>633</v>
      </c>
      <c r="I304" s="316"/>
      <c r="J304" s="252">
        <v>60</v>
      </c>
      <c r="K304" s="252">
        <v>15</v>
      </c>
      <c r="L304" s="252">
        <v>15</v>
      </c>
      <c r="M304" s="252">
        <v>15</v>
      </c>
      <c r="N304" s="252">
        <v>15</v>
      </c>
      <c r="O304" s="195">
        <v>614749.55000000005</v>
      </c>
      <c r="P304" s="252"/>
      <c r="Q304" s="195"/>
      <c r="R304" s="195"/>
      <c r="S304" s="195"/>
      <c r="T304" s="195"/>
      <c r="U304" s="357"/>
      <c r="V304" s="383"/>
    </row>
    <row r="305" spans="1:22" ht="101.25" x14ac:dyDescent="0.25">
      <c r="A305" s="321"/>
      <c r="B305" s="314"/>
      <c r="C305" s="364"/>
      <c r="D305" s="387"/>
      <c r="E305" s="364"/>
      <c r="F305" s="324"/>
      <c r="G305" s="388">
        <v>4396509</v>
      </c>
      <c r="H305" s="389" t="s">
        <v>634</v>
      </c>
      <c r="I305" s="316"/>
      <c r="J305" s="252">
        <v>5</v>
      </c>
      <c r="K305" s="252">
        <v>1</v>
      </c>
      <c r="L305" s="252">
        <v>1</v>
      </c>
      <c r="M305" s="252">
        <v>1</v>
      </c>
      <c r="N305" s="252">
        <v>2</v>
      </c>
      <c r="O305" s="195">
        <v>21825</v>
      </c>
      <c r="P305" s="252"/>
      <c r="Q305" s="195"/>
      <c r="R305" s="195"/>
      <c r="S305" s="195"/>
      <c r="T305" s="195"/>
      <c r="U305" s="357"/>
      <c r="V305" s="383"/>
    </row>
    <row r="306" spans="1:22" ht="56.25" x14ac:dyDescent="0.25">
      <c r="A306" s="321"/>
      <c r="B306" s="314"/>
      <c r="C306" s="364"/>
      <c r="D306" s="387"/>
      <c r="E306" s="364"/>
      <c r="F306" s="324"/>
      <c r="G306" s="388"/>
      <c r="H306" s="389" t="s">
        <v>635</v>
      </c>
      <c r="I306" s="316"/>
      <c r="J306" s="252">
        <v>2</v>
      </c>
      <c r="K306" s="252"/>
      <c r="L306" s="252"/>
      <c r="M306" s="252"/>
      <c r="N306" s="252">
        <v>2</v>
      </c>
      <c r="O306" s="195">
        <v>0</v>
      </c>
      <c r="P306" s="252"/>
      <c r="Q306" s="195"/>
      <c r="R306" s="195"/>
      <c r="S306" s="195"/>
      <c r="T306" s="195"/>
      <c r="U306" s="357"/>
      <c r="V306" s="383"/>
    </row>
    <row r="307" spans="1:22" ht="56.25" x14ac:dyDescent="0.25">
      <c r="A307" s="321"/>
      <c r="B307" s="314"/>
      <c r="C307" s="364"/>
      <c r="D307" s="387"/>
      <c r="E307" s="364"/>
      <c r="F307" s="324"/>
      <c r="G307" s="388">
        <v>4396504</v>
      </c>
      <c r="H307" s="389" t="s">
        <v>636</v>
      </c>
      <c r="I307" s="316"/>
      <c r="J307" s="252">
        <v>11</v>
      </c>
      <c r="K307" s="252">
        <v>2</v>
      </c>
      <c r="L307" s="252">
        <v>3</v>
      </c>
      <c r="M307" s="252">
        <v>3</v>
      </c>
      <c r="N307" s="252">
        <v>3</v>
      </c>
      <c r="O307" s="195">
        <v>172035.07</v>
      </c>
      <c r="P307" s="252"/>
      <c r="Q307" s="195"/>
      <c r="R307" s="195"/>
      <c r="S307" s="195"/>
      <c r="T307" s="195"/>
      <c r="U307" s="357"/>
      <c r="V307" s="383"/>
    </row>
    <row r="308" spans="1:22" ht="67.5" x14ac:dyDescent="0.25">
      <c r="A308" s="321"/>
      <c r="B308" s="314"/>
      <c r="C308" s="364"/>
      <c r="D308" s="387"/>
      <c r="E308" s="364"/>
      <c r="F308" s="324"/>
      <c r="G308" s="388">
        <v>4396505</v>
      </c>
      <c r="H308" s="389" t="s">
        <v>637</v>
      </c>
      <c r="I308" s="316"/>
      <c r="J308" s="252">
        <v>11</v>
      </c>
      <c r="K308" s="252">
        <v>2</v>
      </c>
      <c r="L308" s="252">
        <v>3</v>
      </c>
      <c r="M308" s="252">
        <v>3</v>
      </c>
      <c r="N308" s="252">
        <v>3</v>
      </c>
      <c r="O308" s="195">
        <v>101140.82</v>
      </c>
      <c r="P308" s="252"/>
      <c r="Q308" s="195"/>
      <c r="R308" s="195"/>
      <c r="S308" s="195"/>
      <c r="T308" s="195"/>
      <c r="U308" s="357"/>
      <c r="V308" s="383"/>
    </row>
    <row r="309" spans="1:22" ht="90" x14ac:dyDescent="0.25">
      <c r="A309" s="321"/>
      <c r="B309" s="314"/>
      <c r="C309" s="364"/>
      <c r="D309" s="387"/>
      <c r="E309" s="364"/>
      <c r="F309" s="324"/>
      <c r="G309" s="388">
        <v>4396506</v>
      </c>
      <c r="H309" s="389" t="s">
        <v>638</v>
      </c>
      <c r="I309" s="316"/>
      <c r="J309" s="252">
        <v>51</v>
      </c>
      <c r="K309" s="252">
        <v>12</v>
      </c>
      <c r="L309" s="252">
        <v>13</v>
      </c>
      <c r="M309" s="252">
        <v>13</v>
      </c>
      <c r="N309" s="252">
        <v>13</v>
      </c>
      <c r="O309" s="195">
        <v>357247.47</v>
      </c>
      <c r="P309" s="252"/>
      <c r="Q309" s="195"/>
      <c r="R309" s="195"/>
      <c r="S309" s="195"/>
      <c r="T309" s="195"/>
      <c r="U309" s="357"/>
      <c r="V309" s="383"/>
    </row>
    <row r="310" spans="1:22" ht="67.5" x14ac:dyDescent="0.25">
      <c r="A310" s="321"/>
      <c r="B310" s="314"/>
      <c r="C310" s="364"/>
      <c r="D310" s="387"/>
      <c r="E310" s="364"/>
      <c r="F310" s="324"/>
      <c r="G310" s="388">
        <v>4396510</v>
      </c>
      <c r="H310" s="389" t="s">
        <v>639</v>
      </c>
      <c r="I310" s="316"/>
      <c r="J310" s="252">
        <v>5</v>
      </c>
      <c r="K310" s="252">
        <v>1</v>
      </c>
      <c r="L310" s="252">
        <v>1</v>
      </c>
      <c r="M310" s="252">
        <v>1</v>
      </c>
      <c r="N310" s="252">
        <v>2</v>
      </c>
      <c r="O310" s="195">
        <v>15937.5</v>
      </c>
      <c r="P310" s="252"/>
      <c r="Q310" s="195"/>
      <c r="R310" s="195"/>
      <c r="S310" s="195"/>
      <c r="T310" s="195"/>
      <c r="U310" s="357"/>
      <c r="V310" s="383"/>
    </row>
    <row r="311" spans="1:22" ht="56.25" x14ac:dyDescent="0.25">
      <c r="A311" s="321"/>
      <c r="B311" s="314"/>
      <c r="C311" s="364"/>
      <c r="D311" s="387"/>
      <c r="E311" s="364"/>
      <c r="F311" s="336"/>
      <c r="G311" s="388">
        <v>4396508</v>
      </c>
      <c r="H311" s="389" t="s">
        <v>640</v>
      </c>
      <c r="I311" s="316"/>
      <c r="J311" s="252">
        <v>4</v>
      </c>
      <c r="K311" s="252">
        <v>1</v>
      </c>
      <c r="L311" s="252">
        <v>1</v>
      </c>
      <c r="M311" s="252">
        <v>1</v>
      </c>
      <c r="N311" s="252">
        <v>1</v>
      </c>
      <c r="O311" s="195">
        <v>345858.27</v>
      </c>
      <c r="P311" s="252"/>
      <c r="Q311" s="195"/>
      <c r="R311" s="195"/>
      <c r="S311" s="195"/>
      <c r="T311" s="195"/>
      <c r="U311" s="357"/>
      <c r="V311" s="383"/>
    </row>
    <row r="312" spans="1:22" ht="67.5" x14ac:dyDescent="0.25">
      <c r="A312" s="321"/>
      <c r="B312" s="314"/>
      <c r="C312" s="390">
        <v>3000615</v>
      </c>
      <c r="D312" s="384" t="s">
        <v>641</v>
      </c>
      <c r="E312" s="390">
        <v>5004439</v>
      </c>
      <c r="F312" s="326" t="s">
        <v>642</v>
      </c>
      <c r="G312" s="195"/>
      <c r="H312" s="326" t="s">
        <v>643</v>
      </c>
      <c r="I312" s="337" t="s">
        <v>596</v>
      </c>
      <c r="J312" s="391"/>
      <c r="K312" s="392"/>
      <c r="L312" s="392"/>
      <c r="M312" s="392"/>
      <c r="N312" s="392"/>
      <c r="O312" s="393"/>
      <c r="P312" s="394"/>
      <c r="Q312" s="394"/>
      <c r="R312" s="394"/>
      <c r="S312" s="394"/>
      <c r="T312" s="394"/>
      <c r="U312" s="395"/>
      <c r="V312" s="396"/>
    </row>
    <row r="313" spans="1:22" ht="67.5" x14ac:dyDescent="0.25">
      <c r="A313" s="321"/>
      <c r="B313" s="314"/>
      <c r="C313" s="390"/>
      <c r="D313" s="384"/>
      <c r="E313" s="390"/>
      <c r="F313" s="324"/>
      <c r="G313" s="330" t="s">
        <v>644</v>
      </c>
      <c r="H313" s="389" t="s">
        <v>645</v>
      </c>
      <c r="I313" s="348"/>
      <c r="J313" s="391"/>
      <c r="K313" s="392"/>
      <c r="L313" s="392"/>
      <c r="M313" s="392"/>
      <c r="N313" s="392"/>
      <c r="O313" s="393"/>
      <c r="P313" s="394"/>
      <c r="Q313" s="394"/>
      <c r="R313" s="394"/>
      <c r="S313" s="394"/>
      <c r="T313" s="394"/>
      <c r="U313" s="395"/>
      <c r="V313" s="396"/>
    </row>
    <row r="314" spans="1:22" ht="78.75" x14ac:dyDescent="0.25">
      <c r="A314" s="321"/>
      <c r="B314" s="314"/>
      <c r="C314" s="390"/>
      <c r="D314" s="384"/>
      <c r="E314" s="390"/>
      <c r="F314" s="324"/>
      <c r="G314" s="195"/>
      <c r="H314" s="389" t="s">
        <v>646</v>
      </c>
      <c r="I314" s="348"/>
      <c r="J314" s="391"/>
      <c r="K314" s="392"/>
      <c r="L314" s="392"/>
      <c r="M314" s="392"/>
      <c r="N314" s="392"/>
      <c r="O314" s="393"/>
      <c r="P314" s="394"/>
      <c r="Q314" s="394"/>
      <c r="R314" s="394"/>
      <c r="S314" s="394"/>
      <c r="T314" s="394"/>
      <c r="U314" s="395"/>
      <c r="V314" s="396"/>
    </row>
    <row r="315" spans="1:22" ht="90" x14ac:dyDescent="0.25">
      <c r="A315" s="321"/>
      <c r="B315" s="314"/>
      <c r="C315" s="390"/>
      <c r="D315" s="384"/>
      <c r="E315" s="390"/>
      <c r="F315" s="324"/>
      <c r="G315" s="195"/>
      <c r="H315" s="389" t="s">
        <v>647</v>
      </c>
      <c r="I315" s="348"/>
      <c r="J315" s="391"/>
      <c r="K315" s="392"/>
      <c r="L315" s="392"/>
      <c r="M315" s="392"/>
      <c r="N315" s="392"/>
      <c r="O315" s="393"/>
      <c r="P315" s="394"/>
      <c r="Q315" s="394"/>
      <c r="R315" s="394"/>
      <c r="S315" s="394"/>
      <c r="T315" s="394"/>
      <c r="U315" s="395"/>
      <c r="V315" s="396"/>
    </row>
    <row r="316" spans="1:22" ht="90" x14ac:dyDescent="0.25">
      <c r="A316" s="321"/>
      <c r="B316" s="314"/>
      <c r="C316" s="390"/>
      <c r="D316" s="384"/>
      <c r="E316" s="390"/>
      <c r="F316" s="324"/>
      <c r="G316" s="195" t="s">
        <v>648</v>
      </c>
      <c r="H316" s="389" t="s">
        <v>649</v>
      </c>
      <c r="I316" s="348"/>
      <c r="J316" s="391"/>
      <c r="K316" s="392"/>
      <c r="L316" s="392"/>
      <c r="M316" s="392"/>
      <c r="N316" s="392"/>
      <c r="O316" s="393"/>
      <c r="P316" s="394"/>
      <c r="Q316" s="394"/>
      <c r="R316" s="394"/>
      <c r="S316" s="394"/>
      <c r="T316" s="394"/>
      <c r="U316" s="395"/>
      <c r="V316" s="396"/>
    </row>
    <row r="317" spans="1:22" ht="101.25" x14ac:dyDescent="0.25">
      <c r="A317" s="321"/>
      <c r="B317" s="314"/>
      <c r="C317" s="390"/>
      <c r="D317" s="384"/>
      <c r="E317" s="390"/>
      <c r="F317" s="324"/>
      <c r="G317" s="330" t="s">
        <v>650</v>
      </c>
      <c r="H317" s="389" t="s">
        <v>651</v>
      </c>
      <c r="I317" s="348"/>
      <c r="J317" s="391"/>
      <c r="K317" s="392"/>
      <c r="L317" s="392"/>
      <c r="M317" s="392"/>
      <c r="N317" s="392"/>
      <c r="O317" s="393"/>
      <c r="P317" s="394"/>
      <c r="Q317" s="394"/>
      <c r="R317" s="394"/>
      <c r="S317" s="394"/>
      <c r="T317" s="394"/>
      <c r="U317" s="395"/>
      <c r="V317" s="396"/>
    </row>
    <row r="318" spans="1:22" ht="101.25" x14ac:dyDescent="0.25">
      <c r="A318" s="321"/>
      <c r="B318" s="314"/>
      <c r="C318" s="390"/>
      <c r="D318" s="384"/>
      <c r="E318" s="390"/>
      <c r="F318" s="336"/>
      <c r="G318" s="330" t="s">
        <v>652</v>
      </c>
      <c r="H318" s="389" t="s">
        <v>653</v>
      </c>
      <c r="I318" s="341"/>
      <c r="J318" s="391"/>
      <c r="K318" s="392"/>
      <c r="L318" s="392"/>
      <c r="M318" s="392"/>
      <c r="N318" s="392"/>
      <c r="O318" s="393"/>
      <c r="P318" s="394"/>
      <c r="Q318" s="394"/>
      <c r="R318" s="394"/>
      <c r="S318" s="394"/>
      <c r="T318" s="394"/>
      <c r="U318" s="395"/>
      <c r="V318" s="396"/>
    </row>
    <row r="319" spans="1:22" ht="56.25" x14ac:dyDescent="0.25">
      <c r="A319" s="321"/>
      <c r="B319" s="314"/>
      <c r="C319" s="390"/>
      <c r="D319" s="384" t="s">
        <v>654</v>
      </c>
      <c r="E319" s="390" t="s">
        <v>596</v>
      </c>
      <c r="F319" s="397" t="s">
        <v>655</v>
      </c>
      <c r="G319" s="397"/>
      <c r="H319" s="398"/>
      <c r="I319" s="394"/>
      <c r="J319" s="391"/>
      <c r="K319" s="392"/>
      <c r="L319" s="392"/>
      <c r="M319" s="392"/>
      <c r="N319" s="392"/>
      <c r="O319" s="393"/>
      <c r="P319" s="394"/>
      <c r="Q319" s="394"/>
      <c r="R319" s="394"/>
      <c r="S319" s="394"/>
      <c r="T319" s="394"/>
      <c r="U319" s="395"/>
      <c r="V319" s="396"/>
    </row>
    <row r="320" spans="1:22" ht="67.5" x14ac:dyDescent="0.25">
      <c r="A320" s="321"/>
      <c r="B320" s="314"/>
      <c r="C320" s="390"/>
      <c r="D320" s="384"/>
      <c r="E320" s="390"/>
      <c r="F320" s="399"/>
      <c r="G320" s="397"/>
      <c r="H320" s="398" t="s">
        <v>656</v>
      </c>
      <c r="I320" s="394"/>
      <c r="J320" s="391"/>
      <c r="K320" s="392"/>
      <c r="L320" s="392"/>
      <c r="M320" s="392"/>
      <c r="N320" s="392"/>
      <c r="O320" s="393"/>
      <c r="P320" s="394"/>
      <c r="Q320" s="394"/>
      <c r="R320" s="394"/>
      <c r="S320" s="394"/>
      <c r="T320" s="394"/>
      <c r="U320" s="395"/>
      <c r="V320" s="396"/>
    </row>
    <row r="321" spans="1:22" ht="78.75" x14ac:dyDescent="0.25">
      <c r="A321" s="321"/>
      <c r="B321" s="314"/>
      <c r="C321" s="390"/>
      <c r="D321" s="384"/>
      <c r="E321" s="390"/>
      <c r="F321" s="399"/>
      <c r="G321" s="397"/>
      <c r="H321" s="398" t="s">
        <v>657</v>
      </c>
      <c r="I321" s="394"/>
      <c r="J321" s="391"/>
      <c r="K321" s="392"/>
      <c r="L321" s="392"/>
      <c r="M321" s="392"/>
      <c r="N321" s="392"/>
      <c r="O321" s="393"/>
      <c r="P321" s="394"/>
      <c r="Q321" s="394"/>
      <c r="R321" s="394"/>
      <c r="S321" s="394"/>
      <c r="T321" s="394"/>
      <c r="U321" s="395"/>
      <c r="V321" s="396"/>
    </row>
    <row r="322" spans="1:22" ht="90" x14ac:dyDescent="0.25">
      <c r="A322" s="321"/>
      <c r="B322" s="314"/>
      <c r="C322" s="390"/>
      <c r="D322" s="384"/>
      <c r="E322" s="390"/>
      <c r="F322" s="399"/>
      <c r="G322" s="397"/>
      <c r="H322" s="398" t="s">
        <v>658</v>
      </c>
      <c r="I322" s="394"/>
      <c r="J322" s="391"/>
      <c r="K322" s="392"/>
      <c r="L322" s="392"/>
      <c r="M322" s="392"/>
      <c r="N322" s="392"/>
      <c r="O322" s="393"/>
      <c r="P322" s="394"/>
      <c r="Q322" s="394"/>
      <c r="R322" s="394"/>
      <c r="S322" s="394"/>
      <c r="T322" s="394"/>
      <c r="U322" s="395"/>
      <c r="V322" s="396"/>
    </row>
    <row r="323" spans="1:22" ht="78.75" x14ac:dyDescent="0.25">
      <c r="A323" s="321"/>
      <c r="B323" s="314"/>
      <c r="C323" s="390"/>
      <c r="D323" s="384"/>
      <c r="E323" s="390"/>
      <c r="F323" s="399"/>
      <c r="G323" s="397"/>
      <c r="H323" s="398" t="s">
        <v>659</v>
      </c>
      <c r="I323" s="394"/>
      <c r="J323" s="391"/>
      <c r="K323" s="392"/>
      <c r="L323" s="392"/>
      <c r="M323" s="392"/>
      <c r="N323" s="392"/>
      <c r="O323" s="393"/>
      <c r="P323" s="394"/>
      <c r="Q323" s="394"/>
      <c r="R323" s="394"/>
      <c r="S323" s="394"/>
      <c r="T323" s="394"/>
      <c r="U323" s="395"/>
      <c r="V323" s="396"/>
    </row>
    <row r="324" spans="1:22" ht="90" x14ac:dyDescent="0.25">
      <c r="A324" s="321"/>
      <c r="B324" s="314"/>
      <c r="C324" s="390"/>
      <c r="D324" s="384"/>
      <c r="E324" s="390"/>
      <c r="F324" s="399"/>
      <c r="G324" s="397"/>
      <c r="H324" s="398" t="s">
        <v>660</v>
      </c>
      <c r="I324" s="394"/>
      <c r="J324" s="391"/>
      <c r="K324" s="392"/>
      <c r="L324" s="392"/>
      <c r="M324" s="392"/>
      <c r="N324" s="392"/>
      <c r="O324" s="393"/>
      <c r="P324" s="394"/>
      <c r="Q324" s="394"/>
      <c r="R324" s="394"/>
      <c r="S324" s="394"/>
      <c r="T324" s="394"/>
      <c r="U324" s="395"/>
      <c r="V324" s="396"/>
    </row>
    <row r="325" spans="1:22" ht="101.25" x14ac:dyDescent="0.25">
      <c r="A325" s="331"/>
      <c r="B325" s="314"/>
      <c r="C325" s="337"/>
      <c r="D325" s="355"/>
      <c r="E325" s="337"/>
      <c r="F325" s="400"/>
      <c r="G325" s="397"/>
      <c r="H325" s="401" t="s">
        <v>661</v>
      </c>
      <c r="I325" s="402"/>
      <c r="J325" s="403"/>
      <c r="K325" s="404"/>
      <c r="L325" s="404"/>
      <c r="M325" s="404"/>
      <c r="N325" s="404"/>
      <c r="O325" s="405"/>
      <c r="P325" s="402"/>
      <c r="Q325" s="402"/>
      <c r="R325" s="402"/>
      <c r="S325" s="402"/>
      <c r="T325" s="402"/>
      <c r="U325" s="406"/>
      <c r="V325" s="407"/>
    </row>
    <row r="326" spans="1:22" x14ac:dyDescent="0.25">
      <c r="A326" s="370" t="s">
        <v>662</v>
      </c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3"/>
    </row>
    <row r="327" spans="1:22" ht="112.5" x14ac:dyDescent="0.25">
      <c r="A327" s="408" t="s">
        <v>663</v>
      </c>
      <c r="B327" s="314" t="s">
        <v>664</v>
      </c>
      <c r="C327" s="315">
        <v>3043968</v>
      </c>
      <c r="D327" s="409" t="s">
        <v>665</v>
      </c>
      <c r="E327" s="352" t="s">
        <v>666</v>
      </c>
      <c r="F327" s="318" t="s">
        <v>667</v>
      </c>
      <c r="G327" s="363">
        <v>5000078</v>
      </c>
      <c r="H327" s="318" t="s">
        <v>668</v>
      </c>
      <c r="I327" s="340" t="s">
        <v>669</v>
      </c>
      <c r="J327" s="242">
        <f t="shared" ref="J327:O327" si="26">SUM(J328)</f>
        <v>2072</v>
      </c>
      <c r="K327" s="242">
        <f t="shared" si="26"/>
        <v>518</v>
      </c>
      <c r="L327" s="242">
        <f t="shared" si="26"/>
        <v>518</v>
      </c>
      <c r="M327" s="242">
        <f t="shared" si="26"/>
        <v>518</v>
      </c>
      <c r="N327" s="242">
        <f t="shared" si="26"/>
        <v>518</v>
      </c>
      <c r="O327" s="361">
        <f t="shared" si="26"/>
        <v>156576.41</v>
      </c>
      <c r="P327" s="242">
        <v>2500</v>
      </c>
      <c r="Q327" s="361"/>
      <c r="R327" s="361"/>
      <c r="S327" s="361"/>
      <c r="T327" s="361">
        <f>+O327-P327-Q327-R327-S327</f>
        <v>154076.41</v>
      </c>
      <c r="U327" s="377">
        <v>0</v>
      </c>
      <c r="V327" s="356" t="s">
        <v>573</v>
      </c>
    </row>
    <row r="328" spans="1:22" ht="90" x14ac:dyDescent="0.25">
      <c r="A328" s="410"/>
      <c r="B328" s="314"/>
      <c r="C328" s="315"/>
      <c r="D328" s="411"/>
      <c r="E328" s="412"/>
      <c r="F328" s="366"/>
      <c r="G328" s="191"/>
      <c r="H328" s="326" t="s">
        <v>670</v>
      </c>
      <c r="I328" s="316"/>
      <c r="J328" s="252">
        <v>2072</v>
      </c>
      <c r="K328" s="252">
        <v>518</v>
      </c>
      <c r="L328" s="252">
        <v>518</v>
      </c>
      <c r="M328" s="252">
        <v>518</v>
      </c>
      <c r="N328" s="252">
        <v>518</v>
      </c>
      <c r="O328" s="195">
        <v>156576.41</v>
      </c>
      <c r="P328" s="252"/>
      <c r="Q328" s="195"/>
      <c r="R328" s="195"/>
      <c r="S328" s="195"/>
      <c r="T328" s="195"/>
      <c r="U328" s="357"/>
      <c r="V328" s="396"/>
    </row>
    <row r="329" spans="1:22" ht="90" x14ac:dyDescent="0.25">
      <c r="A329" s="410"/>
      <c r="B329" s="314"/>
      <c r="C329" s="315">
        <v>3043969</v>
      </c>
      <c r="D329" s="355" t="s">
        <v>671</v>
      </c>
      <c r="E329" s="413">
        <v>5000079</v>
      </c>
      <c r="F329" s="318" t="s">
        <v>672</v>
      </c>
      <c r="G329" s="365"/>
      <c r="H329" s="318" t="s">
        <v>673</v>
      </c>
      <c r="I329" s="318" t="s">
        <v>611</v>
      </c>
      <c r="J329" s="183">
        <f t="shared" ref="J329:O329" si="27">SUM(J330:J331)</f>
        <v>148</v>
      </c>
      <c r="K329" s="183">
        <f t="shared" si="27"/>
        <v>37</v>
      </c>
      <c r="L329" s="183">
        <f t="shared" si="27"/>
        <v>37</v>
      </c>
      <c r="M329" s="183">
        <f t="shared" si="27"/>
        <v>37</v>
      </c>
      <c r="N329" s="183">
        <f t="shared" si="27"/>
        <v>37</v>
      </c>
      <c r="O329" s="254">
        <f t="shared" si="27"/>
        <v>312134.67</v>
      </c>
      <c r="P329" s="183">
        <v>79300</v>
      </c>
      <c r="Q329" s="254"/>
      <c r="R329" s="254"/>
      <c r="S329" s="254"/>
      <c r="T329" s="361">
        <f>+O329-P329-Q329-R329-S329</f>
        <v>232834.66999999998</v>
      </c>
      <c r="U329" s="362">
        <v>0</v>
      </c>
      <c r="V329" s="356" t="s">
        <v>674</v>
      </c>
    </row>
    <row r="330" spans="1:22" ht="90" x14ac:dyDescent="0.25">
      <c r="A330" s="410"/>
      <c r="B330" s="314"/>
      <c r="C330" s="315"/>
      <c r="D330" s="314"/>
      <c r="E330" s="413"/>
      <c r="F330" s="324"/>
      <c r="G330" s="228" t="s">
        <v>675</v>
      </c>
      <c r="H330" s="326" t="s">
        <v>676</v>
      </c>
      <c r="I330" s="326"/>
      <c r="J330" s="252">
        <v>4</v>
      </c>
      <c r="K330" s="252">
        <v>1</v>
      </c>
      <c r="L330" s="252">
        <v>1</v>
      </c>
      <c r="M330" s="252">
        <v>1</v>
      </c>
      <c r="N330" s="252">
        <v>1</v>
      </c>
      <c r="O330" s="195">
        <v>62632.3</v>
      </c>
      <c r="P330" s="252"/>
      <c r="Q330" s="195"/>
      <c r="R330" s="195"/>
      <c r="S330" s="195"/>
      <c r="T330" s="195"/>
      <c r="U330" s="357"/>
      <c r="V330" s="396"/>
    </row>
    <row r="331" spans="1:22" ht="101.25" x14ac:dyDescent="0.25">
      <c r="A331" s="414"/>
      <c r="B331" s="332"/>
      <c r="C331" s="333"/>
      <c r="D331" s="332"/>
      <c r="E331" s="413"/>
      <c r="F331" s="336"/>
      <c r="G331" s="415" t="s">
        <v>677</v>
      </c>
      <c r="H331" s="336" t="s">
        <v>678</v>
      </c>
      <c r="I331" s="326"/>
      <c r="J331" s="252">
        <v>144</v>
      </c>
      <c r="K331" s="252">
        <v>36</v>
      </c>
      <c r="L331" s="252">
        <v>36</v>
      </c>
      <c r="M331" s="252">
        <v>36</v>
      </c>
      <c r="N331" s="252">
        <v>36</v>
      </c>
      <c r="O331" s="195">
        <v>249502.37</v>
      </c>
      <c r="P331" s="252"/>
      <c r="Q331" s="195"/>
      <c r="R331" s="195"/>
      <c r="S331" s="195"/>
      <c r="T331" s="195"/>
      <c r="U331" s="357"/>
      <c r="V331" s="396"/>
    </row>
    <row r="332" spans="1:22" ht="101.25" x14ac:dyDescent="0.25">
      <c r="A332" s="313" t="s">
        <v>679</v>
      </c>
      <c r="B332" s="355" t="s">
        <v>680</v>
      </c>
      <c r="C332" s="315">
        <v>3043970</v>
      </c>
      <c r="D332" s="355" t="s">
        <v>681</v>
      </c>
      <c r="E332" s="346">
        <v>5000080</v>
      </c>
      <c r="F332" s="416" t="s">
        <v>682</v>
      </c>
      <c r="G332" s="319"/>
      <c r="H332" s="416" t="s">
        <v>683</v>
      </c>
      <c r="I332" s="318" t="s">
        <v>669</v>
      </c>
      <c r="J332" s="183">
        <f t="shared" ref="J332:O332" si="28">SUM(J333:J334)</f>
        <v>6</v>
      </c>
      <c r="K332" s="183">
        <f t="shared" si="28"/>
        <v>2</v>
      </c>
      <c r="L332" s="183">
        <f t="shared" si="28"/>
        <v>0</v>
      </c>
      <c r="M332" s="183">
        <f t="shared" si="28"/>
        <v>2</v>
      </c>
      <c r="N332" s="183">
        <f t="shared" si="28"/>
        <v>2</v>
      </c>
      <c r="O332" s="254">
        <f t="shared" si="28"/>
        <v>2895.29</v>
      </c>
      <c r="P332" s="183"/>
      <c r="Q332" s="254"/>
      <c r="R332" s="254"/>
      <c r="S332" s="254"/>
      <c r="T332" s="361">
        <f>+O332-P332-Q332-R332-S332</f>
        <v>2895.29</v>
      </c>
      <c r="U332" s="362"/>
      <c r="V332" s="356" t="s">
        <v>573</v>
      </c>
    </row>
    <row r="333" spans="1:22" ht="56.25" x14ac:dyDescent="0.25">
      <c r="A333" s="321"/>
      <c r="B333" s="314"/>
      <c r="C333" s="315"/>
      <c r="D333" s="314"/>
      <c r="E333" s="349"/>
      <c r="F333" s="322"/>
      <c r="G333" s="330" t="s">
        <v>684</v>
      </c>
      <c r="H333" s="326" t="s">
        <v>685</v>
      </c>
      <c r="I333" s="326"/>
      <c r="J333" s="252">
        <v>3</v>
      </c>
      <c r="K333" s="252">
        <v>1</v>
      </c>
      <c r="L333" s="252"/>
      <c r="M333" s="252">
        <v>1</v>
      </c>
      <c r="N333" s="252">
        <v>1</v>
      </c>
      <c r="O333" s="195">
        <v>775.74</v>
      </c>
      <c r="P333" s="252"/>
      <c r="Q333" s="195"/>
      <c r="R333" s="195"/>
      <c r="S333" s="195"/>
      <c r="T333" s="195">
        <v>775.74</v>
      </c>
      <c r="U333" s="357"/>
      <c r="V333" s="396"/>
    </row>
    <row r="334" spans="1:22" ht="56.25" x14ac:dyDescent="0.25">
      <c r="A334" s="321"/>
      <c r="B334" s="314"/>
      <c r="C334" s="333"/>
      <c r="D334" s="332"/>
      <c r="E334" s="349"/>
      <c r="F334" s="322"/>
      <c r="G334" s="330" t="s">
        <v>686</v>
      </c>
      <c r="H334" s="326" t="s">
        <v>687</v>
      </c>
      <c r="I334" s="326"/>
      <c r="J334" s="252">
        <v>3</v>
      </c>
      <c r="K334" s="252">
        <v>1</v>
      </c>
      <c r="L334" s="252"/>
      <c r="M334" s="252">
        <v>1</v>
      </c>
      <c r="N334" s="252">
        <v>1</v>
      </c>
      <c r="O334" s="195">
        <v>2119.5500000000002</v>
      </c>
      <c r="P334" s="252"/>
      <c r="Q334" s="195"/>
      <c r="R334" s="195"/>
      <c r="S334" s="195"/>
      <c r="T334" s="195">
        <v>2119.5500000000002</v>
      </c>
      <c r="U334" s="357"/>
      <c r="V334" s="396"/>
    </row>
    <row r="335" spans="1:22" ht="123.75" x14ac:dyDescent="0.25">
      <c r="A335" s="321"/>
      <c r="B335" s="314"/>
      <c r="C335" s="315">
        <v>3043971</v>
      </c>
      <c r="D335" s="355" t="s">
        <v>688</v>
      </c>
      <c r="E335" s="346">
        <v>5000081</v>
      </c>
      <c r="F335" s="417" t="s">
        <v>689</v>
      </c>
      <c r="G335" s="254"/>
      <c r="H335" s="418" t="s">
        <v>690</v>
      </c>
      <c r="I335" s="318" t="s">
        <v>691</v>
      </c>
      <c r="J335" s="183">
        <f t="shared" ref="J335:O335" si="29">SUM(J336:J337)</f>
        <v>14</v>
      </c>
      <c r="K335" s="183">
        <f t="shared" si="29"/>
        <v>3</v>
      </c>
      <c r="L335" s="183">
        <f t="shared" si="29"/>
        <v>3</v>
      </c>
      <c r="M335" s="183">
        <f t="shared" si="29"/>
        <v>4</v>
      </c>
      <c r="N335" s="183">
        <f t="shared" si="29"/>
        <v>4</v>
      </c>
      <c r="O335" s="254">
        <f t="shared" si="29"/>
        <v>4463.01</v>
      </c>
      <c r="P335" s="183">
        <v>3150</v>
      </c>
      <c r="Q335" s="254"/>
      <c r="R335" s="254"/>
      <c r="S335" s="254"/>
      <c r="T335" s="361">
        <f>+O335-P335-Q335-R335-S335</f>
        <v>1313.0100000000002</v>
      </c>
      <c r="U335" s="362">
        <v>0</v>
      </c>
      <c r="V335" s="356"/>
    </row>
    <row r="336" spans="1:22" ht="101.25" x14ac:dyDescent="0.25">
      <c r="A336" s="321"/>
      <c r="B336" s="314"/>
      <c r="C336" s="315"/>
      <c r="D336" s="314"/>
      <c r="E336" s="349"/>
      <c r="F336" s="322"/>
      <c r="G336" s="330" t="s">
        <v>692</v>
      </c>
      <c r="H336" s="326" t="s">
        <v>693</v>
      </c>
      <c r="I336" s="326"/>
      <c r="J336" s="252">
        <v>3</v>
      </c>
      <c r="K336" s="252">
        <v>1</v>
      </c>
      <c r="L336" s="252"/>
      <c r="M336" s="252">
        <v>1</v>
      </c>
      <c r="N336" s="252">
        <v>1</v>
      </c>
      <c r="O336" s="195">
        <v>371.07</v>
      </c>
      <c r="P336" s="252"/>
      <c r="Q336" s="195"/>
      <c r="R336" s="195"/>
      <c r="S336" s="195"/>
      <c r="T336" s="195"/>
      <c r="U336" s="357"/>
      <c r="V336" s="356" t="s">
        <v>573</v>
      </c>
    </row>
    <row r="337" spans="1:22" ht="101.25" x14ac:dyDescent="0.25">
      <c r="A337" s="331"/>
      <c r="B337" s="314"/>
      <c r="C337" s="315"/>
      <c r="D337" s="314"/>
      <c r="E337" s="349"/>
      <c r="F337" s="334"/>
      <c r="G337" s="330" t="s">
        <v>694</v>
      </c>
      <c r="H337" s="366" t="s">
        <v>695</v>
      </c>
      <c r="I337" s="326"/>
      <c r="J337" s="239">
        <v>11</v>
      </c>
      <c r="K337" s="239">
        <v>2</v>
      </c>
      <c r="L337" s="239">
        <v>3</v>
      </c>
      <c r="M337" s="239">
        <v>3</v>
      </c>
      <c r="N337" s="239">
        <v>3</v>
      </c>
      <c r="O337" s="232">
        <v>4091.94</v>
      </c>
      <c r="P337" s="239"/>
      <c r="Q337" s="232"/>
      <c r="R337" s="232"/>
      <c r="S337" s="232"/>
      <c r="T337" s="232"/>
      <c r="U337" s="367"/>
      <c r="V337" s="407"/>
    </row>
    <row r="338" spans="1:22" x14ac:dyDescent="0.25">
      <c r="A338" s="419" t="s">
        <v>696</v>
      </c>
      <c r="B338" s="420"/>
      <c r="C338" s="420"/>
      <c r="D338" s="420"/>
      <c r="E338" s="420"/>
      <c r="F338" s="420"/>
      <c r="G338" s="420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1"/>
    </row>
    <row r="339" spans="1:22" ht="146.25" x14ac:dyDescent="0.25">
      <c r="A339" s="313" t="s">
        <v>697</v>
      </c>
      <c r="B339" s="314" t="s">
        <v>698</v>
      </c>
      <c r="C339" s="333">
        <v>3043972</v>
      </c>
      <c r="D339" s="314" t="s">
        <v>699</v>
      </c>
      <c r="E339" s="352">
        <v>5000082</v>
      </c>
      <c r="F339" s="417" t="s">
        <v>700</v>
      </c>
      <c r="G339" s="319"/>
      <c r="H339" s="418" t="s">
        <v>701</v>
      </c>
      <c r="I339" s="418" t="s">
        <v>596</v>
      </c>
      <c r="J339" s="242">
        <f>SUM(J340)</f>
        <v>2</v>
      </c>
      <c r="K339" s="242">
        <f>SUM(K340)</f>
        <v>0</v>
      </c>
      <c r="L339" s="242">
        <f>SUM(L340)</f>
        <v>1</v>
      </c>
      <c r="M339" s="242">
        <f>SUM(M340)</f>
        <v>0</v>
      </c>
      <c r="N339" s="242">
        <f>SUM(N340)</f>
        <v>1</v>
      </c>
      <c r="O339" s="361">
        <f>SUM(O340:O342)</f>
        <v>177450.14</v>
      </c>
      <c r="P339" s="242">
        <v>19723</v>
      </c>
      <c r="Q339" s="361"/>
      <c r="R339" s="361"/>
      <c r="S339" s="361"/>
      <c r="T339" s="361">
        <f>+O339-P339-Q339-R339-S339</f>
        <v>157727.14000000001</v>
      </c>
      <c r="U339" s="377">
        <v>0</v>
      </c>
      <c r="V339" s="422" t="s">
        <v>565</v>
      </c>
    </row>
    <row r="340" spans="1:22" ht="56.25" x14ac:dyDescent="0.25">
      <c r="A340" s="321"/>
      <c r="B340" s="314"/>
      <c r="C340" s="364"/>
      <c r="D340" s="314"/>
      <c r="E340" s="412"/>
      <c r="F340" s="322"/>
      <c r="G340" s="330" t="s">
        <v>702</v>
      </c>
      <c r="H340" s="326" t="s">
        <v>703</v>
      </c>
      <c r="I340" s="316"/>
      <c r="J340" s="252">
        <v>2</v>
      </c>
      <c r="K340" s="252"/>
      <c r="L340" s="252">
        <v>1</v>
      </c>
      <c r="M340" s="252"/>
      <c r="N340" s="252">
        <v>1</v>
      </c>
      <c r="O340" s="195">
        <v>177450.14</v>
      </c>
      <c r="P340" s="195"/>
      <c r="Q340" s="195"/>
      <c r="R340" s="195"/>
      <c r="S340" s="195"/>
      <c r="T340" s="195"/>
      <c r="U340" s="357"/>
      <c r="V340" s="396"/>
    </row>
    <row r="341" spans="1:22" ht="33.75" x14ac:dyDescent="0.25">
      <c r="A341" s="321"/>
      <c r="B341" s="314"/>
      <c r="C341" s="364"/>
      <c r="D341" s="314"/>
      <c r="E341" s="412"/>
      <c r="F341" s="322"/>
      <c r="G341" s="345"/>
      <c r="H341" s="326" t="s">
        <v>704</v>
      </c>
      <c r="I341" s="316"/>
      <c r="J341" s="252">
        <v>1</v>
      </c>
      <c r="K341" s="252"/>
      <c r="L341" s="252"/>
      <c r="M341" s="252"/>
      <c r="N341" s="252">
        <v>1</v>
      </c>
      <c r="O341" s="195"/>
      <c r="P341" s="195"/>
      <c r="Q341" s="195"/>
      <c r="R341" s="195"/>
      <c r="S341" s="195"/>
      <c r="T341" s="195"/>
      <c r="U341" s="357"/>
      <c r="V341" s="396"/>
    </row>
    <row r="342" spans="1:22" ht="33.75" x14ac:dyDescent="0.25">
      <c r="A342" s="321"/>
      <c r="B342" s="314"/>
      <c r="C342" s="364"/>
      <c r="D342" s="314"/>
      <c r="E342" s="412"/>
      <c r="F342" s="423"/>
      <c r="G342" s="345"/>
      <c r="H342" s="326" t="s">
        <v>705</v>
      </c>
      <c r="I342" s="316"/>
      <c r="J342" s="252">
        <v>1</v>
      </c>
      <c r="K342" s="252"/>
      <c r="L342" s="252"/>
      <c r="M342" s="252"/>
      <c r="N342" s="252">
        <v>1</v>
      </c>
      <c r="O342" s="195" t="s">
        <v>706</v>
      </c>
      <c r="P342" s="195"/>
      <c r="Q342" s="195"/>
      <c r="R342" s="195"/>
      <c r="S342" s="195"/>
      <c r="T342" s="195"/>
      <c r="U342" s="357"/>
      <c r="V342" s="396"/>
    </row>
    <row r="343" spans="1:22" ht="78.75" x14ac:dyDescent="0.25">
      <c r="A343" s="321"/>
      <c r="B343" s="314"/>
      <c r="C343" s="364">
        <v>3043974</v>
      </c>
      <c r="D343" s="355" t="s">
        <v>707</v>
      </c>
      <c r="E343" s="346">
        <v>5000084</v>
      </c>
      <c r="F343" s="424" t="s">
        <v>708</v>
      </c>
      <c r="G343" s="319"/>
      <c r="H343" s="424" t="s">
        <v>709</v>
      </c>
      <c r="I343" s="318" t="s">
        <v>596</v>
      </c>
      <c r="J343" s="183">
        <f t="shared" ref="J343:O343" si="30">SUM(J344:J346)</f>
        <v>14</v>
      </c>
      <c r="K343" s="183">
        <f t="shared" si="30"/>
        <v>2</v>
      </c>
      <c r="L343" s="183">
        <f t="shared" si="30"/>
        <v>5</v>
      </c>
      <c r="M343" s="183">
        <f t="shared" si="30"/>
        <v>2</v>
      </c>
      <c r="N343" s="183">
        <f t="shared" si="30"/>
        <v>5</v>
      </c>
      <c r="O343" s="254">
        <f t="shared" si="30"/>
        <v>148478</v>
      </c>
      <c r="P343" s="183">
        <v>2000</v>
      </c>
      <c r="Q343" s="254"/>
      <c r="R343" s="254"/>
      <c r="S343" s="254"/>
      <c r="T343" s="361">
        <f>+O343-P343-Q343-R343-S343</f>
        <v>146478</v>
      </c>
      <c r="U343" s="362">
        <v>0</v>
      </c>
      <c r="V343" s="356" t="s">
        <v>565</v>
      </c>
    </row>
    <row r="344" spans="1:22" ht="45.75" x14ac:dyDescent="0.25">
      <c r="A344" s="321"/>
      <c r="B344" s="314"/>
      <c r="C344" s="364"/>
      <c r="D344" s="314"/>
      <c r="E344" s="349"/>
      <c r="F344" s="324"/>
      <c r="G344" s="330" t="s">
        <v>710</v>
      </c>
      <c r="H344" s="359" t="s">
        <v>711</v>
      </c>
      <c r="I344" s="326"/>
      <c r="J344" s="252">
        <v>10</v>
      </c>
      <c r="K344" s="252">
        <v>2</v>
      </c>
      <c r="L344" s="252">
        <v>3</v>
      </c>
      <c r="M344" s="252">
        <v>2</v>
      </c>
      <c r="N344" s="252">
        <v>3</v>
      </c>
      <c r="O344" s="195">
        <v>66900</v>
      </c>
      <c r="P344" s="195"/>
      <c r="Q344" s="195"/>
      <c r="R344" s="195"/>
      <c r="S344" s="195"/>
      <c r="T344" s="195"/>
      <c r="U344" s="357"/>
      <c r="V344" s="396"/>
    </row>
    <row r="345" spans="1:22" ht="34.5" x14ac:dyDescent="0.25">
      <c r="A345" s="321"/>
      <c r="B345" s="314"/>
      <c r="C345" s="364"/>
      <c r="D345" s="314"/>
      <c r="E345" s="349"/>
      <c r="F345" s="324"/>
      <c r="G345" s="330" t="s">
        <v>712</v>
      </c>
      <c r="H345" s="359" t="s">
        <v>713</v>
      </c>
      <c r="I345" s="326"/>
      <c r="J345" s="252">
        <v>2</v>
      </c>
      <c r="K345" s="252"/>
      <c r="L345" s="252">
        <v>1</v>
      </c>
      <c r="M345" s="252"/>
      <c r="N345" s="252">
        <v>1</v>
      </c>
      <c r="O345" s="195">
        <v>66900</v>
      </c>
      <c r="P345" s="195"/>
      <c r="Q345" s="195"/>
      <c r="R345" s="195"/>
      <c r="S345" s="195"/>
      <c r="T345" s="195"/>
      <c r="U345" s="357"/>
      <c r="V345" s="396"/>
    </row>
    <row r="346" spans="1:22" ht="34.5" x14ac:dyDescent="0.25">
      <c r="A346" s="321"/>
      <c r="B346" s="314"/>
      <c r="C346" s="364"/>
      <c r="D346" s="314"/>
      <c r="E346" s="349"/>
      <c r="F346" s="324"/>
      <c r="G346" s="330" t="s">
        <v>714</v>
      </c>
      <c r="H346" s="359" t="s">
        <v>715</v>
      </c>
      <c r="I346" s="326"/>
      <c r="J346" s="252">
        <v>2</v>
      </c>
      <c r="K346" s="252"/>
      <c r="L346" s="252">
        <v>1</v>
      </c>
      <c r="M346" s="252"/>
      <c r="N346" s="252">
        <v>1</v>
      </c>
      <c r="O346" s="195">
        <v>14678</v>
      </c>
      <c r="P346" s="195"/>
      <c r="Q346" s="195"/>
      <c r="R346" s="195"/>
      <c r="S346" s="195"/>
      <c r="T346" s="195"/>
      <c r="U346" s="357"/>
      <c r="V346" s="396"/>
    </row>
    <row r="347" spans="1:22" ht="78.75" x14ac:dyDescent="0.25">
      <c r="A347" s="321"/>
      <c r="B347" s="314"/>
      <c r="C347" s="364">
        <v>3000616</v>
      </c>
      <c r="D347" s="355" t="s">
        <v>716</v>
      </c>
      <c r="E347" s="412">
        <v>5004440</v>
      </c>
      <c r="F347" s="318" t="s">
        <v>717</v>
      </c>
      <c r="G347" s="319"/>
      <c r="H347" s="318" t="s">
        <v>717</v>
      </c>
      <c r="I347" s="318" t="s">
        <v>596</v>
      </c>
      <c r="J347" s="183">
        <f t="shared" ref="J347:O347" si="31">SUM(J348:J352)</f>
        <v>422</v>
      </c>
      <c r="K347" s="183">
        <f t="shared" si="31"/>
        <v>104</v>
      </c>
      <c r="L347" s="183">
        <f t="shared" si="31"/>
        <v>107</v>
      </c>
      <c r="M347" s="183">
        <f t="shared" si="31"/>
        <v>104</v>
      </c>
      <c r="N347" s="183">
        <f t="shared" si="31"/>
        <v>107</v>
      </c>
      <c r="O347" s="254">
        <f t="shared" si="31"/>
        <v>48080.9</v>
      </c>
      <c r="P347" s="183">
        <v>1700</v>
      </c>
      <c r="Q347" s="254"/>
      <c r="R347" s="254"/>
      <c r="S347" s="254"/>
      <c r="T347" s="361">
        <f>+O347-P347-Q347-R347-S347</f>
        <v>46380.9</v>
      </c>
      <c r="U347" s="362">
        <v>0</v>
      </c>
      <c r="V347" s="356" t="s">
        <v>565</v>
      </c>
    </row>
    <row r="348" spans="1:22" ht="67.5" x14ac:dyDescent="0.25">
      <c r="A348" s="321"/>
      <c r="B348" s="314"/>
      <c r="C348" s="364"/>
      <c r="D348" s="314"/>
      <c r="E348" s="412"/>
      <c r="F348" s="324"/>
      <c r="G348" s="330" t="s">
        <v>718</v>
      </c>
      <c r="H348" s="326" t="s">
        <v>719</v>
      </c>
      <c r="I348" s="326"/>
      <c r="J348" s="252">
        <v>54</v>
      </c>
      <c r="K348" s="252">
        <v>13</v>
      </c>
      <c r="L348" s="252">
        <v>14</v>
      </c>
      <c r="M348" s="252">
        <v>13</v>
      </c>
      <c r="N348" s="252">
        <v>14</v>
      </c>
      <c r="O348" s="195">
        <v>300</v>
      </c>
      <c r="P348" s="195"/>
      <c r="Q348" s="195"/>
      <c r="R348" s="195"/>
      <c r="S348" s="195"/>
      <c r="T348" s="195"/>
      <c r="U348" s="357"/>
      <c r="V348" s="396"/>
    </row>
    <row r="349" spans="1:22" ht="45.75" x14ac:dyDescent="0.25">
      <c r="A349" s="321"/>
      <c r="B349" s="314"/>
      <c r="C349" s="364"/>
      <c r="D349" s="314"/>
      <c r="E349" s="412"/>
      <c r="F349" s="324"/>
      <c r="G349" s="330" t="s">
        <v>720</v>
      </c>
      <c r="H349" s="359" t="s">
        <v>721</v>
      </c>
      <c r="I349" s="326"/>
      <c r="J349" s="252">
        <v>162</v>
      </c>
      <c r="K349" s="252">
        <v>40</v>
      </c>
      <c r="L349" s="252">
        <v>41</v>
      </c>
      <c r="M349" s="252">
        <v>40</v>
      </c>
      <c r="N349" s="252">
        <v>41</v>
      </c>
      <c r="O349" s="195">
        <v>1</v>
      </c>
      <c r="P349" s="195"/>
      <c r="Q349" s="195"/>
      <c r="R349" s="195"/>
      <c r="S349" s="195"/>
      <c r="T349" s="195"/>
      <c r="U349" s="357"/>
      <c r="V349" s="396"/>
    </row>
    <row r="350" spans="1:22" ht="79.5" x14ac:dyDescent="0.25">
      <c r="A350" s="321"/>
      <c r="B350" s="314"/>
      <c r="C350" s="364"/>
      <c r="D350" s="314"/>
      <c r="E350" s="412"/>
      <c r="F350" s="324"/>
      <c r="G350" s="330" t="s">
        <v>722</v>
      </c>
      <c r="H350" s="359" t="s">
        <v>723</v>
      </c>
      <c r="I350" s="326"/>
      <c r="J350" s="252">
        <v>38</v>
      </c>
      <c r="K350" s="252">
        <v>9</v>
      </c>
      <c r="L350" s="252">
        <v>10</v>
      </c>
      <c r="M350" s="252">
        <v>9</v>
      </c>
      <c r="N350" s="252">
        <v>10</v>
      </c>
      <c r="O350" s="195">
        <v>34246</v>
      </c>
      <c r="P350" s="195"/>
      <c r="Q350" s="195"/>
      <c r="R350" s="195"/>
      <c r="S350" s="195"/>
      <c r="T350" s="195"/>
      <c r="U350" s="357"/>
      <c r="V350" s="396"/>
    </row>
    <row r="351" spans="1:22" ht="34.5" x14ac:dyDescent="0.25">
      <c r="A351" s="321"/>
      <c r="B351" s="314"/>
      <c r="C351" s="364"/>
      <c r="D351" s="314"/>
      <c r="E351" s="412"/>
      <c r="F351" s="324"/>
      <c r="G351" s="330" t="s">
        <v>724</v>
      </c>
      <c r="H351" s="359" t="s">
        <v>725</v>
      </c>
      <c r="I351" s="326"/>
      <c r="J351" s="252">
        <v>84</v>
      </c>
      <c r="K351" s="252">
        <v>21</v>
      </c>
      <c r="L351" s="252">
        <v>21</v>
      </c>
      <c r="M351" s="252">
        <v>21</v>
      </c>
      <c r="N351" s="252">
        <v>21</v>
      </c>
      <c r="O351" s="195">
        <v>5996.8</v>
      </c>
      <c r="P351" s="195"/>
      <c r="Q351" s="195"/>
      <c r="R351" s="195"/>
      <c r="S351" s="195"/>
      <c r="T351" s="195"/>
      <c r="U351" s="357"/>
      <c r="V351" s="396"/>
    </row>
    <row r="352" spans="1:22" x14ac:dyDescent="0.25">
      <c r="A352" s="331"/>
      <c r="B352" s="332"/>
      <c r="C352" s="364"/>
      <c r="D352" s="332"/>
      <c r="E352" s="412"/>
      <c r="F352" s="336"/>
      <c r="G352" s="330" t="s">
        <v>726</v>
      </c>
      <c r="H352" s="425" t="s">
        <v>727</v>
      </c>
      <c r="I352" s="326"/>
      <c r="J352" s="252">
        <v>84</v>
      </c>
      <c r="K352" s="252">
        <v>21</v>
      </c>
      <c r="L352" s="252">
        <v>21</v>
      </c>
      <c r="M352" s="252">
        <v>21</v>
      </c>
      <c r="N352" s="252">
        <v>21</v>
      </c>
      <c r="O352" s="195">
        <v>7537.1</v>
      </c>
      <c r="P352" s="195"/>
      <c r="Q352" s="195"/>
      <c r="R352" s="195"/>
      <c r="S352" s="195"/>
      <c r="T352" s="195"/>
      <c r="U352" s="357"/>
      <c r="V352" s="396"/>
    </row>
    <row r="353" spans="1:22" ht="90" x14ac:dyDescent="0.25">
      <c r="A353" s="426" t="s">
        <v>728</v>
      </c>
      <c r="B353" s="427" t="s">
        <v>729</v>
      </c>
      <c r="C353" s="364">
        <v>3000673</v>
      </c>
      <c r="D353" s="390" t="s">
        <v>730</v>
      </c>
      <c r="E353" s="412">
        <v>5005158</v>
      </c>
      <c r="F353" s="418" t="s">
        <v>731</v>
      </c>
      <c r="G353" s="319"/>
      <c r="H353" s="416" t="s">
        <v>683</v>
      </c>
      <c r="I353" s="318" t="s">
        <v>669</v>
      </c>
      <c r="J353" s="183">
        <f>SUM(J354:J357)</f>
        <v>20</v>
      </c>
      <c r="K353" s="183">
        <f>SUM(K354:K357)</f>
        <v>3</v>
      </c>
      <c r="L353" s="183">
        <f>SUM(L354:L357)</f>
        <v>7</v>
      </c>
      <c r="M353" s="183">
        <f>SUM(M354:M357)</f>
        <v>4</v>
      </c>
      <c r="N353" s="183">
        <f>SUM(N354:N357)</f>
        <v>6</v>
      </c>
      <c r="O353" s="254">
        <v>136009.32999999999</v>
      </c>
      <c r="P353" s="183">
        <v>1000</v>
      </c>
      <c r="Q353" s="254"/>
      <c r="R353" s="254"/>
      <c r="S353" s="254"/>
      <c r="T353" s="361">
        <f>+O353-P353-Q353-R353-S353</f>
        <v>135009.32999999999</v>
      </c>
      <c r="U353" s="362"/>
      <c r="V353" s="356" t="s">
        <v>573</v>
      </c>
    </row>
    <row r="354" spans="1:22" ht="101.25" x14ac:dyDescent="0.25">
      <c r="A354" s="426"/>
      <c r="B354" s="428"/>
      <c r="C354" s="364"/>
      <c r="D354" s="390"/>
      <c r="E354" s="412"/>
      <c r="F354" s="429"/>
      <c r="G354" s="330" t="s">
        <v>732</v>
      </c>
      <c r="H354" s="326" t="s">
        <v>733</v>
      </c>
      <c r="I354" s="326"/>
      <c r="J354" s="252">
        <v>14</v>
      </c>
      <c r="K354" s="252">
        <v>3</v>
      </c>
      <c r="L354" s="252">
        <v>4</v>
      </c>
      <c r="M354" s="252">
        <v>4</v>
      </c>
      <c r="N354" s="252">
        <v>3</v>
      </c>
      <c r="O354" s="195"/>
      <c r="P354" s="195"/>
      <c r="Q354" s="195"/>
      <c r="R354" s="195"/>
      <c r="S354" s="195"/>
      <c r="T354" s="195"/>
      <c r="U354" s="195"/>
      <c r="V354" s="430"/>
    </row>
    <row r="355" spans="1:22" ht="78.75" x14ac:dyDescent="0.25">
      <c r="A355" s="426"/>
      <c r="B355" s="428"/>
      <c r="C355" s="364"/>
      <c r="D355" s="390"/>
      <c r="E355" s="412"/>
      <c r="F355" s="429"/>
      <c r="G355" s="330" t="s">
        <v>734</v>
      </c>
      <c r="H355" s="326" t="s">
        <v>735</v>
      </c>
      <c r="I355" s="326"/>
      <c r="J355" s="252">
        <v>2</v>
      </c>
      <c r="K355" s="252"/>
      <c r="L355" s="252">
        <v>1</v>
      </c>
      <c r="M355" s="252"/>
      <c r="N355" s="252">
        <v>1</v>
      </c>
      <c r="O355" s="195"/>
      <c r="P355" s="195"/>
      <c r="Q355" s="195"/>
      <c r="R355" s="195"/>
      <c r="S355" s="195"/>
      <c r="T355" s="195"/>
      <c r="U355" s="195"/>
      <c r="V355" s="430"/>
    </row>
    <row r="356" spans="1:22" ht="113.25" x14ac:dyDescent="0.25">
      <c r="A356" s="426"/>
      <c r="B356" s="428"/>
      <c r="C356" s="364"/>
      <c r="D356" s="390"/>
      <c r="E356" s="412"/>
      <c r="F356" s="429"/>
      <c r="G356" s="330" t="s">
        <v>736</v>
      </c>
      <c r="H356" s="359" t="s">
        <v>737</v>
      </c>
      <c r="I356" s="326"/>
      <c r="J356" s="252">
        <v>2</v>
      </c>
      <c r="K356" s="252"/>
      <c r="L356" s="252">
        <v>1</v>
      </c>
      <c r="M356" s="252"/>
      <c r="N356" s="252">
        <v>1</v>
      </c>
      <c r="O356" s="195"/>
      <c r="P356" s="195"/>
      <c r="Q356" s="195"/>
      <c r="R356" s="195"/>
      <c r="S356" s="195"/>
      <c r="T356" s="195"/>
      <c r="U356" s="195"/>
      <c r="V356" s="430"/>
    </row>
    <row r="357" spans="1:22" ht="79.5" x14ac:dyDescent="0.25">
      <c r="A357" s="426"/>
      <c r="B357" s="431"/>
      <c r="C357" s="364"/>
      <c r="D357" s="390"/>
      <c r="E357" s="412"/>
      <c r="F357" s="429"/>
      <c r="G357" s="330" t="s">
        <v>738</v>
      </c>
      <c r="H357" s="359" t="s">
        <v>739</v>
      </c>
      <c r="I357" s="326" t="s">
        <v>740</v>
      </c>
      <c r="J357" s="252">
        <v>2</v>
      </c>
      <c r="K357" s="252"/>
      <c r="L357" s="252">
        <v>1</v>
      </c>
      <c r="M357" s="252"/>
      <c r="N357" s="252">
        <v>1</v>
      </c>
      <c r="O357" s="195"/>
      <c r="P357" s="195"/>
      <c r="Q357" s="195"/>
      <c r="R357" s="195"/>
      <c r="S357" s="195"/>
      <c r="T357" s="195"/>
      <c r="U357" s="195"/>
      <c r="V357" s="430"/>
    </row>
    <row r="358" spans="1:22" x14ac:dyDescent="0.25">
      <c r="A358" s="432"/>
      <c r="B358" s="432"/>
      <c r="C358" s="433"/>
      <c r="D358" s="434"/>
      <c r="E358" s="433"/>
      <c r="F358" s="435"/>
      <c r="G358" s="436"/>
      <c r="H358" s="432"/>
      <c r="I358" s="435"/>
      <c r="J358" s="432"/>
      <c r="K358" s="432"/>
      <c r="L358" s="437" t="s">
        <v>546</v>
      </c>
      <c r="M358" s="438"/>
      <c r="N358" s="439"/>
      <c r="O358" s="440">
        <f>SUM(O266+O270+O272+O276+O280+O283+O286+O293+O296+O299+O303+O327+O329+O332+O335+O339+O343+O347+O353)</f>
        <v>4916466.5100000007</v>
      </c>
      <c r="P358" s="441">
        <f>SUM(P266+P270+P272+P276+P280+P283+P286+P293+P296+P299+P303+P327+P329+P332+P335+P339+P343+P347+P353)</f>
        <v>198973</v>
      </c>
      <c r="Q358" s="440"/>
      <c r="R358" s="440"/>
      <c r="S358" s="440"/>
      <c r="T358" s="442">
        <f>+O358-P358-Q358-R358-S358</f>
        <v>4717493.5100000007</v>
      </c>
      <c r="U358" s="440">
        <v>0</v>
      </c>
      <c r="V358" s="439"/>
    </row>
    <row r="362" spans="1:22" x14ac:dyDescent="0.25">
      <c r="A362" s="138" t="s">
        <v>0</v>
      </c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</row>
    <row r="363" spans="1:22" x14ac:dyDescent="0.25">
      <c r="A363" s="138" t="s">
        <v>244</v>
      </c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</row>
    <row r="364" spans="1:22" x14ac:dyDescent="0.25">
      <c r="A364" s="281" t="s">
        <v>245</v>
      </c>
      <c r="B364" s="281"/>
      <c r="C364" s="281"/>
      <c r="D364" s="281"/>
      <c r="E364" s="281"/>
      <c r="F364" s="281"/>
      <c r="G364" s="10"/>
      <c r="I364" s="4"/>
    </row>
    <row r="365" spans="1:22" ht="15.75" thickBot="1" x14ac:dyDescent="0.3">
      <c r="A365" s="443" t="s">
        <v>741</v>
      </c>
      <c r="B365" s="443"/>
      <c r="C365" s="444"/>
      <c r="D365" s="443"/>
      <c r="E365" s="445"/>
      <c r="F365" s="443"/>
      <c r="G365" s="446"/>
      <c r="H365" s="443"/>
      <c r="I365" s="443"/>
      <c r="J365" s="443"/>
      <c r="K365" s="443"/>
      <c r="L365" s="443"/>
      <c r="M365" s="443"/>
      <c r="N365" s="443"/>
      <c r="O365" s="443"/>
      <c r="P365" s="443"/>
      <c r="Q365" s="443"/>
      <c r="R365" s="443"/>
      <c r="S365" s="443"/>
      <c r="T365" s="443"/>
      <c r="U365" s="443"/>
      <c r="V365" s="443"/>
    </row>
    <row r="366" spans="1:22" x14ac:dyDescent="0.25">
      <c r="A366" s="287" t="s">
        <v>4</v>
      </c>
      <c r="B366" s="288" t="s">
        <v>247</v>
      </c>
      <c r="C366" s="287" t="s">
        <v>5</v>
      </c>
      <c r="D366" s="289" t="s">
        <v>6</v>
      </c>
      <c r="E366" s="287" t="s">
        <v>7</v>
      </c>
      <c r="F366" s="290" t="s">
        <v>248</v>
      </c>
      <c r="G366" s="291" t="s">
        <v>249</v>
      </c>
      <c r="H366" s="288" t="s">
        <v>250</v>
      </c>
      <c r="I366" s="287" t="s">
        <v>11</v>
      </c>
      <c r="J366" s="292" t="s">
        <v>251</v>
      </c>
      <c r="K366" s="293" t="s">
        <v>252</v>
      </c>
      <c r="L366" s="294"/>
      <c r="M366" s="294"/>
      <c r="N366" s="294"/>
      <c r="O366" s="295" t="s">
        <v>253</v>
      </c>
      <c r="P366" s="296"/>
      <c r="Q366" s="296"/>
      <c r="R366" s="296"/>
      <c r="S366" s="296"/>
      <c r="T366" s="297"/>
      <c r="U366" s="287" t="s">
        <v>15</v>
      </c>
      <c r="V366" s="291" t="s">
        <v>16</v>
      </c>
    </row>
    <row r="367" spans="1:22" ht="16.5" x14ac:dyDescent="0.25">
      <c r="A367" s="298"/>
      <c r="B367" s="299"/>
      <c r="C367" s="298"/>
      <c r="D367" s="300"/>
      <c r="E367" s="298"/>
      <c r="F367" s="301"/>
      <c r="G367" s="302"/>
      <c r="H367" s="299"/>
      <c r="I367" s="298"/>
      <c r="J367" s="298"/>
      <c r="K367" s="303"/>
      <c r="L367" s="304"/>
      <c r="M367" s="304"/>
      <c r="N367" s="304"/>
      <c r="O367" s="305" t="s">
        <v>17</v>
      </c>
      <c r="P367" s="306" t="s">
        <v>18</v>
      </c>
      <c r="Q367" s="306" t="s">
        <v>19</v>
      </c>
      <c r="R367" s="306" t="s">
        <v>254</v>
      </c>
      <c r="S367" s="307" t="s">
        <v>21</v>
      </c>
      <c r="T367" s="308" t="s">
        <v>255</v>
      </c>
      <c r="U367" s="298"/>
      <c r="V367" s="302"/>
    </row>
    <row r="368" spans="1:22" ht="24.75" x14ac:dyDescent="0.25">
      <c r="A368" s="298"/>
      <c r="B368" s="299"/>
      <c r="C368" s="298"/>
      <c r="D368" s="300"/>
      <c r="E368" s="298"/>
      <c r="F368" s="301"/>
      <c r="G368" s="302"/>
      <c r="H368" s="299"/>
      <c r="I368" s="298"/>
      <c r="J368" s="308"/>
      <c r="K368" s="306" t="s">
        <v>23</v>
      </c>
      <c r="L368" s="306" t="s">
        <v>24</v>
      </c>
      <c r="M368" s="306" t="s">
        <v>25</v>
      </c>
      <c r="N368" s="306" t="s">
        <v>26</v>
      </c>
      <c r="O368" s="306" t="s">
        <v>256</v>
      </c>
      <c r="P368" s="306" t="s">
        <v>742</v>
      </c>
      <c r="Q368" s="306" t="s">
        <v>258</v>
      </c>
      <c r="R368" s="306" t="s">
        <v>259</v>
      </c>
      <c r="S368" s="309" t="s">
        <v>260</v>
      </c>
      <c r="T368" s="298"/>
      <c r="U368" s="298"/>
      <c r="V368" s="302"/>
    </row>
    <row r="369" spans="1:22" x14ac:dyDescent="0.25">
      <c r="A369" s="310" t="s">
        <v>743</v>
      </c>
      <c r="B369" s="311"/>
      <c r="C369" s="311"/>
      <c r="D369" s="311"/>
      <c r="E369" s="311"/>
      <c r="F369" s="311"/>
      <c r="G369" s="311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2"/>
    </row>
    <row r="370" spans="1:22" ht="57.75" x14ac:dyDescent="0.25">
      <c r="A370" s="447" t="s">
        <v>262</v>
      </c>
      <c r="B370" s="448" t="s">
        <v>744</v>
      </c>
      <c r="C370" s="449">
        <v>3000001</v>
      </c>
      <c r="D370" s="450" t="s">
        <v>745</v>
      </c>
      <c r="E370" s="449">
        <v>5000085</v>
      </c>
      <c r="F370" s="451" t="s">
        <v>746</v>
      </c>
      <c r="G370" s="452"/>
      <c r="H370" s="453"/>
      <c r="I370" s="454" t="s">
        <v>37</v>
      </c>
      <c r="J370" s="455"/>
      <c r="K370" s="455"/>
      <c r="L370" s="455"/>
      <c r="M370" s="455"/>
      <c r="N370" s="455"/>
      <c r="O370" s="455"/>
      <c r="P370" s="456">
        <v>2000</v>
      </c>
      <c r="Q370" s="457"/>
      <c r="R370" s="457"/>
      <c r="S370" s="457"/>
      <c r="T370" s="458">
        <v>-2000</v>
      </c>
      <c r="U370" s="457">
        <v>0</v>
      </c>
      <c r="V370" s="459"/>
    </row>
    <row r="371" spans="1:22" ht="33" hidden="1" x14ac:dyDescent="0.25">
      <c r="A371" s="460"/>
      <c r="B371" s="448"/>
      <c r="C371" s="449"/>
      <c r="D371" s="450"/>
      <c r="E371" s="449"/>
      <c r="F371" s="461"/>
      <c r="G371" s="72" t="s">
        <v>747</v>
      </c>
      <c r="H371" s="462" t="s">
        <v>748</v>
      </c>
      <c r="I371" s="454"/>
      <c r="J371" s="463"/>
      <c r="K371" s="463"/>
      <c r="L371" s="463"/>
      <c r="M371" s="463"/>
      <c r="N371" s="463"/>
      <c r="O371" s="463"/>
      <c r="P371" s="464"/>
      <c r="Q371" s="464"/>
      <c r="R371" s="464"/>
      <c r="S371" s="464"/>
      <c r="T371" s="464"/>
      <c r="U371" s="464"/>
      <c r="V371" s="465"/>
    </row>
    <row r="372" spans="1:22" ht="33" hidden="1" x14ac:dyDescent="0.25">
      <c r="A372" s="460"/>
      <c r="B372" s="448"/>
      <c r="C372" s="449"/>
      <c r="D372" s="450"/>
      <c r="E372" s="449"/>
      <c r="F372" s="461"/>
      <c r="G372" s="72" t="s">
        <v>749</v>
      </c>
      <c r="H372" s="462" t="s">
        <v>750</v>
      </c>
      <c r="I372" s="454"/>
      <c r="J372" s="463"/>
      <c r="K372" s="463"/>
      <c r="L372" s="463"/>
      <c r="M372" s="463"/>
      <c r="N372" s="463"/>
      <c r="O372" s="463"/>
      <c r="P372" s="464"/>
      <c r="Q372" s="464"/>
      <c r="R372" s="464"/>
      <c r="S372" s="464"/>
      <c r="T372" s="464"/>
      <c r="U372" s="464"/>
      <c r="V372" s="465"/>
    </row>
    <row r="373" spans="1:22" ht="41.25" hidden="1" x14ac:dyDescent="0.25">
      <c r="A373" s="466"/>
      <c r="B373" s="467"/>
      <c r="C373" s="468"/>
      <c r="D373" s="469"/>
      <c r="E373" s="468"/>
      <c r="F373" s="470"/>
      <c r="G373" s="72" t="s">
        <v>751</v>
      </c>
      <c r="H373" s="462" t="s">
        <v>752</v>
      </c>
      <c r="I373" s="471"/>
      <c r="J373" s="463"/>
      <c r="K373" s="463"/>
      <c r="L373" s="463"/>
      <c r="M373" s="463"/>
      <c r="N373" s="463"/>
      <c r="O373" s="463"/>
      <c r="P373" s="464"/>
      <c r="Q373" s="464"/>
      <c r="R373" s="464"/>
      <c r="S373" s="464"/>
      <c r="T373" s="464"/>
      <c r="U373" s="464"/>
      <c r="V373" s="465"/>
    </row>
    <row r="374" spans="1:22" ht="49.5" hidden="1" x14ac:dyDescent="0.25">
      <c r="A374" s="447" t="s">
        <v>272</v>
      </c>
      <c r="B374" s="472" t="s">
        <v>753</v>
      </c>
      <c r="C374" s="473">
        <v>3000001</v>
      </c>
      <c r="D374" s="474" t="s">
        <v>754</v>
      </c>
      <c r="E374" s="473">
        <v>5004451</v>
      </c>
      <c r="F374" s="451" t="s">
        <v>755</v>
      </c>
      <c r="G374" s="475"/>
      <c r="H374" s="462"/>
      <c r="I374" s="476" t="s">
        <v>275</v>
      </c>
      <c r="J374" s="463"/>
      <c r="K374" s="463"/>
      <c r="L374" s="463"/>
      <c r="M374" s="463"/>
      <c r="N374" s="463"/>
      <c r="O374" s="463"/>
      <c r="P374" s="464"/>
      <c r="Q374" s="464"/>
      <c r="R374" s="464"/>
      <c r="S374" s="464"/>
      <c r="T374" s="464"/>
      <c r="U374" s="464"/>
      <c r="V374" s="465"/>
    </row>
    <row r="375" spans="1:22" ht="41.25" hidden="1" x14ac:dyDescent="0.25">
      <c r="A375" s="460"/>
      <c r="B375" s="448"/>
      <c r="C375" s="449"/>
      <c r="D375" s="477"/>
      <c r="E375" s="449"/>
      <c r="F375" s="470"/>
      <c r="G375" s="72" t="s">
        <v>756</v>
      </c>
      <c r="H375" s="478" t="s">
        <v>754</v>
      </c>
      <c r="I375" s="454"/>
      <c r="J375" s="479"/>
      <c r="K375" s="479"/>
      <c r="L375" s="479"/>
      <c r="M375" s="479"/>
      <c r="N375" s="479"/>
      <c r="O375" s="479"/>
      <c r="P375" s="480"/>
      <c r="Q375" s="480"/>
      <c r="R375" s="480"/>
      <c r="S375" s="480"/>
      <c r="T375" s="480"/>
      <c r="U375" s="480"/>
      <c r="V375" s="481"/>
    </row>
    <row r="376" spans="1:22" hidden="1" x14ac:dyDescent="0.25">
      <c r="A376" s="482" t="s">
        <v>757</v>
      </c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4"/>
    </row>
    <row r="377" spans="1:22" ht="115.5" hidden="1" x14ac:dyDescent="0.25">
      <c r="A377" s="447" t="s">
        <v>53</v>
      </c>
      <c r="B377" s="448" t="s">
        <v>758</v>
      </c>
      <c r="C377" s="468">
        <v>3043977</v>
      </c>
      <c r="D377" s="469" t="s">
        <v>759</v>
      </c>
      <c r="E377" s="468">
        <v>5000087</v>
      </c>
      <c r="F377" s="485" t="s">
        <v>760</v>
      </c>
      <c r="G377" s="486"/>
      <c r="H377" s="453"/>
      <c r="I377" s="454" t="s">
        <v>82</v>
      </c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9"/>
    </row>
    <row r="378" spans="1:22" ht="74.25" hidden="1" x14ac:dyDescent="0.25">
      <c r="A378" s="487"/>
      <c r="B378" s="448"/>
      <c r="C378" s="488"/>
      <c r="D378" s="489"/>
      <c r="E378" s="488"/>
      <c r="F378" s="490"/>
      <c r="G378" s="72" t="s">
        <v>761</v>
      </c>
      <c r="H378" s="462" t="s">
        <v>762</v>
      </c>
      <c r="I378" s="454"/>
      <c r="J378" s="463"/>
      <c r="K378" s="463"/>
      <c r="L378" s="463"/>
      <c r="M378" s="463"/>
      <c r="N378" s="463"/>
      <c r="O378" s="463"/>
      <c r="P378" s="463"/>
      <c r="Q378" s="463"/>
      <c r="R378" s="463"/>
      <c r="S378" s="463"/>
      <c r="T378" s="463"/>
      <c r="U378" s="463"/>
      <c r="V378" s="465"/>
    </row>
    <row r="379" spans="1:22" ht="66" hidden="1" x14ac:dyDescent="0.25">
      <c r="A379" s="487"/>
      <c r="B379" s="448"/>
      <c r="C379" s="488"/>
      <c r="D379" s="489"/>
      <c r="E379" s="488"/>
      <c r="F379" s="490"/>
      <c r="G379" s="72" t="s">
        <v>763</v>
      </c>
      <c r="H379" s="462" t="s">
        <v>764</v>
      </c>
      <c r="I379" s="471"/>
      <c r="J379" s="463"/>
      <c r="K379" s="463"/>
      <c r="L379" s="463"/>
      <c r="M379" s="463"/>
      <c r="N379" s="463"/>
      <c r="O379" s="463"/>
      <c r="P379" s="463"/>
      <c r="Q379" s="463"/>
      <c r="R379" s="463"/>
      <c r="S379" s="463"/>
      <c r="T379" s="463"/>
      <c r="U379" s="463"/>
      <c r="V379" s="465"/>
    </row>
    <row r="380" spans="1:22" ht="115.5" hidden="1" x14ac:dyDescent="0.25">
      <c r="A380" s="487"/>
      <c r="B380" s="448"/>
      <c r="C380" s="488">
        <v>3043978</v>
      </c>
      <c r="D380" s="489" t="s">
        <v>765</v>
      </c>
      <c r="E380" s="488">
        <v>5000088</v>
      </c>
      <c r="F380" s="485" t="s">
        <v>766</v>
      </c>
      <c r="G380" s="491"/>
      <c r="H380" s="462"/>
      <c r="I380" s="492" t="s">
        <v>73</v>
      </c>
      <c r="J380" s="463"/>
      <c r="K380" s="463"/>
      <c r="L380" s="463"/>
      <c r="M380" s="463"/>
      <c r="N380" s="463"/>
      <c r="O380" s="463"/>
      <c r="P380" s="463"/>
      <c r="Q380" s="463"/>
      <c r="R380" s="463"/>
      <c r="S380" s="463"/>
      <c r="T380" s="463"/>
      <c r="U380" s="463"/>
      <c r="V380" s="465"/>
    </row>
    <row r="381" spans="1:22" ht="74.25" hidden="1" x14ac:dyDescent="0.25">
      <c r="A381" s="487"/>
      <c r="B381" s="448"/>
      <c r="C381" s="488"/>
      <c r="D381" s="489"/>
      <c r="E381" s="488"/>
      <c r="F381" s="490"/>
      <c r="G381" s="72" t="s">
        <v>767</v>
      </c>
      <c r="H381" s="462" t="s">
        <v>768</v>
      </c>
      <c r="I381" s="461"/>
      <c r="J381" s="463"/>
      <c r="K381" s="463"/>
      <c r="L381" s="463"/>
      <c r="M381" s="463"/>
      <c r="N381" s="463"/>
      <c r="O381" s="463"/>
      <c r="P381" s="463"/>
      <c r="Q381" s="463"/>
      <c r="R381" s="463"/>
      <c r="S381" s="463"/>
      <c r="T381" s="463"/>
      <c r="U381" s="463"/>
      <c r="V381" s="465"/>
    </row>
    <row r="382" spans="1:22" ht="82.5" hidden="1" x14ac:dyDescent="0.25">
      <c r="A382" s="487"/>
      <c r="B382" s="448"/>
      <c r="C382" s="488"/>
      <c r="D382" s="489"/>
      <c r="E382" s="488"/>
      <c r="F382" s="490"/>
      <c r="G382" s="72" t="s">
        <v>769</v>
      </c>
      <c r="H382" s="462" t="s">
        <v>770</v>
      </c>
      <c r="I382" s="461"/>
      <c r="J382" s="463"/>
      <c r="K382" s="463"/>
      <c r="L382" s="463"/>
      <c r="M382" s="463"/>
      <c r="N382" s="463"/>
      <c r="O382" s="463"/>
      <c r="P382" s="463"/>
      <c r="Q382" s="463"/>
      <c r="R382" s="463"/>
      <c r="S382" s="463"/>
      <c r="T382" s="463"/>
      <c r="U382" s="463"/>
      <c r="V382" s="465"/>
    </row>
    <row r="383" spans="1:22" ht="117" hidden="1" x14ac:dyDescent="0.25">
      <c r="A383" s="487"/>
      <c r="B383" s="448"/>
      <c r="C383" s="488"/>
      <c r="D383" s="489"/>
      <c r="E383" s="488"/>
      <c r="F383" s="490"/>
      <c r="G383" s="72" t="s">
        <v>771</v>
      </c>
      <c r="H383" s="493" t="s">
        <v>772</v>
      </c>
      <c r="I383" s="470"/>
      <c r="J383" s="463"/>
      <c r="K383" s="463"/>
      <c r="L383" s="463"/>
      <c r="M383" s="463"/>
      <c r="N383" s="463"/>
      <c r="O383" s="463"/>
      <c r="P383" s="463"/>
      <c r="Q383" s="463"/>
      <c r="R383" s="463"/>
      <c r="S383" s="463"/>
      <c r="T383" s="463"/>
      <c r="U383" s="463"/>
      <c r="V383" s="465"/>
    </row>
    <row r="384" spans="1:22" ht="107.25" hidden="1" x14ac:dyDescent="0.25">
      <c r="A384" s="487"/>
      <c r="B384" s="448"/>
      <c r="C384" s="488">
        <v>3043979</v>
      </c>
      <c r="D384" s="494" t="s">
        <v>773</v>
      </c>
      <c r="E384" s="488">
        <v>5000089</v>
      </c>
      <c r="F384" s="485" t="s">
        <v>774</v>
      </c>
      <c r="G384" s="486"/>
      <c r="H384" s="462"/>
      <c r="I384" s="492" t="s">
        <v>57</v>
      </c>
      <c r="J384" s="463"/>
      <c r="K384" s="463"/>
      <c r="L384" s="463"/>
      <c r="M384" s="463"/>
      <c r="N384" s="463"/>
      <c r="O384" s="463"/>
      <c r="P384" s="463"/>
      <c r="Q384" s="463"/>
      <c r="R384" s="463"/>
      <c r="S384" s="463"/>
      <c r="T384" s="463"/>
      <c r="U384" s="463"/>
      <c r="V384" s="465"/>
    </row>
    <row r="385" spans="1:22" ht="66" hidden="1" x14ac:dyDescent="0.25">
      <c r="A385" s="487"/>
      <c r="B385" s="448"/>
      <c r="C385" s="488"/>
      <c r="D385" s="494"/>
      <c r="E385" s="488"/>
      <c r="F385" s="490"/>
      <c r="G385" s="72" t="s">
        <v>775</v>
      </c>
      <c r="H385" s="462" t="s">
        <v>776</v>
      </c>
      <c r="I385" s="461"/>
      <c r="J385" s="463"/>
      <c r="K385" s="463"/>
      <c r="L385" s="463"/>
      <c r="M385" s="463"/>
      <c r="N385" s="463"/>
      <c r="O385" s="463"/>
      <c r="P385" s="463"/>
      <c r="Q385" s="463"/>
      <c r="R385" s="463"/>
      <c r="S385" s="463"/>
      <c r="T385" s="463"/>
      <c r="U385" s="463"/>
      <c r="V385" s="465"/>
    </row>
    <row r="386" spans="1:22" ht="51" hidden="1" x14ac:dyDescent="0.25">
      <c r="A386" s="487"/>
      <c r="B386" s="448"/>
      <c r="C386" s="488"/>
      <c r="D386" s="494"/>
      <c r="E386" s="488"/>
      <c r="F386" s="490"/>
      <c r="G386" s="72" t="s">
        <v>777</v>
      </c>
      <c r="H386" s="495" t="s">
        <v>778</v>
      </c>
      <c r="I386" s="470"/>
      <c r="J386" s="463"/>
      <c r="K386" s="463"/>
      <c r="L386" s="463"/>
      <c r="M386" s="463"/>
      <c r="N386" s="463"/>
      <c r="O386" s="463"/>
      <c r="P386" s="463"/>
      <c r="Q386" s="463"/>
      <c r="R386" s="463"/>
      <c r="S386" s="463"/>
      <c r="T386" s="463"/>
      <c r="U386" s="463"/>
      <c r="V386" s="465"/>
    </row>
    <row r="387" spans="1:22" ht="123.75" hidden="1" x14ac:dyDescent="0.25">
      <c r="A387" s="487"/>
      <c r="B387" s="448"/>
      <c r="C387" s="488">
        <v>3043980</v>
      </c>
      <c r="D387" s="489" t="s">
        <v>779</v>
      </c>
      <c r="E387" s="488">
        <v>5000090</v>
      </c>
      <c r="F387" s="485" t="s">
        <v>780</v>
      </c>
      <c r="G387" s="496"/>
      <c r="H387" s="462"/>
      <c r="I387" s="497" t="s">
        <v>781</v>
      </c>
      <c r="J387" s="463"/>
      <c r="K387" s="463"/>
      <c r="L387" s="463"/>
      <c r="M387" s="463"/>
      <c r="N387" s="463"/>
      <c r="O387" s="463"/>
      <c r="P387" s="463"/>
      <c r="Q387" s="463"/>
      <c r="R387" s="463"/>
      <c r="S387" s="463"/>
      <c r="T387" s="463"/>
      <c r="U387" s="463"/>
      <c r="V387" s="465"/>
    </row>
    <row r="388" spans="1:22" ht="57.75" hidden="1" x14ac:dyDescent="0.25">
      <c r="A388" s="487"/>
      <c r="B388" s="448"/>
      <c r="C388" s="488"/>
      <c r="D388" s="489"/>
      <c r="E388" s="488"/>
      <c r="F388" s="490"/>
      <c r="G388" s="72" t="s">
        <v>782</v>
      </c>
      <c r="H388" s="462" t="s">
        <v>783</v>
      </c>
      <c r="I388" s="498"/>
      <c r="J388" s="463"/>
      <c r="K388" s="463"/>
      <c r="L388" s="463"/>
      <c r="M388" s="463"/>
      <c r="N388" s="463"/>
      <c r="O388" s="463"/>
      <c r="P388" s="463"/>
      <c r="Q388" s="463"/>
      <c r="R388" s="463"/>
      <c r="S388" s="463"/>
      <c r="T388" s="463"/>
      <c r="U388" s="463"/>
      <c r="V388" s="465"/>
    </row>
    <row r="389" spans="1:22" ht="74.25" hidden="1" x14ac:dyDescent="0.25">
      <c r="A389" s="487"/>
      <c r="B389" s="448"/>
      <c r="C389" s="488"/>
      <c r="D389" s="489"/>
      <c r="E389" s="488"/>
      <c r="F389" s="490"/>
      <c r="G389" s="72" t="s">
        <v>784</v>
      </c>
      <c r="H389" s="462" t="s">
        <v>785</v>
      </c>
      <c r="I389" s="498"/>
      <c r="J389" s="463"/>
      <c r="K389" s="463"/>
      <c r="L389" s="463"/>
      <c r="M389" s="463"/>
      <c r="N389" s="463"/>
      <c r="O389" s="463"/>
      <c r="P389" s="463"/>
      <c r="Q389" s="463"/>
      <c r="R389" s="463"/>
      <c r="S389" s="463"/>
      <c r="T389" s="463"/>
      <c r="U389" s="463"/>
      <c r="V389" s="465"/>
    </row>
    <row r="390" spans="1:22" ht="74.25" hidden="1" x14ac:dyDescent="0.25">
      <c r="A390" s="487"/>
      <c r="B390" s="448"/>
      <c r="C390" s="488"/>
      <c r="D390" s="489"/>
      <c r="E390" s="488"/>
      <c r="F390" s="490"/>
      <c r="G390" s="72" t="s">
        <v>786</v>
      </c>
      <c r="H390" s="462" t="s">
        <v>787</v>
      </c>
      <c r="I390" s="499"/>
      <c r="J390" s="463"/>
      <c r="K390" s="463"/>
      <c r="L390" s="463"/>
      <c r="M390" s="463"/>
      <c r="N390" s="463"/>
      <c r="O390" s="463"/>
      <c r="P390" s="463"/>
      <c r="Q390" s="463"/>
      <c r="R390" s="463"/>
      <c r="S390" s="463"/>
      <c r="T390" s="463"/>
      <c r="U390" s="463"/>
      <c r="V390" s="465"/>
    </row>
    <row r="391" spans="1:22" ht="140.25" hidden="1" x14ac:dyDescent="0.25">
      <c r="A391" s="487"/>
      <c r="B391" s="448"/>
      <c r="C391" s="473">
        <v>3043981</v>
      </c>
      <c r="D391" s="489" t="s">
        <v>788</v>
      </c>
      <c r="E391" s="500" t="s">
        <v>789</v>
      </c>
      <c r="F391" s="485" t="s">
        <v>790</v>
      </c>
      <c r="G391" s="496"/>
      <c r="H391" s="462"/>
      <c r="I391" s="501" t="s">
        <v>791</v>
      </c>
      <c r="J391" s="463"/>
      <c r="K391" s="463"/>
      <c r="L391" s="463"/>
      <c r="M391" s="463"/>
      <c r="N391" s="463"/>
      <c r="O391" s="463"/>
      <c r="P391" s="463"/>
      <c r="Q391" s="463"/>
      <c r="R391" s="463"/>
      <c r="S391" s="463"/>
      <c r="T391" s="463"/>
      <c r="U391" s="463"/>
      <c r="V391" s="465"/>
    </row>
    <row r="392" spans="1:22" ht="66" hidden="1" x14ac:dyDescent="0.25">
      <c r="A392" s="487"/>
      <c r="B392" s="448"/>
      <c r="C392" s="449"/>
      <c r="D392" s="489"/>
      <c r="E392" s="500"/>
      <c r="F392" s="490"/>
      <c r="G392" s="72" t="s">
        <v>792</v>
      </c>
      <c r="H392" s="462" t="s">
        <v>793</v>
      </c>
      <c r="I392" s="502"/>
      <c r="J392" s="463"/>
      <c r="K392" s="463"/>
      <c r="L392" s="463"/>
      <c r="M392" s="463"/>
      <c r="N392" s="463"/>
      <c r="O392" s="463"/>
      <c r="P392" s="463"/>
      <c r="Q392" s="463"/>
      <c r="R392" s="463"/>
      <c r="S392" s="463"/>
      <c r="T392" s="463"/>
      <c r="U392" s="463"/>
      <c r="V392" s="465"/>
    </row>
    <row r="393" spans="1:22" ht="49.5" hidden="1" x14ac:dyDescent="0.25">
      <c r="A393" s="487"/>
      <c r="B393" s="448"/>
      <c r="C393" s="449"/>
      <c r="D393" s="489"/>
      <c r="E393" s="500"/>
      <c r="F393" s="490"/>
      <c r="G393" s="72" t="s">
        <v>794</v>
      </c>
      <c r="H393" s="462" t="s">
        <v>795</v>
      </c>
      <c r="I393" s="502"/>
      <c r="J393" s="463"/>
      <c r="K393" s="463"/>
      <c r="L393" s="463"/>
      <c r="M393" s="463"/>
      <c r="N393" s="463"/>
      <c r="O393" s="463"/>
      <c r="P393" s="463"/>
      <c r="Q393" s="463"/>
      <c r="R393" s="463"/>
      <c r="S393" s="463"/>
      <c r="T393" s="463"/>
      <c r="U393" s="463"/>
      <c r="V393" s="465"/>
    </row>
    <row r="394" spans="1:22" ht="66" hidden="1" x14ac:dyDescent="0.25">
      <c r="A394" s="487"/>
      <c r="B394" s="448"/>
      <c r="C394" s="449"/>
      <c r="D394" s="489"/>
      <c r="E394" s="500"/>
      <c r="F394" s="490"/>
      <c r="G394" s="72" t="s">
        <v>796</v>
      </c>
      <c r="H394" s="462" t="s">
        <v>797</v>
      </c>
      <c r="I394" s="502"/>
      <c r="J394" s="463"/>
      <c r="K394" s="463"/>
      <c r="L394" s="463"/>
      <c r="M394" s="463"/>
      <c r="N394" s="463"/>
      <c r="O394" s="463"/>
      <c r="P394" s="463"/>
      <c r="Q394" s="463"/>
      <c r="R394" s="463"/>
      <c r="S394" s="463"/>
      <c r="T394" s="463"/>
      <c r="U394" s="463"/>
      <c r="V394" s="465"/>
    </row>
    <row r="395" spans="1:22" ht="67.5" hidden="1" x14ac:dyDescent="0.25">
      <c r="A395" s="487"/>
      <c r="B395" s="448"/>
      <c r="C395" s="449"/>
      <c r="D395" s="489"/>
      <c r="E395" s="500"/>
      <c r="F395" s="490"/>
      <c r="G395" s="72" t="s">
        <v>798</v>
      </c>
      <c r="H395" s="493" t="s">
        <v>799</v>
      </c>
      <c r="I395" s="502"/>
      <c r="J395" s="463"/>
      <c r="K395" s="463"/>
      <c r="L395" s="463"/>
      <c r="M395" s="463"/>
      <c r="N395" s="463"/>
      <c r="O395" s="463"/>
      <c r="P395" s="463"/>
      <c r="Q395" s="463"/>
      <c r="R395" s="463"/>
      <c r="S395" s="463"/>
      <c r="T395" s="463"/>
      <c r="U395" s="463"/>
      <c r="V395" s="465"/>
    </row>
    <row r="396" spans="1:22" ht="75.75" hidden="1" x14ac:dyDescent="0.25">
      <c r="A396" s="487"/>
      <c r="B396" s="448"/>
      <c r="C396" s="449"/>
      <c r="D396" s="489"/>
      <c r="E396" s="500"/>
      <c r="F396" s="490"/>
      <c r="G396" s="72" t="s">
        <v>800</v>
      </c>
      <c r="H396" s="493" t="s">
        <v>801</v>
      </c>
      <c r="I396" s="502"/>
      <c r="J396" s="463"/>
      <c r="K396" s="463"/>
      <c r="L396" s="463"/>
      <c r="M396" s="463"/>
      <c r="N396" s="463"/>
      <c r="O396" s="463"/>
      <c r="P396" s="463"/>
      <c r="Q396" s="463"/>
      <c r="R396" s="463"/>
      <c r="S396" s="463"/>
      <c r="T396" s="463"/>
      <c r="U396" s="463"/>
      <c r="V396" s="465"/>
    </row>
    <row r="397" spans="1:22" ht="66" hidden="1" x14ac:dyDescent="0.25">
      <c r="A397" s="487"/>
      <c r="B397" s="448"/>
      <c r="C397" s="449"/>
      <c r="D397" s="489"/>
      <c r="E397" s="500"/>
      <c r="F397" s="490"/>
      <c r="G397" s="72" t="s">
        <v>802</v>
      </c>
      <c r="H397" s="462" t="s">
        <v>803</v>
      </c>
      <c r="I397" s="502"/>
      <c r="J397" s="463"/>
      <c r="K397" s="463"/>
      <c r="L397" s="463"/>
      <c r="M397" s="463"/>
      <c r="N397" s="463"/>
      <c r="O397" s="463"/>
      <c r="P397" s="463"/>
      <c r="Q397" s="463"/>
      <c r="R397" s="463"/>
      <c r="S397" s="463"/>
      <c r="T397" s="463"/>
      <c r="U397" s="463"/>
      <c r="V397" s="465"/>
    </row>
    <row r="398" spans="1:22" ht="57.75" hidden="1" x14ac:dyDescent="0.25">
      <c r="A398" s="487"/>
      <c r="B398" s="448"/>
      <c r="C398" s="449"/>
      <c r="D398" s="489"/>
      <c r="E398" s="500"/>
      <c r="F398" s="490"/>
      <c r="G398" s="72" t="s">
        <v>804</v>
      </c>
      <c r="H398" s="462" t="s">
        <v>805</v>
      </c>
      <c r="I398" s="502"/>
      <c r="J398" s="463"/>
      <c r="K398" s="463"/>
      <c r="L398" s="463"/>
      <c r="M398" s="463"/>
      <c r="N398" s="463"/>
      <c r="O398" s="463"/>
      <c r="P398" s="463"/>
      <c r="Q398" s="463"/>
      <c r="R398" s="463"/>
      <c r="S398" s="463"/>
      <c r="T398" s="463"/>
      <c r="U398" s="463"/>
      <c r="V398" s="465"/>
    </row>
    <row r="399" spans="1:22" ht="66" hidden="1" x14ac:dyDescent="0.25">
      <c r="A399" s="487"/>
      <c r="B399" s="448"/>
      <c r="C399" s="449"/>
      <c r="D399" s="489"/>
      <c r="E399" s="500"/>
      <c r="F399" s="490"/>
      <c r="G399" s="72" t="s">
        <v>806</v>
      </c>
      <c r="H399" s="462" t="s">
        <v>807</v>
      </c>
      <c r="I399" s="502"/>
      <c r="J399" s="463"/>
      <c r="K399" s="463"/>
      <c r="L399" s="463"/>
      <c r="M399" s="463"/>
      <c r="N399" s="463"/>
      <c r="O399" s="463"/>
      <c r="P399" s="463"/>
      <c r="Q399" s="463"/>
      <c r="R399" s="463"/>
      <c r="S399" s="463"/>
      <c r="T399" s="463"/>
      <c r="U399" s="463"/>
      <c r="V399" s="465"/>
    </row>
    <row r="400" spans="1:22" ht="66" hidden="1" x14ac:dyDescent="0.25">
      <c r="A400" s="487"/>
      <c r="B400" s="448"/>
      <c r="C400" s="449"/>
      <c r="D400" s="489"/>
      <c r="E400" s="500"/>
      <c r="F400" s="490"/>
      <c r="G400" s="72" t="s">
        <v>808</v>
      </c>
      <c r="H400" s="462" t="s">
        <v>809</v>
      </c>
      <c r="I400" s="502"/>
      <c r="J400" s="463"/>
      <c r="K400" s="463"/>
      <c r="L400" s="463"/>
      <c r="M400" s="463"/>
      <c r="N400" s="463"/>
      <c r="O400" s="463"/>
      <c r="P400" s="463"/>
      <c r="Q400" s="463"/>
      <c r="R400" s="463"/>
      <c r="S400" s="463"/>
      <c r="T400" s="463"/>
      <c r="U400" s="463"/>
      <c r="V400" s="465"/>
    </row>
    <row r="401" spans="1:22" ht="74.25" hidden="1" x14ac:dyDescent="0.25">
      <c r="A401" s="487"/>
      <c r="B401" s="448"/>
      <c r="C401" s="449"/>
      <c r="D401" s="489"/>
      <c r="E401" s="500"/>
      <c r="F401" s="490"/>
      <c r="G401" s="72" t="s">
        <v>810</v>
      </c>
      <c r="H401" s="462" t="s">
        <v>811</v>
      </c>
      <c r="I401" s="502"/>
      <c r="J401" s="463"/>
      <c r="K401" s="463"/>
      <c r="L401" s="463"/>
      <c r="M401" s="463"/>
      <c r="N401" s="463"/>
      <c r="O401" s="463"/>
      <c r="P401" s="463"/>
      <c r="Q401" s="463"/>
      <c r="R401" s="463"/>
      <c r="S401" s="463"/>
      <c r="T401" s="463"/>
      <c r="U401" s="463"/>
      <c r="V401" s="465"/>
    </row>
    <row r="402" spans="1:22" ht="49.5" hidden="1" x14ac:dyDescent="0.25">
      <c r="A402" s="487"/>
      <c r="B402" s="448"/>
      <c r="C402" s="449"/>
      <c r="D402" s="489"/>
      <c r="E402" s="500"/>
      <c r="F402" s="490"/>
      <c r="G402" s="72" t="s">
        <v>812</v>
      </c>
      <c r="H402" s="462" t="s">
        <v>813</v>
      </c>
      <c r="I402" s="502"/>
      <c r="J402" s="463"/>
      <c r="K402" s="463"/>
      <c r="L402" s="463"/>
      <c r="M402" s="463"/>
      <c r="N402" s="463"/>
      <c r="O402" s="463"/>
      <c r="P402" s="463"/>
      <c r="Q402" s="463"/>
      <c r="R402" s="463"/>
      <c r="S402" s="463"/>
      <c r="T402" s="463"/>
      <c r="U402" s="463"/>
      <c r="V402" s="465"/>
    </row>
    <row r="403" spans="1:22" ht="66" hidden="1" x14ac:dyDescent="0.25">
      <c r="A403" s="487"/>
      <c r="B403" s="448"/>
      <c r="C403" s="449"/>
      <c r="D403" s="489"/>
      <c r="E403" s="500"/>
      <c r="F403" s="490"/>
      <c r="G403" s="72" t="s">
        <v>814</v>
      </c>
      <c r="H403" s="462" t="s">
        <v>815</v>
      </c>
      <c r="I403" s="502"/>
      <c r="J403" s="463"/>
      <c r="K403" s="463"/>
      <c r="L403" s="463"/>
      <c r="M403" s="463"/>
      <c r="N403" s="463"/>
      <c r="O403" s="463"/>
      <c r="P403" s="463"/>
      <c r="Q403" s="463"/>
      <c r="R403" s="463"/>
      <c r="S403" s="463"/>
      <c r="T403" s="463"/>
      <c r="U403" s="463"/>
      <c r="V403" s="465"/>
    </row>
    <row r="404" spans="1:22" ht="49.5" hidden="1" x14ac:dyDescent="0.25">
      <c r="A404" s="487"/>
      <c r="B404" s="448"/>
      <c r="C404" s="449"/>
      <c r="D404" s="489"/>
      <c r="E404" s="500"/>
      <c r="F404" s="490"/>
      <c r="G404" s="72" t="s">
        <v>816</v>
      </c>
      <c r="H404" s="462" t="s">
        <v>817</v>
      </c>
      <c r="I404" s="502"/>
      <c r="J404" s="463"/>
      <c r="K404" s="463"/>
      <c r="L404" s="463"/>
      <c r="M404" s="463"/>
      <c r="N404" s="463"/>
      <c r="O404" s="463"/>
      <c r="P404" s="463"/>
      <c r="Q404" s="463"/>
      <c r="R404" s="463"/>
      <c r="S404" s="463"/>
      <c r="T404" s="463"/>
      <c r="U404" s="463"/>
      <c r="V404" s="465"/>
    </row>
    <row r="405" spans="1:22" ht="66" hidden="1" x14ac:dyDescent="0.25">
      <c r="A405" s="487"/>
      <c r="B405" s="448"/>
      <c r="C405" s="468"/>
      <c r="D405" s="489"/>
      <c r="E405" s="500"/>
      <c r="F405" s="490"/>
      <c r="G405" s="72" t="s">
        <v>818</v>
      </c>
      <c r="H405" s="462" t="s">
        <v>819</v>
      </c>
      <c r="I405" s="503"/>
      <c r="J405" s="463"/>
      <c r="K405" s="463"/>
      <c r="L405" s="463"/>
      <c r="M405" s="463"/>
      <c r="N405" s="463"/>
      <c r="O405" s="463"/>
      <c r="P405" s="463"/>
      <c r="Q405" s="463"/>
      <c r="R405" s="463"/>
      <c r="S405" s="463"/>
      <c r="T405" s="463"/>
      <c r="U405" s="463"/>
      <c r="V405" s="465"/>
    </row>
    <row r="406" spans="1:22" ht="24.75" hidden="1" x14ac:dyDescent="0.25">
      <c r="A406" s="487"/>
      <c r="B406" s="448"/>
      <c r="C406" s="473">
        <v>3043982</v>
      </c>
      <c r="D406" s="494" t="s">
        <v>820</v>
      </c>
      <c r="E406" s="500" t="s">
        <v>821</v>
      </c>
      <c r="F406" s="485" t="s">
        <v>822</v>
      </c>
      <c r="G406" s="496"/>
      <c r="H406" s="462"/>
      <c r="I406" s="501" t="s">
        <v>823</v>
      </c>
      <c r="J406" s="463"/>
      <c r="K406" s="463"/>
      <c r="L406" s="463"/>
      <c r="M406" s="463"/>
      <c r="N406" s="463"/>
      <c r="O406" s="463"/>
      <c r="P406" s="463"/>
      <c r="Q406" s="463"/>
      <c r="R406" s="463"/>
      <c r="S406" s="463"/>
      <c r="T406" s="463"/>
      <c r="U406" s="463"/>
      <c r="V406" s="465"/>
    </row>
    <row r="407" spans="1:22" ht="33" hidden="1" x14ac:dyDescent="0.25">
      <c r="A407" s="487"/>
      <c r="B407" s="448"/>
      <c r="C407" s="468"/>
      <c r="D407" s="494"/>
      <c r="E407" s="500"/>
      <c r="F407" s="504"/>
      <c r="G407" s="72" t="s">
        <v>824</v>
      </c>
      <c r="H407" s="462" t="s">
        <v>825</v>
      </c>
      <c r="I407" s="503"/>
      <c r="J407" s="463"/>
      <c r="K407" s="463"/>
      <c r="L407" s="463"/>
      <c r="M407" s="463"/>
      <c r="N407" s="463"/>
      <c r="O407" s="463"/>
      <c r="P407" s="463"/>
      <c r="Q407" s="463"/>
      <c r="R407" s="463"/>
      <c r="S407" s="463"/>
      <c r="T407" s="463"/>
      <c r="U407" s="463"/>
      <c r="V407" s="465"/>
    </row>
    <row r="408" spans="1:22" ht="90.75" hidden="1" x14ac:dyDescent="0.25">
      <c r="A408" s="487"/>
      <c r="B408" s="448"/>
      <c r="C408" s="473">
        <v>3044119</v>
      </c>
      <c r="D408" s="489" t="s">
        <v>826</v>
      </c>
      <c r="E408" s="500" t="s">
        <v>827</v>
      </c>
      <c r="F408" s="485" t="s">
        <v>828</v>
      </c>
      <c r="G408" s="496"/>
      <c r="H408" s="462"/>
      <c r="I408" s="505" t="s">
        <v>64</v>
      </c>
      <c r="J408" s="463"/>
      <c r="K408" s="463"/>
      <c r="L408" s="463"/>
      <c r="M408" s="463"/>
      <c r="N408" s="463"/>
      <c r="O408" s="463"/>
      <c r="P408" s="463"/>
      <c r="Q408" s="463"/>
      <c r="R408" s="463"/>
      <c r="S408" s="463"/>
      <c r="T408" s="463"/>
      <c r="U408" s="463"/>
      <c r="V408" s="465"/>
    </row>
    <row r="409" spans="1:22" ht="108.75" hidden="1" x14ac:dyDescent="0.25">
      <c r="A409" s="487"/>
      <c r="B409" s="448"/>
      <c r="C409" s="449"/>
      <c r="D409" s="489"/>
      <c r="E409" s="500"/>
      <c r="F409" s="490"/>
      <c r="G409" s="72" t="s">
        <v>829</v>
      </c>
      <c r="H409" s="493" t="s">
        <v>830</v>
      </c>
      <c r="I409" s="506"/>
      <c r="J409" s="463"/>
      <c r="K409" s="463"/>
      <c r="L409" s="463"/>
      <c r="M409" s="463"/>
      <c r="N409" s="463"/>
      <c r="O409" s="463"/>
      <c r="P409" s="463"/>
      <c r="Q409" s="463"/>
      <c r="R409" s="463"/>
      <c r="S409" s="463"/>
      <c r="T409" s="463"/>
      <c r="U409" s="463"/>
      <c r="V409" s="465"/>
    </row>
    <row r="410" spans="1:22" ht="100.5" hidden="1" x14ac:dyDescent="0.25">
      <c r="A410" s="507"/>
      <c r="B410" s="467"/>
      <c r="C410" s="468"/>
      <c r="D410" s="489"/>
      <c r="E410" s="500"/>
      <c r="F410" s="504"/>
      <c r="G410" s="72" t="s">
        <v>831</v>
      </c>
      <c r="H410" s="493" t="s">
        <v>832</v>
      </c>
      <c r="I410" s="508"/>
      <c r="J410" s="463"/>
      <c r="K410" s="463"/>
      <c r="L410" s="463"/>
      <c r="M410" s="463"/>
      <c r="N410" s="463"/>
      <c r="O410" s="463"/>
      <c r="P410" s="463"/>
      <c r="Q410" s="463"/>
      <c r="R410" s="463"/>
      <c r="S410" s="463"/>
      <c r="T410" s="463"/>
      <c r="U410" s="463"/>
      <c r="V410" s="465"/>
    </row>
    <row r="411" spans="1:22" x14ac:dyDescent="0.25">
      <c r="A411" s="310" t="s">
        <v>833</v>
      </c>
      <c r="B411" s="311"/>
      <c r="C411" s="311"/>
      <c r="D411" s="311"/>
      <c r="E411" s="311"/>
      <c r="F411" s="311"/>
      <c r="G411" s="311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2"/>
    </row>
    <row r="412" spans="1:22" ht="67.5" x14ac:dyDescent="0.25">
      <c r="A412" s="177" t="s">
        <v>377</v>
      </c>
      <c r="B412" s="509" t="s">
        <v>834</v>
      </c>
      <c r="C412" s="187">
        <v>3043983</v>
      </c>
      <c r="D412" s="509" t="s">
        <v>835</v>
      </c>
      <c r="E412" s="246"/>
      <c r="F412" s="180" t="s">
        <v>836</v>
      </c>
      <c r="G412" s="165"/>
      <c r="H412" s="180" t="s">
        <v>836</v>
      </c>
      <c r="I412" s="180" t="s">
        <v>596</v>
      </c>
      <c r="J412" s="510">
        <f t="shared" ref="J412:O412" si="32">SUM(J413:J432)</f>
        <v>692</v>
      </c>
      <c r="K412" s="510">
        <f t="shared" si="32"/>
        <v>167</v>
      </c>
      <c r="L412" s="510">
        <f t="shared" si="32"/>
        <v>177</v>
      </c>
      <c r="M412" s="510">
        <f t="shared" si="32"/>
        <v>168</v>
      </c>
      <c r="N412" s="510">
        <f t="shared" si="32"/>
        <v>180</v>
      </c>
      <c r="O412" s="196">
        <f t="shared" si="32"/>
        <v>239857.24000000002</v>
      </c>
      <c r="P412" s="242">
        <v>13002</v>
      </c>
      <c r="Q412" s="241"/>
      <c r="R412" s="241"/>
      <c r="S412" s="241"/>
      <c r="T412" s="511">
        <f>+O412-P412-Q412-R412-S412</f>
        <v>226855.24000000002</v>
      </c>
      <c r="U412" s="241">
        <v>0</v>
      </c>
      <c r="V412" s="512"/>
    </row>
    <row r="413" spans="1:22" ht="45" x14ac:dyDescent="0.25">
      <c r="A413" s="186"/>
      <c r="B413" s="509"/>
      <c r="C413" s="187"/>
      <c r="D413" s="509"/>
      <c r="E413" s="246"/>
      <c r="F413" s="513"/>
      <c r="G413" s="191" t="s">
        <v>837</v>
      </c>
      <c r="H413" s="514" t="s">
        <v>838</v>
      </c>
      <c r="I413" s="515"/>
      <c r="J413" s="194">
        <v>105</v>
      </c>
      <c r="K413" s="194">
        <v>26</v>
      </c>
      <c r="L413" s="194">
        <v>26</v>
      </c>
      <c r="M413" s="194">
        <v>26</v>
      </c>
      <c r="N413" s="194">
        <v>27</v>
      </c>
      <c r="O413" s="195">
        <v>56331.44</v>
      </c>
      <c r="P413" s="464"/>
      <c r="Q413" s="464"/>
      <c r="R413" s="464"/>
      <c r="S413" s="464"/>
      <c r="T413" s="464"/>
      <c r="U413" s="464"/>
      <c r="V413" s="516"/>
    </row>
    <row r="414" spans="1:22" ht="67.5" x14ac:dyDescent="0.25">
      <c r="A414" s="186"/>
      <c r="B414" s="509"/>
      <c r="C414" s="187"/>
      <c r="D414" s="509"/>
      <c r="E414" s="246"/>
      <c r="F414" s="513"/>
      <c r="G414" s="191" t="s">
        <v>839</v>
      </c>
      <c r="H414" s="514" t="s">
        <v>840</v>
      </c>
      <c r="I414" s="515"/>
      <c r="J414" s="194">
        <v>30</v>
      </c>
      <c r="K414" s="194">
        <v>7</v>
      </c>
      <c r="L414" s="194">
        <v>8</v>
      </c>
      <c r="M414" s="194">
        <v>7</v>
      </c>
      <c r="N414" s="194">
        <v>8</v>
      </c>
      <c r="O414" s="195">
        <v>6742.49</v>
      </c>
      <c r="P414" s="464"/>
      <c r="Q414" s="464"/>
      <c r="R414" s="464"/>
      <c r="S414" s="464"/>
      <c r="T414" s="464"/>
      <c r="U414" s="464"/>
      <c r="V414" s="516"/>
    </row>
    <row r="415" spans="1:22" ht="78.75" x14ac:dyDescent="0.25">
      <c r="A415" s="186"/>
      <c r="B415" s="509"/>
      <c r="C415" s="187"/>
      <c r="D415" s="509"/>
      <c r="E415" s="246"/>
      <c r="F415" s="513"/>
      <c r="G415" s="191" t="s">
        <v>841</v>
      </c>
      <c r="H415" s="514" t="s">
        <v>842</v>
      </c>
      <c r="I415" s="515"/>
      <c r="J415" s="194">
        <v>2</v>
      </c>
      <c r="K415" s="194"/>
      <c r="L415" s="194">
        <v>1</v>
      </c>
      <c r="M415" s="194"/>
      <c r="N415" s="194">
        <v>1</v>
      </c>
      <c r="O415" s="195">
        <v>6051.43</v>
      </c>
      <c r="P415" s="464"/>
      <c r="Q415" s="464"/>
      <c r="R415" s="464"/>
      <c r="S415" s="464"/>
      <c r="T415" s="464"/>
      <c r="U415" s="464"/>
      <c r="V415" s="516"/>
    </row>
    <row r="416" spans="1:22" ht="45" x14ac:dyDescent="0.25">
      <c r="A416" s="186"/>
      <c r="B416" s="509"/>
      <c r="C416" s="187"/>
      <c r="D416" s="509"/>
      <c r="E416" s="246"/>
      <c r="F416" s="513"/>
      <c r="G416" s="191" t="s">
        <v>843</v>
      </c>
      <c r="H416" s="514" t="s">
        <v>844</v>
      </c>
      <c r="I416" s="515"/>
      <c r="J416" s="194">
        <v>10</v>
      </c>
      <c r="K416" s="194">
        <v>2</v>
      </c>
      <c r="L416" s="194">
        <v>3</v>
      </c>
      <c r="M416" s="194">
        <v>2</v>
      </c>
      <c r="N416" s="194">
        <v>3</v>
      </c>
      <c r="O416" s="195">
        <v>138997.82999999999</v>
      </c>
      <c r="P416" s="464"/>
      <c r="Q416" s="464"/>
      <c r="R416" s="464"/>
      <c r="S416" s="464"/>
      <c r="T416" s="464"/>
      <c r="U416" s="464"/>
      <c r="V416" s="516"/>
    </row>
    <row r="417" spans="1:22" ht="67.5" x14ac:dyDescent="0.25">
      <c r="A417" s="186"/>
      <c r="B417" s="509"/>
      <c r="C417" s="187"/>
      <c r="D417" s="509"/>
      <c r="E417" s="246"/>
      <c r="F417" s="513"/>
      <c r="G417" s="191" t="s">
        <v>845</v>
      </c>
      <c r="H417" s="514" t="s">
        <v>846</v>
      </c>
      <c r="I417" s="515"/>
      <c r="J417" s="194">
        <v>3</v>
      </c>
      <c r="K417" s="194"/>
      <c r="L417" s="194">
        <v>1</v>
      </c>
      <c r="M417" s="194">
        <v>1</v>
      </c>
      <c r="N417" s="194">
        <v>1</v>
      </c>
      <c r="O417" s="194">
        <v>0</v>
      </c>
      <c r="P417" s="464"/>
      <c r="Q417" s="464"/>
      <c r="R417" s="464"/>
      <c r="S417" s="464"/>
      <c r="T417" s="464"/>
      <c r="U417" s="464"/>
      <c r="V417" s="516"/>
    </row>
    <row r="418" spans="1:22" ht="67.5" x14ac:dyDescent="0.25">
      <c r="A418" s="186"/>
      <c r="B418" s="509"/>
      <c r="C418" s="187"/>
      <c r="D418" s="509"/>
      <c r="E418" s="246"/>
      <c r="F418" s="513"/>
      <c r="G418" s="191" t="s">
        <v>847</v>
      </c>
      <c r="H418" s="514" t="s">
        <v>848</v>
      </c>
      <c r="I418" s="515"/>
      <c r="J418" s="194">
        <v>2</v>
      </c>
      <c r="K418" s="194"/>
      <c r="L418" s="194">
        <v>1</v>
      </c>
      <c r="M418" s="194"/>
      <c r="N418" s="194">
        <v>1</v>
      </c>
      <c r="O418" s="195">
        <v>1793.14</v>
      </c>
      <c r="P418" s="464"/>
      <c r="Q418" s="464"/>
      <c r="R418" s="464"/>
      <c r="S418" s="464"/>
      <c r="T418" s="464"/>
      <c r="U418" s="464"/>
      <c r="V418" s="516"/>
    </row>
    <row r="419" spans="1:22" ht="45" x14ac:dyDescent="0.25">
      <c r="A419" s="186"/>
      <c r="B419" s="509"/>
      <c r="C419" s="187"/>
      <c r="D419" s="509"/>
      <c r="E419" s="246"/>
      <c r="F419" s="513"/>
      <c r="G419" s="191" t="s">
        <v>849</v>
      </c>
      <c r="H419" s="514" t="s">
        <v>850</v>
      </c>
      <c r="I419" s="515"/>
      <c r="J419" s="194"/>
      <c r="K419" s="194"/>
      <c r="L419" s="194"/>
      <c r="M419" s="194"/>
      <c r="N419" s="194"/>
      <c r="O419" s="194"/>
      <c r="P419" s="464"/>
      <c r="Q419" s="464"/>
      <c r="R419" s="464"/>
      <c r="S419" s="464"/>
      <c r="T419" s="464"/>
      <c r="U419" s="464"/>
      <c r="V419" s="516"/>
    </row>
    <row r="420" spans="1:22" ht="45" x14ac:dyDescent="0.25">
      <c r="A420" s="186"/>
      <c r="B420" s="509"/>
      <c r="C420" s="187"/>
      <c r="D420" s="509"/>
      <c r="E420" s="246"/>
      <c r="F420" s="513"/>
      <c r="G420" s="191" t="s">
        <v>851</v>
      </c>
      <c r="H420" s="514" t="s">
        <v>852</v>
      </c>
      <c r="I420" s="515"/>
      <c r="J420" s="194"/>
      <c r="K420" s="194"/>
      <c r="L420" s="194"/>
      <c r="M420" s="194"/>
      <c r="N420" s="194"/>
      <c r="O420" s="194"/>
      <c r="P420" s="464"/>
      <c r="Q420" s="464"/>
      <c r="R420" s="464"/>
      <c r="S420" s="464"/>
      <c r="T420" s="464"/>
      <c r="U420" s="464"/>
      <c r="V420" s="516"/>
    </row>
    <row r="421" spans="1:22" ht="45" x14ac:dyDescent="0.25">
      <c r="A421" s="186"/>
      <c r="B421" s="509"/>
      <c r="C421" s="187"/>
      <c r="D421" s="509"/>
      <c r="E421" s="246"/>
      <c r="F421" s="513"/>
      <c r="G421" s="191" t="s">
        <v>853</v>
      </c>
      <c r="H421" s="514" t="s">
        <v>854</v>
      </c>
      <c r="I421" s="515"/>
      <c r="J421" s="194">
        <v>0</v>
      </c>
      <c r="K421" s="194"/>
      <c r="L421" s="194"/>
      <c r="M421" s="194"/>
      <c r="N421" s="194"/>
      <c r="O421" s="194">
        <v>0</v>
      </c>
      <c r="P421" s="464"/>
      <c r="Q421" s="464"/>
      <c r="R421" s="464"/>
      <c r="S421" s="464"/>
      <c r="T421" s="464"/>
      <c r="U421" s="464"/>
      <c r="V421" s="516"/>
    </row>
    <row r="422" spans="1:22" ht="45" x14ac:dyDescent="0.25">
      <c r="A422" s="186"/>
      <c r="B422" s="509"/>
      <c r="C422" s="187"/>
      <c r="D422" s="509"/>
      <c r="E422" s="246"/>
      <c r="F422" s="513"/>
      <c r="G422" s="191" t="s">
        <v>855</v>
      </c>
      <c r="H422" s="514" t="s">
        <v>856</v>
      </c>
      <c r="I422" s="515"/>
      <c r="J422" s="194">
        <v>3</v>
      </c>
      <c r="K422" s="194"/>
      <c r="L422" s="194">
        <v>1</v>
      </c>
      <c r="M422" s="194"/>
      <c r="N422" s="194">
        <v>2</v>
      </c>
      <c r="O422" s="194">
        <v>40.22</v>
      </c>
      <c r="P422" s="464"/>
      <c r="Q422" s="464"/>
      <c r="R422" s="464"/>
      <c r="S422" s="464"/>
      <c r="T422" s="464"/>
      <c r="U422" s="464"/>
      <c r="V422" s="516"/>
    </row>
    <row r="423" spans="1:22" ht="45" x14ac:dyDescent="0.25">
      <c r="A423" s="186"/>
      <c r="B423" s="509"/>
      <c r="C423" s="187"/>
      <c r="D423" s="509"/>
      <c r="E423" s="246"/>
      <c r="F423" s="513"/>
      <c r="G423" s="191" t="s">
        <v>857</v>
      </c>
      <c r="H423" s="514" t="s">
        <v>858</v>
      </c>
      <c r="I423" s="515"/>
      <c r="J423" s="194">
        <v>0</v>
      </c>
      <c r="K423" s="194"/>
      <c r="L423" s="194"/>
      <c r="M423" s="194"/>
      <c r="N423" s="194"/>
      <c r="O423" s="194">
        <v>0</v>
      </c>
      <c r="P423" s="464"/>
      <c r="Q423" s="464"/>
      <c r="R423" s="464"/>
      <c r="S423" s="464"/>
      <c r="T423" s="464"/>
      <c r="U423" s="464"/>
      <c r="V423" s="516"/>
    </row>
    <row r="424" spans="1:22" ht="45" x14ac:dyDescent="0.25">
      <c r="A424" s="186"/>
      <c r="B424" s="509"/>
      <c r="C424" s="187"/>
      <c r="D424" s="509"/>
      <c r="E424" s="246"/>
      <c r="F424" s="513"/>
      <c r="G424" s="191" t="s">
        <v>859</v>
      </c>
      <c r="H424" s="514" t="s">
        <v>860</v>
      </c>
      <c r="I424" s="515"/>
      <c r="J424" s="194">
        <v>150</v>
      </c>
      <c r="K424" s="194">
        <v>37</v>
      </c>
      <c r="L424" s="194">
        <v>38</v>
      </c>
      <c r="M424" s="194">
        <v>37</v>
      </c>
      <c r="N424" s="194">
        <v>38</v>
      </c>
      <c r="O424" s="194">
        <v>158.94999999999999</v>
      </c>
      <c r="P424" s="464"/>
      <c r="Q424" s="464"/>
      <c r="R424" s="464"/>
      <c r="S424" s="464"/>
      <c r="T424" s="464"/>
      <c r="U424" s="464"/>
      <c r="V424" s="516"/>
    </row>
    <row r="425" spans="1:22" ht="56.25" x14ac:dyDescent="0.25">
      <c r="A425" s="186"/>
      <c r="B425" s="509"/>
      <c r="C425" s="187"/>
      <c r="D425" s="509"/>
      <c r="E425" s="246"/>
      <c r="F425" s="513"/>
      <c r="G425" s="191" t="s">
        <v>861</v>
      </c>
      <c r="H425" s="514" t="s">
        <v>862</v>
      </c>
      <c r="I425" s="515"/>
      <c r="J425" s="194">
        <v>2</v>
      </c>
      <c r="K425" s="194"/>
      <c r="L425" s="194">
        <v>1</v>
      </c>
      <c r="M425" s="194"/>
      <c r="N425" s="194">
        <v>1</v>
      </c>
      <c r="O425" s="194">
        <v>747.48</v>
      </c>
      <c r="P425" s="464"/>
      <c r="Q425" s="464"/>
      <c r="R425" s="464"/>
      <c r="S425" s="464"/>
      <c r="T425" s="464"/>
      <c r="U425" s="464"/>
      <c r="V425" s="516"/>
    </row>
    <row r="426" spans="1:22" ht="67.5" x14ac:dyDescent="0.25">
      <c r="A426" s="186"/>
      <c r="B426" s="509"/>
      <c r="C426" s="187"/>
      <c r="D426" s="509"/>
      <c r="E426" s="246"/>
      <c r="F426" s="513"/>
      <c r="G426" s="191" t="s">
        <v>863</v>
      </c>
      <c r="H426" s="514" t="s">
        <v>864</v>
      </c>
      <c r="I426" s="515"/>
      <c r="J426" s="194">
        <v>270</v>
      </c>
      <c r="K426" s="194">
        <v>67</v>
      </c>
      <c r="L426" s="194">
        <v>68</v>
      </c>
      <c r="M426" s="194">
        <v>67</v>
      </c>
      <c r="N426" s="194">
        <v>68</v>
      </c>
      <c r="O426" s="195">
        <v>8937.2099999999991</v>
      </c>
      <c r="P426" s="464"/>
      <c r="Q426" s="464"/>
      <c r="R426" s="464"/>
      <c r="S426" s="464"/>
      <c r="T426" s="464"/>
      <c r="U426" s="464"/>
      <c r="V426" s="516"/>
    </row>
    <row r="427" spans="1:22" ht="78.75" x14ac:dyDescent="0.25">
      <c r="A427" s="186"/>
      <c r="B427" s="509"/>
      <c r="C427" s="187"/>
      <c r="D427" s="509"/>
      <c r="E427" s="246"/>
      <c r="F427" s="513"/>
      <c r="G427" s="191" t="s">
        <v>865</v>
      </c>
      <c r="H427" s="514" t="s">
        <v>866</v>
      </c>
      <c r="I427" s="515"/>
      <c r="J427" s="194">
        <v>100</v>
      </c>
      <c r="K427" s="194">
        <v>25</v>
      </c>
      <c r="L427" s="194">
        <v>25</v>
      </c>
      <c r="M427" s="194">
        <v>25</v>
      </c>
      <c r="N427" s="194">
        <v>25</v>
      </c>
      <c r="O427" s="195">
        <v>9098.14</v>
      </c>
      <c r="P427" s="464"/>
      <c r="Q427" s="464"/>
      <c r="R427" s="464"/>
      <c r="S427" s="464"/>
      <c r="T427" s="464"/>
      <c r="U427" s="464"/>
      <c r="V427" s="516"/>
    </row>
    <row r="428" spans="1:22" ht="90" x14ac:dyDescent="0.25">
      <c r="A428" s="186"/>
      <c r="B428" s="509"/>
      <c r="C428" s="187"/>
      <c r="D428" s="509"/>
      <c r="E428" s="246"/>
      <c r="F428" s="513"/>
      <c r="G428" s="191" t="s">
        <v>867</v>
      </c>
      <c r="H428" s="514" t="s">
        <v>868</v>
      </c>
      <c r="I428" s="515"/>
      <c r="J428" s="194">
        <v>10</v>
      </c>
      <c r="K428" s="194">
        <v>2</v>
      </c>
      <c r="L428" s="194">
        <v>3</v>
      </c>
      <c r="M428" s="194">
        <v>2</v>
      </c>
      <c r="N428" s="194">
        <v>3</v>
      </c>
      <c r="O428" s="195">
        <v>10958.91</v>
      </c>
      <c r="P428" s="464"/>
      <c r="Q428" s="464"/>
      <c r="R428" s="464"/>
      <c r="S428" s="464"/>
      <c r="T428" s="464"/>
      <c r="U428" s="464"/>
      <c r="V428" s="516"/>
    </row>
    <row r="429" spans="1:22" ht="45" x14ac:dyDescent="0.25">
      <c r="A429" s="186"/>
      <c r="B429" s="509"/>
      <c r="C429" s="187"/>
      <c r="D429" s="509"/>
      <c r="E429" s="246"/>
      <c r="F429" s="513"/>
      <c r="G429" s="191" t="s">
        <v>869</v>
      </c>
      <c r="H429" s="514" t="s">
        <v>870</v>
      </c>
      <c r="I429" s="515"/>
      <c r="J429" s="194">
        <v>5</v>
      </c>
      <c r="K429" s="194">
        <v>1</v>
      </c>
      <c r="L429" s="194">
        <v>1</v>
      </c>
      <c r="M429" s="194">
        <v>1</v>
      </c>
      <c r="N429" s="194">
        <v>2</v>
      </c>
      <c r="O429" s="194">
        <v>0</v>
      </c>
      <c r="P429" s="464"/>
      <c r="Q429" s="464"/>
      <c r="R429" s="464"/>
      <c r="S429" s="464"/>
      <c r="T429" s="464"/>
      <c r="U429" s="464"/>
      <c r="V429" s="516"/>
    </row>
    <row r="430" spans="1:22" ht="67.5" x14ac:dyDescent="0.25">
      <c r="A430" s="186"/>
      <c r="B430" s="509"/>
      <c r="C430" s="187"/>
      <c r="D430" s="509"/>
      <c r="E430" s="246"/>
      <c r="F430" s="513"/>
      <c r="G430" s="191" t="s">
        <v>871</v>
      </c>
      <c r="H430" s="514" t="s">
        <v>872</v>
      </c>
      <c r="I430" s="515"/>
      <c r="J430" s="194"/>
      <c r="K430" s="194"/>
      <c r="L430" s="194"/>
      <c r="M430" s="194"/>
      <c r="N430" s="194"/>
      <c r="O430" s="195"/>
      <c r="P430" s="464"/>
      <c r="Q430" s="464"/>
      <c r="R430" s="464"/>
      <c r="S430" s="464"/>
      <c r="T430" s="464"/>
      <c r="U430" s="464"/>
      <c r="V430" s="516"/>
    </row>
    <row r="431" spans="1:22" ht="56.25" x14ac:dyDescent="0.25">
      <c r="A431" s="186"/>
      <c r="B431" s="509"/>
      <c r="C431" s="187"/>
      <c r="D431" s="509"/>
      <c r="E431" s="246"/>
      <c r="F431" s="513"/>
      <c r="G431" s="191" t="s">
        <v>873</v>
      </c>
      <c r="H431" s="514" t="s">
        <v>874</v>
      </c>
      <c r="I431" s="515"/>
      <c r="J431" s="194"/>
      <c r="K431" s="194"/>
      <c r="L431" s="194"/>
      <c r="M431" s="194"/>
      <c r="N431" s="194"/>
      <c r="O431" s="194"/>
      <c r="P431" s="464"/>
      <c r="Q431" s="464"/>
      <c r="R431" s="464"/>
      <c r="S431" s="464"/>
      <c r="T431" s="464"/>
      <c r="U431" s="464"/>
      <c r="V431" s="516"/>
    </row>
    <row r="432" spans="1:22" ht="45" x14ac:dyDescent="0.25">
      <c r="A432" s="198"/>
      <c r="B432" s="517"/>
      <c r="C432" s="199"/>
      <c r="D432" s="517"/>
      <c r="E432" s="229"/>
      <c r="F432" s="513"/>
      <c r="G432" s="191" t="s">
        <v>875</v>
      </c>
      <c r="H432" s="514" t="s">
        <v>876</v>
      </c>
      <c r="I432" s="518"/>
      <c r="J432" s="194"/>
      <c r="K432" s="194"/>
      <c r="L432" s="194"/>
      <c r="M432" s="194"/>
      <c r="N432" s="194"/>
      <c r="O432" s="194"/>
      <c r="P432" s="464"/>
      <c r="Q432" s="464"/>
      <c r="R432" s="464"/>
      <c r="S432" s="464"/>
      <c r="T432" s="464"/>
      <c r="U432" s="464"/>
      <c r="V432" s="516"/>
    </row>
    <row r="433" spans="1:22" ht="67.5" x14ac:dyDescent="0.25">
      <c r="A433" s="177" t="s">
        <v>396</v>
      </c>
      <c r="B433" s="519" t="s">
        <v>877</v>
      </c>
      <c r="C433" s="178">
        <v>3043984</v>
      </c>
      <c r="D433" s="520" t="s">
        <v>878</v>
      </c>
      <c r="E433" s="178">
        <v>5000094</v>
      </c>
      <c r="F433" s="180" t="s">
        <v>879</v>
      </c>
      <c r="G433" s="165"/>
      <c r="H433" s="521" t="s">
        <v>879</v>
      </c>
      <c r="I433" s="522" t="s">
        <v>596</v>
      </c>
      <c r="J433" s="181">
        <f t="shared" ref="J433:O433" si="33">SUM(J434:J463)</f>
        <v>343</v>
      </c>
      <c r="K433" s="181">
        <f t="shared" si="33"/>
        <v>80</v>
      </c>
      <c r="L433" s="181">
        <f t="shared" si="33"/>
        <v>93</v>
      </c>
      <c r="M433" s="181">
        <f t="shared" si="33"/>
        <v>82</v>
      </c>
      <c r="N433" s="181">
        <f t="shared" si="33"/>
        <v>88</v>
      </c>
      <c r="O433" s="182">
        <f t="shared" si="33"/>
        <v>15474.78</v>
      </c>
      <c r="P433" s="183">
        <v>11772</v>
      </c>
      <c r="Q433" s="184">
        <v>0</v>
      </c>
      <c r="R433" s="184">
        <v>0</v>
      </c>
      <c r="S433" s="184">
        <v>0</v>
      </c>
      <c r="T433" s="196">
        <f>+O433-P433-Q433-R433-S433</f>
        <v>3702.7800000000007</v>
      </c>
      <c r="U433" s="523">
        <v>0</v>
      </c>
      <c r="V433" s="524"/>
    </row>
    <row r="434" spans="1:22" ht="56.25" x14ac:dyDescent="0.25">
      <c r="A434" s="186"/>
      <c r="B434" s="509"/>
      <c r="C434" s="187"/>
      <c r="D434" s="525"/>
      <c r="E434" s="187"/>
      <c r="F434" s="513"/>
      <c r="G434" s="191" t="s">
        <v>880</v>
      </c>
      <c r="H434" s="514" t="s">
        <v>881</v>
      </c>
      <c r="I434" s="515"/>
      <c r="J434" s="194">
        <v>115</v>
      </c>
      <c r="K434" s="194">
        <v>28</v>
      </c>
      <c r="L434" s="194">
        <v>29</v>
      </c>
      <c r="M434" s="194">
        <v>29</v>
      </c>
      <c r="N434" s="194">
        <v>29</v>
      </c>
      <c r="O434" s="195">
        <v>7429.3</v>
      </c>
      <c r="P434" s="464"/>
      <c r="Q434" s="464"/>
      <c r="R434" s="464"/>
      <c r="S434" s="464"/>
      <c r="T434" s="464"/>
      <c r="U434" s="464"/>
      <c r="V434" s="516"/>
    </row>
    <row r="435" spans="1:22" ht="67.5" x14ac:dyDescent="0.25">
      <c r="A435" s="186"/>
      <c r="B435" s="509"/>
      <c r="C435" s="187"/>
      <c r="D435" s="525"/>
      <c r="E435" s="187"/>
      <c r="F435" s="513"/>
      <c r="G435" s="191" t="s">
        <v>882</v>
      </c>
      <c r="H435" s="514" t="s">
        <v>883</v>
      </c>
      <c r="I435" s="515"/>
      <c r="J435" s="194">
        <v>2</v>
      </c>
      <c r="K435" s="194"/>
      <c r="L435" s="194">
        <v>1</v>
      </c>
      <c r="M435" s="194"/>
      <c r="N435" s="194">
        <v>1</v>
      </c>
      <c r="O435" s="195">
        <v>5890.3</v>
      </c>
      <c r="P435" s="464"/>
      <c r="Q435" s="464"/>
      <c r="R435" s="464"/>
      <c r="S435" s="464"/>
      <c r="T435" s="464"/>
      <c r="U435" s="464"/>
      <c r="V435" s="516"/>
    </row>
    <row r="436" spans="1:22" ht="67.5" x14ac:dyDescent="0.25">
      <c r="A436" s="186"/>
      <c r="B436" s="509"/>
      <c r="C436" s="187"/>
      <c r="D436" s="525"/>
      <c r="E436" s="187"/>
      <c r="F436" s="513"/>
      <c r="G436" s="191" t="s">
        <v>884</v>
      </c>
      <c r="H436" s="514" t="s">
        <v>885</v>
      </c>
      <c r="I436" s="515"/>
      <c r="J436" s="194">
        <v>8</v>
      </c>
      <c r="K436" s="194">
        <v>2</v>
      </c>
      <c r="L436" s="194">
        <v>2</v>
      </c>
      <c r="M436" s="194">
        <v>2</v>
      </c>
      <c r="N436" s="194">
        <v>2</v>
      </c>
      <c r="O436" s="194">
        <v>477.63</v>
      </c>
      <c r="P436" s="464"/>
      <c r="Q436" s="464"/>
      <c r="R436" s="464"/>
      <c r="S436" s="464"/>
      <c r="T436" s="464"/>
      <c r="U436" s="464"/>
      <c r="V436" s="516"/>
    </row>
    <row r="437" spans="1:22" ht="78.75" x14ac:dyDescent="0.25">
      <c r="A437" s="186"/>
      <c r="B437" s="509"/>
      <c r="C437" s="187"/>
      <c r="D437" s="525"/>
      <c r="E437" s="187"/>
      <c r="F437" s="513"/>
      <c r="G437" s="191" t="s">
        <v>886</v>
      </c>
      <c r="H437" s="514" t="s">
        <v>887</v>
      </c>
      <c r="I437" s="515"/>
      <c r="J437" s="194">
        <v>35</v>
      </c>
      <c r="K437" s="194">
        <v>8</v>
      </c>
      <c r="L437" s="194">
        <v>9</v>
      </c>
      <c r="M437" s="194">
        <v>9</v>
      </c>
      <c r="N437" s="194">
        <v>9</v>
      </c>
      <c r="O437" s="194">
        <v>126</v>
      </c>
      <c r="P437" s="464"/>
      <c r="Q437" s="464"/>
      <c r="R437" s="464"/>
      <c r="S437" s="464"/>
      <c r="T437" s="464"/>
      <c r="U437" s="464"/>
      <c r="V437" s="516"/>
    </row>
    <row r="438" spans="1:22" ht="67.5" x14ac:dyDescent="0.25">
      <c r="A438" s="186"/>
      <c r="B438" s="509"/>
      <c r="C438" s="187"/>
      <c r="D438" s="525"/>
      <c r="E438" s="187"/>
      <c r="F438" s="513"/>
      <c r="G438" s="191" t="s">
        <v>888</v>
      </c>
      <c r="H438" s="514" t="s">
        <v>889</v>
      </c>
      <c r="I438" s="515"/>
      <c r="J438" s="194">
        <v>2</v>
      </c>
      <c r="K438" s="194"/>
      <c r="L438" s="194">
        <v>1</v>
      </c>
      <c r="M438" s="194"/>
      <c r="N438" s="194">
        <v>1</v>
      </c>
      <c r="O438" s="194">
        <v>0</v>
      </c>
      <c r="P438" s="464"/>
      <c r="Q438" s="464"/>
      <c r="R438" s="464"/>
      <c r="S438" s="464"/>
      <c r="T438" s="464"/>
      <c r="U438" s="464"/>
      <c r="V438" s="516"/>
    </row>
    <row r="439" spans="1:22" ht="67.5" x14ac:dyDescent="0.25">
      <c r="A439" s="186"/>
      <c r="B439" s="509"/>
      <c r="C439" s="187"/>
      <c r="D439" s="525"/>
      <c r="E439" s="187"/>
      <c r="F439" s="513"/>
      <c r="G439" s="191" t="s">
        <v>890</v>
      </c>
      <c r="H439" s="514" t="s">
        <v>891</v>
      </c>
      <c r="I439" s="515"/>
      <c r="J439" s="194">
        <v>2</v>
      </c>
      <c r="K439" s="194"/>
      <c r="L439" s="194">
        <v>1</v>
      </c>
      <c r="M439" s="194"/>
      <c r="N439" s="194">
        <v>1</v>
      </c>
      <c r="O439" s="194">
        <v>0</v>
      </c>
      <c r="P439" s="464"/>
      <c r="Q439" s="464"/>
      <c r="R439" s="464"/>
      <c r="S439" s="464"/>
      <c r="T439" s="464"/>
      <c r="U439" s="464"/>
      <c r="V439" s="516"/>
    </row>
    <row r="440" spans="1:22" ht="67.5" x14ac:dyDescent="0.25">
      <c r="A440" s="186"/>
      <c r="B440" s="509"/>
      <c r="C440" s="187"/>
      <c r="D440" s="525"/>
      <c r="E440" s="187"/>
      <c r="F440" s="513"/>
      <c r="G440" s="191" t="s">
        <v>892</v>
      </c>
      <c r="H440" s="514" t="s">
        <v>893</v>
      </c>
      <c r="I440" s="515"/>
      <c r="J440" s="194">
        <v>1</v>
      </c>
      <c r="K440" s="194"/>
      <c r="L440" s="194">
        <v>1</v>
      </c>
      <c r="M440" s="194"/>
      <c r="N440" s="194"/>
      <c r="O440" s="194">
        <v>1</v>
      </c>
      <c r="P440" s="464"/>
      <c r="Q440" s="464"/>
      <c r="R440" s="464"/>
      <c r="S440" s="464"/>
      <c r="T440" s="464"/>
      <c r="U440" s="464"/>
      <c r="V440" s="516"/>
    </row>
    <row r="441" spans="1:22" ht="101.25" x14ac:dyDescent="0.25">
      <c r="A441" s="186"/>
      <c r="B441" s="509"/>
      <c r="C441" s="187"/>
      <c r="D441" s="525"/>
      <c r="E441" s="187"/>
      <c r="F441" s="513"/>
      <c r="G441" s="191" t="s">
        <v>894</v>
      </c>
      <c r="H441" s="514" t="s">
        <v>895</v>
      </c>
      <c r="I441" s="515"/>
      <c r="J441" s="194">
        <v>60</v>
      </c>
      <c r="K441" s="194">
        <v>15</v>
      </c>
      <c r="L441" s="194">
        <v>15</v>
      </c>
      <c r="M441" s="194">
        <v>15</v>
      </c>
      <c r="N441" s="194">
        <v>15</v>
      </c>
      <c r="O441" s="194">
        <v>0</v>
      </c>
      <c r="P441" s="464"/>
      <c r="Q441" s="464"/>
      <c r="R441" s="464"/>
      <c r="S441" s="464"/>
      <c r="T441" s="464"/>
      <c r="U441" s="464"/>
      <c r="V441" s="516"/>
    </row>
    <row r="442" spans="1:22" ht="45" x14ac:dyDescent="0.25">
      <c r="A442" s="186"/>
      <c r="B442" s="509"/>
      <c r="C442" s="187"/>
      <c r="D442" s="525"/>
      <c r="E442" s="187"/>
      <c r="F442" s="513"/>
      <c r="G442" s="191" t="s">
        <v>896</v>
      </c>
      <c r="H442" s="514" t="s">
        <v>897</v>
      </c>
      <c r="I442" s="515"/>
      <c r="J442" s="194"/>
      <c r="K442" s="194"/>
      <c r="L442" s="194"/>
      <c r="M442" s="194"/>
      <c r="N442" s="194"/>
      <c r="O442" s="194"/>
      <c r="P442" s="464"/>
      <c r="Q442" s="464"/>
      <c r="R442" s="464"/>
      <c r="S442" s="464"/>
      <c r="T442" s="464"/>
      <c r="U442" s="464"/>
      <c r="V442" s="516"/>
    </row>
    <row r="443" spans="1:22" ht="33.75" x14ac:dyDescent="0.25">
      <c r="A443" s="186"/>
      <c r="B443" s="509"/>
      <c r="C443" s="187"/>
      <c r="D443" s="525"/>
      <c r="E443" s="187"/>
      <c r="F443" s="513"/>
      <c r="G443" s="191" t="s">
        <v>898</v>
      </c>
      <c r="H443" s="514" t="s">
        <v>899</v>
      </c>
      <c r="I443" s="515"/>
      <c r="J443" s="194"/>
      <c r="K443" s="194"/>
      <c r="L443" s="194"/>
      <c r="M443" s="194"/>
      <c r="N443" s="194"/>
      <c r="O443" s="194"/>
      <c r="P443" s="464"/>
      <c r="Q443" s="464"/>
      <c r="R443" s="464"/>
      <c r="S443" s="464"/>
      <c r="T443" s="464"/>
      <c r="U443" s="464"/>
      <c r="V443" s="516"/>
    </row>
    <row r="444" spans="1:22" ht="45" x14ac:dyDescent="0.25">
      <c r="A444" s="186"/>
      <c r="B444" s="509"/>
      <c r="C444" s="187"/>
      <c r="D444" s="525"/>
      <c r="E444" s="187"/>
      <c r="F444" s="513"/>
      <c r="G444" s="191" t="s">
        <v>900</v>
      </c>
      <c r="H444" s="514" t="s">
        <v>901</v>
      </c>
      <c r="I444" s="515"/>
      <c r="J444" s="194">
        <v>1</v>
      </c>
      <c r="K444" s="194"/>
      <c r="L444" s="194">
        <v>1</v>
      </c>
      <c r="M444" s="194"/>
      <c r="N444" s="194"/>
      <c r="O444" s="194">
        <v>1</v>
      </c>
      <c r="P444" s="464"/>
      <c r="Q444" s="464"/>
      <c r="R444" s="464"/>
      <c r="S444" s="464"/>
      <c r="T444" s="464"/>
      <c r="U444" s="464"/>
      <c r="V444" s="516"/>
    </row>
    <row r="445" spans="1:22" ht="45" x14ac:dyDescent="0.25">
      <c r="A445" s="186"/>
      <c r="B445" s="509"/>
      <c r="C445" s="187"/>
      <c r="D445" s="525"/>
      <c r="E445" s="187"/>
      <c r="F445" s="513"/>
      <c r="G445" s="191" t="s">
        <v>902</v>
      </c>
      <c r="H445" s="514" t="s">
        <v>903</v>
      </c>
      <c r="I445" s="515"/>
      <c r="J445" s="194">
        <v>1</v>
      </c>
      <c r="K445" s="194"/>
      <c r="L445" s="194">
        <v>1</v>
      </c>
      <c r="M445" s="194"/>
      <c r="N445" s="194"/>
      <c r="O445" s="194">
        <v>346.89</v>
      </c>
      <c r="P445" s="464"/>
      <c r="Q445" s="464"/>
      <c r="R445" s="464"/>
      <c r="S445" s="464"/>
      <c r="T445" s="464"/>
      <c r="U445" s="464"/>
      <c r="V445" s="516"/>
    </row>
    <row r="446" spans="1:22" ht="45" x14ac:dyDescent="0.25">
      <c r="A446" s="186"/>
      <c r="B446" s="509"/>
      <c r="C446" s="187"/>
      <c r="D446" s="525"/>
      <c r="E446" s="187"/>
      <c r="F446" s="513"/>
      <c r="G446" s="191" t="s">
        <v>904</v>
      </c>
      <c r="H446" s="514" t="s">
        <v>905</v>
      </c>
      <c r="I446" s="515"/>
      <c r="J446" s="194"/>
      <c r="K446" s="194"/>
      <c r="L446" s="194"/>
      <c r="M446" s="194"/>
      <c r="N446" s="194"/>
      <c r="O446" s="194"/>
      <c r="P446" s="464"/>
      <c r="Q446" s="464"/>
      <c r="R446" s="464"/>
      <c r="S446" s="464"/>
      <c r="T446" s="464"/>
      <c r="U446" s="464"/>
      <c r="V446" s="516"/>
    </row>
    <row r="447" spans="1:22" ht="45" x14ac:dyDescent="0.25">
      <c r="A447" s="186"/>
      <c r="B447" s="509"/>
      <c r="C447" s="187"/>
      <c r="D447" s="525"/>
      <c r="E447" s="187"/>
      <c r="F447" s="513"/>
      <c r="G447" s="191" t="s">
        <v>906</v>
      </c>
      <c r="H447" s="514" t="s">
        <v>907</v>
      </c>
      <c r="I447" s="515"/>
      <c r="J447" s="194"/>
      <c r="K447" s="194"/>
      <c r="L447" s="194"/>
      <c r="M447" s="194"/>
      <c r="N447" s="194"/>
      <c r="O447" s="194"/>
      <c r="P447" s="464"/>
      <c r="Q447" s="464"/>
      <c r="R447" s="464"/>
      <c r="S447" s="464"/>
      <c r="T447" s="464"/>
      <c r="U447" s="464"/>
      <c r="V447" s="516"/>
    </row>
    <row r="448" spans="1:22" ht="56.25" x14ac:dyDescent="0.25">
      <c r="A448" s="186"/>
      <c r="B448" s="509"/>
      <c r="C448" s="187"/>
      <c r="D448" s="525"/>
      <c r="E448" s="187"/>
      <c r="F448" s="513"/>
      <c r="G448" s="191" t="s">
        <v>908</v>
      </c>
      <c r="H448" s="514" t="s">
        <v>909</v>
      </c>
      <c r="I448" s="515"/>
      <c r="J448" s="194">
        <v>1</v>
      </c>
      <c r="K448" s="194"/>
      <c r="L448" s="194">
        <v>1</v>
      </c>
      <c r="M448" s="194"/>
      <c r="N448" s="194"/>
      <c r="O448" s="194">
        <v>0</v>
      </c>
      <c r="P448" s="464"/>
      <c r="Q448" s="464"/>
      <c r="R448" s="464"/>
      <c r="S448" s="464"/>
      <c r="T448" s="464"/>
      <c r="U448" s="464"/>
      <c r="V448" s="516"/>
    </row>
    <row r="449" spans="1:22" ht="56.25" x14ac:dyDescent="0.25">
      <c r="A449" s="186"/>
      <c r="B449" s="509"/>
      <c r="C449" s="187"/>
      <c r="D449" s="525"/>
      <c r="E449" s="187"/>
      <c r="F449" s="513"/>
      <c r="G449" s="191" t="s">
        <v>910</v>
      </c>
      <c r="H449" s="514" t="s">
        <v>911</v>
      </c>
      <c r="I449" s="515"/>
      <c r="J449" s="194"/>
      <c r="K449" s="194"/>
      <c r="L449" s="194"/>
      <c r="M449" s="194"/>
      <c r="N449" s="194"/>
      <c r="O449" s="194"/>
      <c r="P449" s="464"/>
      <c r="Q449" s="464"/>
      <c r="R449" s="464"/>
      <c r="S449" s="464"/>
      <c r="T449" s="464"/>
      <c r="U449" s="464"/>
      <c r="V449" s="516"/>
    </row>
    <row r="450" spans="1:22" ht="33.75" x14ac:dyDescent="0.25">
      <c r="A450" s="186"/>
      <c r="B450" s="509"/>
      <c r="C450" s="187"/>
      <c r="D450" s="525"/>
      <c r="E450" s="187"/>
      <c r="F450" s="513"/>
      <c r="G450" s="191" t="s">
        <v>912</v>
      </c>
      <c r="H450" s="514" t="s">
        <v>913</v>
      </c>
      <c r="I450" s="515"/>
      <c r="J450" s="194"/>
      <c r="K450" s="194"/>
      <c r="L450" s="194"/>
      <c r="M450" s="194"/>
      <c r="N450" s="194"/>
      <c r="O450" s="194"/>
      <c r="P450" s="464"/>
      <c r="Q450" s="464"/>
      <c r="R450" s="464"/>
      <c r="S450" s="464"/>
      <c r="T450" s="464"/>
      <c r="U450" s="464"/>
      <c r="V450" s="516"/>
    </row>
    <row r="451" spans="1:22" ht="67.5" x14ac:dyDescent="0.25">
      <c r="A451" s="186"/>
      <c r="B451" s="509"/>
      <c r="C451" s="187"/>
      <c r="D451" s="525"/>
      <c r="E451" s="187"/>
      <c r="F451" s="513"/>
      <c r="G451" s="191" t="s">
        <v>914</v>
      </c>
      <c r="H451" s="514" t="s">
        <v>915</v>
      </c>
      <c r="I451" s="515"/>
      <c r="J451" s="194">
        <v>2</v>
      </c>
      <c r="K451" s="194"/>
      <c r="L451" s="194">
        <v>1</v>
      </c>
      <c r="M451" s="194"/>
      <c r="N451" s="194">
        <v>1</v>
      </c>
      <c r="O451" s="194">
        <v>695.12</v>
      </c>
      <c r="P451" s="464"/>
      <c r="Q451" s="464"/>
      <c r="R451" s="464"/>
      <c r="S451" s="464"/>
      <c r="T451" s="464"/>
      <c r="U451" s="464"/>
      <c r="V451" s="516"/>
    </row>
    <row r="452" spans="1:22" ht="45" x14ac:dyDescent="0.25">
      <c r="A452" s="186"/>
      <c r="B452" s="509"/>
      <c r="C452" s="187"/>
      <c r="D452" s="525"/>
      <c r="E452" s="187"/>
      <c r="F452" s="513"/>
      <c r="G452" s="191" t="s">
        <v>916</v>
      </c>
      <c r="H452" s="514" t="s">
        <v>917</v>
      </c>
      <c r="I452" s="515"/>
      <c r="J452" s="194"/>
      <c r="K452" s="194"/>
      <c r="L452" s="194"/>
      <c r="M452" s="194"/>
      <c r="N452" s="194"/>
      <c r="O452" s="194"/>
      <c r="P452" s="464"/>
      <c r="Q452" s="464"/>
      <c r="R452" s="464"/>
      <c r="S452" s="464"/>
      <c r="T452" s="464"/>
      <c r="U452" s="464"/>
      <c r="V452" s="516"/>
    </row>
    <row r="453" spans="1:22" ht="67.5" x14ac:dyDescent="0.25">
      <c r="A453" s="186"/>
      <c r="B453" s="509"/>
      <c r="C453" s="187"/>
      <c r="D453" s="525"/>
      <c r="E453" s="187"/>
      <c r="F453" s="513"/>
      <c r="G453" s="191" t="s">
        <v>918</v>
      </c>
      <c r="H453" s="514" t="s">
        <v>919</v>
      </c>
      <c r="I453" s="515"/>
      <c r="J453" s="194">
        <v>1</v>
      </c>
      <c r="K453" s="194"/>
      <c r="L453" s="194">
        <v>1</v>
      </c>
      <c r="M453" s="194"/>
      <c r="N453" s="194"/>
      <c r="O453" s="194">
        <v>0</v>
      </c>
      <c r="P453" s="464"/>
      <c r="Q453" s="464"/>
      <c r="R453" s="464"/>
      <c r="S453" s="464"/>
      <c r="T453" s="464"/>
      <c r="U453" s="464"/>
      <c r="V453" s="516"/>
    </row>
    <row r="454" spans="1:22" ht="45" x14ac:dyDescent="0.25">
      <c r="A454" s="186"/>
      <c r="B454" s="509"/>
      <c r="C454" s="187"/>
      <c r="D454" s="525"/>
      <c r="E454" s="187"/>
      <c r="F454" s="513"/>
      <c r="G454" s="191" t="s">
        <v>920</v>
      </c>
      <c r="H454" s="514" t="s">
        <v>921</v>
      </c>
      <c r="I454" s="515"/>
      <c r="J454" s="194">
        <v>10</v>
      </c>
      <c r="K454" s="194">
        <v>2</v>
      </c>
      <c r="L454" s="194">
        <v>3</v>
      </c>
      <c r="M454" s="194">
        <v>2</v>
      </c>
      <c r="N454" s="194">
        <v>3</v>
      </c>
      <c r="O454" s="194">
        <v>167.58</v>
      </c>
      <c r="P454" s="464"/>
      <c r="Q454" s="464"/>
      <c r="R454" s="464"/>
      <c r="S454" s="464"/>
      <c r="T454" s="464"/>
      <c r="U454" s="464"/>
      <c r="V454" s="516"/>
    </row>
    <row r="455" spans="1:22" ht="78.75" x14ac:dyDescent="0.25">
      <c r="A455" s="186"/>
      <c r="B455" s="509"/>
      <c r="C455" s="187"/>
      <c r="D455" s="525"/>
      <c r="E455" s="187"/>
      <c r="F455" s="513"/>
      <c r="G455" s="191" t="s">
        <v>922</v>
      </c>
      <c r="H455" s="514" t="s">
        <v>923</v>
      </c>
      <c r="I455" s="515"/>
      <c r="J455" s="194"/>
      <c r="K455" s="194"/>
      <c r="L455" s="194"/>
      <c r="M455" s="194"/>
      <c r="N455" s="194"/>
      <c r="O455" s="194"/>
      <c r="P455" s="464"/>
      <c r="Q455" s="464"/>
      <c r="R455" s="464"/>
      <c r="S455" s="464"/>
      <c r="T455" s="464"/>
      <c r="U455" s="464"/>
      <c r="V455" s="516"/>
    </row>
    <row r="456" spans="1:22" ht="45" x14ac:dyDescent="0.25">
      <c r="A456" s="186"/>
      <c r="B456" s="509"/>
      <c r="C456" s="187"/>
      <c r="D456" s="525"/>
      <c r="E456" s="187"/>
      <c r="F456" s="513"/>
      <c r="G456" s="191" t="s">
        <v>924</v>
      </c>
      <c r="H456" s="514" t="s">
        <v>925</v>
      </c>
      <c r="I456" s="515"/>
      <c r="J456" s="194"/>
      <c r="K456" s="194"/>
      <c r="L456" s="194"/>
      <c r="M456" s="194"/>
      <c r="N456" s="194"/>
      <c r="O456" s="194"/>
      <c r="P456" s="464"/>
      <c r="Q456" s="464"/>
      <c r="R456" s="464"/>
      <c r="S456" s="464"/>
      <c r="T456" s="464"/>
      <c r="U456" s="464"/>
      <c r="V456" s="516"/>
    </row>
    <row r="457" spans="1:22" ht="90" x14ac:dyDescent="0.25">
      <c r="A457" s="186"/>
      <c r="B457" s="509"/>
      <c r="C457" s="187"/>
      <c r="D457" s="525"/>
      <c r="E457" s="187"/>
      <c r="F457" s="513"/>
      <c r="G457" s="191" t="s">
        <v>926</v>
      </c>
      <c r="H457" s="514" t="s">
        <v>927</v>
      </c>
      <c r="I457" s="515"/>
      <c r="J457" s="194">
        <v>40</v>
      </c>
      <c r="K457" s="194">
        <v>10</v>
      </c>
      <c r="L457" s="194">
        <v>10</v>
      </c>
      <c r="M457" s="194">
        <v>10</v>
      </c>
      <c r="N457" s="194">
        <v>10</v>
      </c>
      <c r="O457" s="194">
        <v>81.08</v>
      </c>
      <c r="P457" s="464"/>
      <c r="Q457" s="464"/>
      <c r="R457" s="464"/>
      <c r="S457" s="464"/>
      <c r="T457" s="464"/>
      <c r="U457" s="464"/>
      <c r="V457" s="516"/>
    </row>
    <row r="458" spans="1:22" ht="33.75" x14ac:dyDescent="0.25">
      <c r="A458" s="186"/>
      <c r="B458" s="509"/>
      <c r="C458" s="187"/>
      <c r="D458" s="525"/>
      <c r="E458" s="187"/>
      <c r="F458" s="513"/>
      <c r="G458" s="191" t="s">
        <v>928</v>
      </c>
      <c r="H458" s="514" t="s">
        <v>929</v>
      </c>
      <c r="I458" s="515"/>
      <c r="J458" s="194"/>
      <c r="K458" s="194"/>
      <c r="L458" s="194"/>
      <c r="M458" s="194"/>
      <c r="N458" s="194"/>
      <c r="O458" s="194"/>
      <c r="P458" s="464"/>
      <c r="Q458" s="464"/>
      <c r="R458" s="464"/>
      <c r="S458" s="464"/>
      <c r="T458" s="464"/>
      <c r="U458" s="464"/>
      <c r="V458" s="516"/>
    </row>
    <row r="459" spans="1:22" ht="45" x14ac:dyDescent="0.25">
      <c r="A459" s="186"/>
      <c r="B459" s="509"/>
      <c r="C459" s="187"/>
      <c r="D459" s="525"/>
      <c r="E459" s="187"/>
      <c r="F459" s="513"/>
      <c r="G459" s="191" t="s">
        <v>930</v>
      </c>
      <c r="H459" s="514" t="s">
        <v>931</v>
      </c>
      <c r="I459" s="515"/>
      <c r="J459" s="194">
        <v>20</v>
      </c>
      <c r="K459" s="194">
        <v>5</v>
      </c>
      <c r="L459" s="194">
        <v>5</v>
      </c>
      <c r="M459" s="194">
        <v>5</v>
      </c>
      <c r="N459" s="194">
        <v>5</v>
      </c>
      <c r="O459" s="194">
        <v>1</v>
      </c>
      <c r="P459" s="464"/>
      <c r="Q459" s="464"/>
      <c r="R459" s="464"/>
      <c r="S459" s="464"/>
      <c r="T459" s="464"/>
      <c r="U459" s="464"/>
      <c r="V459" s="516"/>
    </row>
    <row r="460" spans="1:22" ht="45" x14ac:dyDescent="0.25">
      <c r="A460" s="186"/>
      <c r="B460" s="509"/>
      <c r="C460" s="187"/>
      <c r="D460" s="525"/>
      <c r="E460" s="187"/>
      <c r="F460" s="513"/>
      <c r="G460" s="191" t="s">
        <v>932</v>
      </c>
      <c r="H460" s="514" t="s">
        <v>933</v>
      </c>
      <c r="I460" s="515"/>
      <c r="J460" s="194"/>
      <c r="K460" s="194"/>
      <c r="L460" s="194"/>
      <c r="M460" s="194"/>
      <c r="N460" s="194"/>
      <c r="O460" s="194"/>
      <c r="P460" s="464"/>
      <c r="Q460" s="464"/>
      <c r="R460" s="464"/>
      <c r="S460" s="464"/>
      <c r="T460" s="464"/>
      <c r="U460" s="464"/>
      <c r="V460" s="516"/>
    </row>
    <row r="461" spans="1:22" ht="67.5" x14ac:dyDescent="0.25">
      <c r="A461" s="186"/>
      <c r="B461" s="509"/>
      <c r="C461" s="187"/>
      <c r="D461" s="525"/>
      <c r="E461" s="187"/>
      <c r="F461" s="513"/>
      <c r="G461" s="191" t="s">
        <v>934</v>
      </c>
      <c r="H461" s="514" t="s">
        <v>935</v>
      </c>
      <c r="I461" s="515"/>
      <c r="J461" s="194">
        <v>4</v>
      </c>
      <c r="K461" s="194">
        <v>1</v>
      </c>
      <c r="L461" s="194">
        <v>1</v>
      </c>
      <c r="M461" s="194">
        <v>1</v>
      </c>
      <c r="N461" s="194">
        <v>1</v>
      </c>
      <c r="O461" s="194">
        <v>89.62</v>
      </c>
      <c r="P461" s="464"/>
      <c r="Q461" s="464"/>
      <c r="R461" s="464"/>
      <c r="S461" s="464"/>
      <c r="T461" s="464"/>
      <c r="U461" s="464"/>
      <c r="V461" s="516"/>
    </row>
    <row r="462" spans="1:22" ht="78.75" x14ac:dyDescent="0.25">
      <c r="A462" s="186"/>
      <c r="B462" s="509"/>
      <c r="C462" s="187"/>
      <c r="D462" s="525"/>
      <c r="E462" s="187"/>
      <c r="F462" s="513"/>
      <c r="G462" s="191" t="s">
        <v>936</v>
      </c>
      <c r="H462" s="514" t="s">
        <v>937</v>
      </c>
      <c r="I462" s="515"/>
      <c r="J462" s="194">
        <v>20</v>
      </c>
      <c r="K462" s="194">
        <v>5</v>
      </c>
      <c r="L462" s="194">
        <v>5</v>
      </c>
      <c r="M462" s="194">
        <v>5</v>
      </c>
      <c r="N462" s="194">
        <v>5</v>
      </c>
      <c r="O462" s="194">
        <v>118.04</v>
      </c>
      <c r="P462" s="464"/>
      <c r="Q462" s="464"/>
      <c r="R462" s="464"/>
      <c r="S462" s="464"/>
      <c r="T462" s="464"/>
      <c r="U462" s="464"/>
      <c r="V462" s="516"/>
    </row>
    <row r="463" spans="1:22" ht="67.5" x14ac:dyDescent="0.25">
      <c r="A463" s="198"/>
      <c r="B463" s="517"/>
      <c r="C463" s="199"/>
      <c r="D463" s="526"/>
      <c r="E463" s="199"/>
      <c r="F463" s="527"/>
      <c r="G463" s="191" t="s">
        <v>938</v>
      </c>
      <c r="H463" s="514" t="s">
        <v>939</v>
      </c>
      <c r="I463" s="518"/>
      <c r="J463" s="194">
        <v>18</v>
      </c>
      <c r="K463" s="194">
        <v>4</v>
      </c>
      <c r="L463" s="194">
        <v>5</v>
      </c>
      <c r="M463" s="194">
        <v>4</v>
      </c>
      <c r="N463" s="194">
        <v>5</v>
      </c>
      <c r="O463" s="194">
        <v>50.22</v>
      </c>
      <c r="P463" s="464"/>
      <c r="Q463" s="464"/>
      <c r="R463" s="464"/>
      <c r="S463" s="464"/>
      <c r="T463" s="464"/>
      <c r="U463" s="464"/>
      <c r="V463" s="516"/>
    </row>
    <row r="464" spans="1:22" x14ac:dyDescent="0.25">
      <c r="A464" s="270"/>
      <c r="B464" s="270"/>
      <c r="C464" s="271"/>
      <c r="D464" s="272"/>
      <c r="E464" s="271"/>
      <c r="F464" s="273"/>
      <c r="G464" s="268"/>
      <c r="H464" s="270"/>
      <c r="I464" s="273"/>
      <c r="J464" s="271"/>
      <c r="K464" s="271"/>
      <c r="L464" s="274" t="s">
        <v>546</v>
      </c>
      <c r="M464" s="275"/>
      <c r="N464" s="276"/>
      <c r="O464" s="528">
        <f>SUM(O412+O433)</f>
        <v>255332.02000000002</v>
      </c>
      <c r="P464" s="528">
        <f t="shared" ref="P464:U464" si="34">SUM(P412+P433)</f>
        <v>24774</v>
      </c>
      <c r="Q464" s="528"/>
      <c r="R464" s="528"/>
      <c r="S464" s="528"/>
      <c r="T464" s="528">
        <f t="shared" si="34"/>
        <v>230558.02000000002</v>
      </c>
      <c r="U464" s="528">
        <f t="shared" si="34"/>
        <v>0</v>
      </c>
      <c r="V464" s="528"/>
    </row>
    <row r="467" spans="1:22" x14ac:dyDescent="0.25">
      <c r="A467" s="529" t="s">
        <v>0</v>
      </c>
      <c r="B467" s="529"/>
      <c r="C467" s="529"/>
      <c r="D467" s="529"/>
      <c r="E467" s="529"/>
      <c r="F467" s="529"/>
      <c r="G467" s="529"/>
      <c r="H467" s="529"/>
      <c r="I467" s="529"/>
      <c r="J467" s="529"/>
      <c r="K467" s="529"/>
      <c r="L467" s="529"/>
      <c r="M467" s="529"/>
      <c r="N467" s="529"/>
      <c r="O467" s="529"/>
      <c r="P467" s="529"/>
      <c r="Q467" s="529"/>
      <c r="R467" s="529"/>
      <c r="S467" s="529"/>
      <c r="T467" s="529"/>
      <c r="U467" s="529"/>
      <c r="V467" s="529"/>
    </row>
    <row r="468" spans="1:22" x14ac:dyDescent="0.25">
      <c r="A468" s="529" t="s">
        <v>244</v>
      </c>
      <c r="B468" s="529"/>
      <c r="C468" s="529"/>
      <c r="D468" s="529"/>
      <c r="E468" s="529"/>
      <c r="F468" s="529"/>
      <c r="G468" s="529"/>
      <c r="H468" s="529"/>
      <c r="I468" s="529"/>
      <c r="J468" s="529"/>
      <c r="K468" s="529"/>
      <c r="L468" s="529"/>
      <c r="M468" s="529"/>
      <c r="N468" s="529"/>
      <c r="O468" s="529"/>
      <c r="P468" s="529"/>
      <c r="Q468" s="529"/>
      <c r="R468" s="529"/>
      <c r="S468" s="529"/>
      <c r="T468" s="529"/>
      <c r="U468" s="529"/>
      <c r="V468" s="529"/>
    </row>
    <row r="469" spans="1:22" x14ac:dyDescent="0.25">
      <c r="A469" s="281" t="s">
        <v>245</v>
      </c>
      <c r="B469" s="281"/>
      <c r="C469" s="281"/>
      <c r="D469" s="281"/>
      <c r="E469" s="281"/>
      <c r="F469" s="281"/>
      <c r="G469" s="530"/>
      <c r="H469" s="531"/>
      <c r="I469" s="532"/>
      <c r="J469" s="532"/>
      <c r="K469" s="532"/>
      <c r="L469" s="532"/>
      <c r="M469" s="532"/>
      <c r="N469" s="532"/>
      <c r="O469" s="533"/>
      <c r="P469" s="533"/>
      <c r="Q469" s="533"/>
      <c r="R469" s="533"/>
      <c r="S469" s="533"/>
      <c r="T469" s="533"/>
      <c r="U469" s="533"/>
      <c r="V469" s="533"/>
    </row>
    <row r="470" spans="1:22" ht="15.75" thickBot="1" x14ac:dyDescent="0.3">
      <c r="A470" s="534" t="s">
        <v>940</v>
      </c>
      <c r="B470" s="534"/>
      <c r="C470" s="535"/>
      <c r="D470" s="534"/>
      <c r="E470" s="535"/>
      <c r="F470" s="534"/>
      <c r="G470" s="530"/>
      <c r="H470" s="531"/>
      <c r="I470" s="532"/>
      <c r="J470" s="532"/>
      <c r="K470" s="532"/>
      <c r="L470" s="532"/>
      <c r="M470" s="532"/>
      <c r="N470" s="532"/>
      <c r="O470" s="533"/>
      <c r="P470" s="533"/>
      <c r="Q470" s="533"/>
      <c r="R470" s="533"/>
      <c r="S470" s="533"/>
      <c r="T470" s="533"/>
      <c r="U470" s="533"/>
      <c r="V470" s="533"/>
    </row>
    <row r="471" spans="1:22" x14ac:dyDescent="0.25">
      <c r="A471" s="536" t="s">
        <v>4</v>
      </c>
      <c r="B471" s="537" t="s">
        <v>247</v>
      </c>
      <c r="C471" s="536" t="s">
        <v>5</v>
      </c>
      <c r="D471" s="538" t="s">
        <v>6</v>
      </c>
      <c r="E471" s="536" t="s">
        <v>7</v>
      </c>
      <c r="F471" s="539" t="s">
        <v>248</v>
      </c>
      <c r="G471" s="540" t="s">
        <v>249</v>
      </c>
      <c r="H471" s="537" t="s">
        <v>250</v>
      </c>
      <c r="I471" s="536" t="s">
        <v>11</v>
      </c>
      <c r="J471" s="541" t="s">
        <v>251</v>
      </c>
      <c r="K471" s="542" t="s">
        <v>252</v>
      </c>
      <c r="L471" s="543"/>
      <c r="M471" s="543"/>
      <c r="N471" s="543"/>
      <c r="O471" s="544" t="s">
        <v>253</v>
      </c>
      <c r="P471" s="545"/>
      <c r="Q471" s="545"/>
      <c r="R471" s="545"/>
      <c r="S471" s="545"/>
      <c r="T471" s="546"/>
      <c r="U471" s="536" t="s">
        <v>15</v>
      </c>
      <c r="V471" s="540" t="s">
        <v>16</v>
      </c>
    </row>
    <row r="472" spans="1:22" ht="22.5" x14ac:dyDescent="0.25">
      <c r="A472" s="547"/>
      <c r="B472" s="548"/>
      <c r="C472" s="547"/>
      <c r="D472" s="549"/>
      <c r="E472" s="547"/>
      <c r="F472" s="550"/>
      <c r="G472" s="551"/>
      <c r="H472" s="548"/>
      <c r="I472" s="547"/>
      <c r="J472" s="547"/>
      <c r="K472" s="552"/>
      <c r="L472" s="553"/>
      <c r="M472" s="553"/>
      <c r="N472" s="553"/>
      <c r="O472" s="554" t="s">
        <v>17</v>
      </c>
      <c r="P472" s="555" t="s">
        <v>18</v>
      </c>
      <c r="Q472" s="555" t="s">
        <v>19</v>
      </c>
      <c r="R472" s="555" t="s">
        <v>254</v>
      </c>
      <c r="S472" s="556" t="s">
        <v>21</v>
      </c>
      <c r="T472" s="557" t="s">
        <v>255</v>
      </c>
      <c r="U472" s="547"/>
      <c r="V472" s="551"/>
    </row>
    <row r="473" spans="1:22" ht="33.75" x14ac:dyDescent="0.25">
      <c r="A473" s="547"/>
      <c r="B473" s="548"/>
      <c r="C473" s="547"/>
      <c r="D473" s="549"/>
      <c r="E473" s="547"/>
      <c r="F473" s="550"/>
      <c r="G473" s="551"/>
      <c r="H473" s="548"/>
      <c r="I473" s="547"/>
      <c r="J473" s="557"/>
      <c r="K473" s="555" t="s">
        <v>23</v>
      </c>
      <c r="L473" s="555" t="s">
        <v>24</v>
      </c>
      <c r="M473" s="555" t="s">
        <v>25</v>
      </c>
      <c r="N473" s="555" t="s">
        <v>26</v>
      </c>
      <c r="O473" s="555" t="s">
        <v>256</v>
      </c>
      <c r="P473" s="555" t="s">
        <v>742</v>
      </c>
      <c r="Q473" s="555" t="s">
        <v>258</v>
      </c>
      <c r="R473" s="555" t="s">
        <v>259</v>
      </c>
      <c r="S473" s="558" t="s">
        <v>260</v>
      </c>
      <c r="T473" s="547"/>
      <c r="U473" s="547"/>
      <c r="V473" s="551"/>
    </row>
    <row r="474" spans="1:22" x14ac:dyDescent="0.25">
      <c r="A474" s="482" t="s">
        <v>941</v>
      </c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4"/>
    </row>
    <row r="475" spans="1:22" ht="90" x14ac:dyDescent="0.25">
      <c r="A475" s="559" t="s">
        <v>262</v>
      </c>
      <c r="B475" s="560" t="s">
        <v>942</v>
      </c>
      <c r="C475" s="560">
        <v>3000001</v>
      </c>
      <c r="D475" s="561" t="s">
        <v>943</v>
      </c>
      <c r="E475" s="560">
        <v>5004452</v>
      </c>
      <c r="F475" s="562" t="s">
        <v>944</v>
      </c>
      <c r="G475" s="563"/>
      <c r="H475" s="562" t="s">
        <v>944</v>
      </c>
      <c r="I475" s="562" t="s">
        <v>551</v>
      </c>
      <c r="J475" s="564">
        <f t="shared" ref="J475:O475" si="35">SUM(J476:J478)</f>
        <v>16</v>
      </c>
      <c r="K475" s="564">
        <f t="shared" si="35"/>
        <v>4</v>
      </c>
      <c r="L475" s="564">
        <f t="shared" si="35"/>
        <v>4</v>
      </c>
      <c r="M475" s="564">
        <f t="shared" si="35"/>
        <v>4</v>
      </c>
      <c r="N475" s="564">
        <f t="shared" si="35"/>
        <v>4</v>
      </c>
      <c r="O475" s="565">
        <f t="shared" si="35"/>
        <v>80488.489999999991</v>
      </c>
      <c r="P475" s="566">
        <v>2000</v>
      </c>
      <c r="Q475" s="564"/>
      <c r="R475" s="564"/>
      <c r="S475" s="564"/>
      <c r="T475" s="567">
        <f>+O475-P475-Q475-R475-S475</f>
        <v>78488.489999999991</v>
      </c>
      <c r="U475" s="564">
        <v>0</v>
      </c>
      <c r="V475" s="243" t="s">
        <v>945</v>
      </c>
    </row>
    <row r="476" spans="1:22" ht="45" x14ac:dyDescent="0.25">
      <c r="A476" s="568"/>
      <c r="B476" s="560"/>
      <c r="C476" s="560"/>
      <c r="D476" s="561"/>
      <c r="E476" s="560"/>
      <c r="F476" s="569"/>
      <c r="G476" s="570" t="s">
        <v>946</v>
      </c>
      <c r="H476" s="571" t="s">
        <v>947</v>
      </c>
      <c r="I476" s="569"/>
      <c r="J476" s="572">
        <v>4</v>
      </c>
      <c r="K476" s="572">
        <v>1</v>
      </c>
      <c r="L476" s="572">
        <v>1</v>
      </c>
      <c r="M476" s="572">
        <v>1</v>
      </c>
      <c r="N476" s="572">
        <v>1</v>
      </c>
      <c r="O476" s="573">
        <v>64853.09</v>
      </c>
      <c r="P476" s="572"/>
      <c r="Q476" s="572"/>
      <c r="R476" s="572"/>
      <c r="S476" s="572"/>
      <c r="T476" s="572"/>
      <c r="U476" s="572"/>
      <c r="V476" s="574"/>
    </row>
    <row r="477" spans="1:22" ht="56.25" x14ac:dyDescent="0.25">
      <c r="A477" s="568"/>
      <c r="B477" s="560"/>
      <c r="C477" s="560"/>
      <c r="D477" s="561"/>
      <c r="E477" s="560"/>
      <c r="F477" s="569"/>
      <c r="G477" s="570" t="s">
        <v>948</v>
      </c>
      <c r="H477" s="571" t="s">
        <v>949</v>
      </c>
      <c r="I477" s="569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4"/>
    </row>
    <row r="478" spans="1:22" ht="56.25" x14ac:dyDescent="0.25">
      <c r="A478" s="575"/>
      <c r="B478" s="576"/>
      <c r="C478" s="576"/>
      <c r="D478" s="577"/>
      <c r="E478" s="560"/>
      <c r="F478" s="578"/>
      <c r="G478" s="570" t="s">
        <v>950</v>
      </c>
      <c r="H478" s="571" t="s">
        <v>951</v>
      </c>
      <c r="I478" s="578"/>
      <c r="J478" s="572">
        <v>12</v>
      </c>
      <c r="K478" s="572">
        <v>3</v>
      </c>
      <c r="L478" s="572">
        <v>3</v>
      </c>
      <c r="M478" s="572">
        <v>3</v>
      </c>
      <c r="N478" s="572">
        <v>3</v>
      </c>
      <c r="O478" s="573">
        <v>15635.4</v>
      </c>
      <c r="P478" s="572"/>
      <c r="Q478" s="572"/>
      <c r="R478" s="572"/>
      <c r="S478" s="572"/>
      <c r="T478" s="572"/>
      <c r="U478" s="572"/>
      <c r="V478" s="574"/>
    </row>
    <row r="479" spans="1:22" ht="78.75" x14ac:dyDescent="0.25">
      <c r="A479" s="559" t="s">
        <v>272</v>
      </c>
      <c r="B479" s="579" t="s">
        <v>952</v>
      </c>
      <c r="C479" s="579">
        <v>3000001</v>
      </c>
      <c r="D479" s="580" t="s">
        <v>953</v>
      </c>
      <c r="E479" s="581">
        <v>5004453</v>
      </c>
      <c r="F479" s="562" t="s">
        <v>954</v>
      </c>
      <c r="G479" s="563"/>
      <c r="H479" s="562" t="s">
        <v>954</v>
      </c>
      <c r="I479" s="562" t="s">
        <v>955</v>
      </c>
      <c r="J479" s="582">
        <f>SUM(J480)</f>
        <v>2</v>
      </c>
      <c r="K479" s="582">
        <f>SUM(K480)</f>
        <v>0</v>
      </c>
      <c r="L479" s="582">
        <f>SUM(L480)</f>
        <v>2</v>
      </c>
      <c r="M479" s="582">
        <f>SUM(M480)</f>
        <v>2</v>
      </c>
      <c r="N479" s="582">
        <f>SUM(N480)</f>
        <v>2</v>
      </c>
      <c r="O479" s="582"/>
      <c r="P479" s="582"/>
      <c r="Q479" s="582"/>
      <c r="R479" s="582"/>
      <c r="S479" s="582"/>
      <c r="T479" s="567">
        <f>+O479-P479-Q479-R479-S479</f>
        <v>0</v>
      </c>
      <c r="U479" s="582"/>
      <c r="V479" s="243" t="s">
        <v>945</v>
      </c>
    </row>
    <row r="480" spans="1:22" ht="78.75" x14ac:dyDescent="0.25">
      <c r="A480" s="575"/>
      <c r="B480" s="576"/>
      <c r="C480" s="576"/>
      <c r="D480" s="583"/>
      <c r="E480" s="581"/>
      <c r="F480" s="578"/>
      <c r="G480" s="570" t="s">
        <v>956</v>
      </c>
      <c r="H480" s="571" t="s">
        <v>957</v>
      </c>
      <c r="I480" s="584"/>
      <c r="J480" s="572">
        <v>2</v>
      </c>
      <c r="K480" s="572"/>
      <c r="L480" s="572">
        <v>2</v>
      </c>
      <c r="M480" s="572">
        <v>2</v>
      </c>
      <c r="N480" s="572">
        <v>2</v>
      </c>
      <c r="O480" s="572"/>
      <c r="P480" s="572"/>
      <c r="Q480" s="572"/>
      <c r="R480" s="572"/>
      <c r="S480" s="572"/>
      <c r="T480" s="572"/>
      <c r="U480" s="572"/>
      <c r="V480" s="574"/>
    </row>
    <row r="481" spans="1:22" x14ac:dyDescent="0.25">
      <c r="A481" s="585" t="s">
        <v>958</v>
      </c>
      <c r="B481" s="586"/>
      <c r="C481" s="586"/>
      <c r="D481" s="586"/>
      <c r="E481" s="586"/>
      <c r="F481" s="586"/>
      <c r="G481" s="586"/>
      <c r="H481" s="586"/>
      <c r="I481" s="586"/>
      <c r="J481" s="586"/>
      <c r="K481" s="586"/>
      <c r="L481" s="586"/>
      <c r="M481" s="586"/>
      <c r="N481" s="586"/>
      <c r="O481" s="586"/>
      <c r="P481" s="586"/>
      <c r="Q481" s="586"/>
      <c r="R481" s="586"/>
      <c r="S481" s="586"/>
      <c r="T481" s="586"/>
      <c r="U481" s="586"/>
      <c r="V481" s="587"/>
    </row>
    <row r="482" spans="1:22" ht="225" x14ac:dyDescent="0.25">
      <c r="A482" s="559" t="s">
        <v>53</v>
      </c>
      <c r="B482" s="579" t="s">
        <v>959</v>
      </c>
      <c r="C482" s="579">
        <v>3043987</v>
      </c>
      <c r="D482" s="588" t="s">
        <v>960</v>
      </c>
      <c r="E482" s="579">
        <v>5000098</v>
      </c>
      <c r="F482" s="584" t="s">
        <v>961</v>
      </c>
      <c r="G482" s="589"/>
      <c r="H482" s="571"/>
      <c r="I482" s="588" t="s">
        <v>284</v>
      </c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4"/>
    </row>
    <row r="483" spans="1:22" ht="112.5" x14ac:dyDescent="0.25">
      <c r="A483" s="568"/>
      <c r="B483" s="560"/>
      <c r="C483" s="560"/>
      <c r="D483" s="561"/>
      <c r="E483" s="560"/>
      <c r="F483" s="569"/>
      <c r="G483" s="570" t="s">
        <v>962</v>
      </c>
      <c r="H483" s="571" t="s">
        <v>963</v>
      </c>
      <c r="I483" s="561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4"/>
    </row>
    <row r="484" spans="1:22" ht="90" x14ac:dyDescent="0.25">
      <c r="A484" s="568"/>
      <c r="B484" s="560"/>
      <c r="C484" s="560"/>
      <c r="D484" s="561"/>
      <c r="E484" s="560"/>
      <c r="F484" s="569"/>
      <c r="G484" s="570" t="s">
        <v>964</v>
      </c>
      <c r="H484" s="571" t="s">
        <v>965</v>
      </c>
      <c r="I484" s="561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4"/>
    </row>
    <row r="485" spans="1:22" ht="90" x14ac:dyDescent="0.25">
      <c r="A485" s="568"/>
      <c r="B485" s="560"/>
      <c r="C485" s="560"/>
      <c r="D485" s="561"/>
      <c r="E485" s="560"/>
      <c r="F485" s="569"/>
      <c r="G485" s="570" t="s">
        <v>966</v>
      </c>
      <c r="H485" s="571" t="s">
        <v>967</v>
      </c>
      <c r="I485" s="561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4"/>
    </row>
    <row r="486" spans="1:22" ht="202.5" x14ac:dyDescent="0.25">
      <c r="A486" s="568"/>
      <c r="B486" s="560"/>
      <c r="C486" s="560">
        <v>3043988</v>
      </c>
      <c r="D486" s="561" t="s">
        <v>968</v>
      </c>
      <c r="E486" s="579">
        <v>5000099</v>
      </c>
      <c r="F486" s="584" t="s">
        <v>969</v>
      </c>
      <c r="G486" s="589"/>
      <c r="H486" s="571"/>
      <c r="I486" s="588" t="s">
        <v>82</v>
      </c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4"/>
    </row>
    <row r="487" spans="1:22" ht="78.75" x14ac:dyDescent="0.25">
      <c r="A487" s="568"/>
      <c r="B487" s="560"/>
      <c r="C487" s="560"/>
      <c r="D487" s="561"/>
      <c r="E487" s="560"/>
      <c r="F487" s="569"/>
      <c r="G487" s="570" t="s">
        <v>970</v>
      </c>
      <c r="H487" s="571" t="s">
        <v>971</v>
      </c>
      <c r="I487" s="561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4"/>
    </row>
    <row r="488" spans="1:22" ht="101.25" x14ac:dyDescent="0.25">
      <c r="A488" s="568"/>
      <c r="B488" s="560"/>
      <c r="C488" s="560"/>
      <c r="D488" s="561"/>
      <c r="E488" s="560"/>
      <c r="F488" s="569"/>
      <c r="G488" s="570" t="s">
        <v>972</v>
      </c>
      <c r="H488" s="571" t="s">
        <v>973</v>
      </c>
      <c r="I488" s="561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4"/>
    </row>
    <row r="489" spans="1:22" ht="90" x14ac:dyDescent="0.25">
      <c r="A489" s="568"/>
      <c r="B489" s="560"/>
      <c r="C489" s="560"/>
      <c r="D489" s="561"/>
      <c r="E489" s="560"/>
      <c r="F489" s="569"/>
      <c r="G489" s="590"/>
      <c r="H489" s="591" t="s">
        <v>974</v>
      </c>
      <c r="I489" s="561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4"/>
    </row>
    <row r="490" spans="1:22" ht="146.25" x14ac:dyDescent="0.25">
      <c r="A490" s="568"/>
      <c r="B490" s="560"/>
      <c r="C490" s="560"/>
      <c r="D490" s="561"/>
      <c r="E490" s="560"/>
      <c r="F490" s="569"/>
      <c r="G490" s="570" t="s">
        <v>975</v>
      </c>
      <c r="H490" s="592" t="s">
        <v>976</v>
      </c>
      <c r="I490" s="561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4"/>
    </row>
    <row r="491" spans="1:22" ht="90" x14ac:dyDescent="0.25">
      <c r="A491" s="568"/>
      <c r="B491" s="560"/>
      <c r="C491" s="560"/>
      <c r="D491" s="561"/>
      <c r="E491" s="576"/>
      <c r="F491" s="569"/>
      <c r="G491" s="570" t="s">
        <v>977</v>
      </c>
      <c r="H491" s="571" t="s">
        <v>978</v>
      </c>
      <c r="I491" s="577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4"/>
    </row>
    <row r="492" spans="1:22" ht="213.75" x14ac:dyDescent="0.25">
      <c r="A492" s="568"/>
      <c r="B492" s="560"/>
      <c r="C492" s="560">
        <v>3043989</v>
      </c>
      <c r="D492" s="588" t="s">
        <v>979</v>
      </c>
      <c r="E492" s="579">
        <v>50000100</v>
      </c>
      <c r="F492" s="584" t="s">
        <v>980</v>
      </c>
      <c r="G492" s="584"/>
      <c r="H492" s="571"/>
      <c r="I492" s="588" t="s">
        <v>73</v>
      </c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4"/>
    </row>
    <row r="493" spans="1:22" ht="90" x14ac:dyDescent="0.25">
      <c r="A493" s="568"/>
      <c r="B493" s="560"/>
      <c r="C493" s="560"/>
      <c r="D493" s="561"/>
      <c r="E493" s="560"/>
      <c r="F493" s="569"/>
      <c r="G493" s="570" t="s">
        <v>981</v>
      </c>
      <c r="H493" s="571" t="s">
        <v>982</v>
      </c>
      <c r="I493" s="561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4"/>
    </row>
    <row r="494" spans="1:22" ht="146.25" x14ac:dyDescent="0.25">
      <c r="A494" s="568"/>
      <c r="B494" s="560"/>
      <c r="C494" s="560"/>
      <c r="D494" s="561"/>
      <c r="E494" s="560"/>
      <c r="F494" s="569"/>
      <c r="G494" s="570" t="s">
        <v>983</v>
      </c>
      <c r="H494" s="571" t="s">
        <v>984</v>
      </c>
      <c r="I494" s="561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4"/>
    </row>
    <row r="495" spans="1:22" ht="146.25" x14ac:dyDescent="0.25">
      <c r="A495" s="568"/>
      <c r="B495" s="560"/>
      <c r="C495" s="560"/>
      <c r="D495" s="577"/>
      <c r="E495" s="576"/>
      <c r="F495" s="569"/>
      <c r="G495" s="570" t="s">
        <v>985</v>
      </c>
      <c r="H495" s="592" t="s">
        <v>986</v>
      </c>
      <c r="I495" s="577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4"/>
    </row>
    <row r="496" spans="1:22" ht="180" x14ac:dyDescent="0.25">
      <c r="A496" s="568"/>
      <c r="B496" s="560"/>
      <c r="C496" s="593"/>
      <c r="D496" s="569"/>
      <c r="E496" s="579">
        <v>50000101</v>
      </c>
      <c r="F496" s="584" t="s">
        <v>987</v>
      </c>
      <c r="G496" s="589"/>
      <c r="H496" s="592"/>
      <c r="I496" s="569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4"/>
    </row>
    <row r="497" spans="1:22" ht="101.25" x14ac:dyDescent="0.25">
      <c r="A497" s="568"/>
      <c r="B497" s="560"/>
      <c r="C497" s="560">
        <v>3043990</v>
      </c>
      <c r="D497" s="561" t="s">
        <v>988</v>
      </c>
      <c r="E497" s="560"/>
      <c r="F497" s="569"/>
      <c r="G497" s="570" t="s">
        <v>989</v>
      </c>
      <c r="H497" s="571" t="s">
        <v>990</v>
      </c>
      <c r="I497" s="588" t="s">
        <v>57</v>
      </c>
      <c r="J497" s="572"/>
      <c r="K497" s="572"/>
      <c r="L497" s="572"/>
      <c r="M497" s="572"/>
      <c r="N497" s="572"/>
      <c r="O497" s="572"/>
      <c r="P497" s="572"/>
      <c r="Q497" s="572"/>
      <c r="R497" s="572"/>
      <c r="S497" s="572"/>
      <c r="T497" s="572"/>
      <c r="U497" s="572"/>
      <c r="V497" s="574"/>
    </row>
    <row r="498" spans="1:22" ht="101.25" x14ac:dyDescent="0.25">
      <c r="A498" s="575"/>
      <c r="B498" s="576"/>
      <c r="C498" s="576"/>
      <c r="D498" s="577"/>
      <c r="E498" s="576"/>
      <c r="F498" s="578"/>
      <c r="G498" s="570" t="s">
        <v>991</v>
      </c>
      <c r="H498" s="571" t="s">
        <v>992</v>
      </c>
      <c r="I498" s="577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4"/>
    </row>
    <row r="499" spans="1:22" x14ac:dyDescent="0.25">
      <c r="A499" s="482" t="s">
        <v>993</v>
      </c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4"/>
    </row>
    <row r="500" spans="1:22" ht="90" x14ac:dyDescent="0.25">
      <c r="A500" s="559" t="s">
        <v>377</v>
      </c>
      <c r="B500" s="579" t="s">
        <v>994</v>
      </c>
      <c r="C500" s="579" t="s">
        <v>995</v>
      </c>
      <c r="D500" s="588" t="s">
        <v>996</v>
      </c>
      <c r="E500" s="560">
        <v>5000104</v>
      </c>
      <c r="F500" s="584" t="s">
        <v>997</v>
      </c>
      <c r="G500" s="594"/>
      <c r="H500" s="595"/>
      <c r="I500" s="561" t="s">
        <v>596</v>
      </c>
      <c r="J500" s="595"/>
      <c r="K500" s="595"/>
      <c r="L500" s="595"/>
      <c r="M500" s="595"/>
      <c r="N500" s="595"/>
      <c r="O500" s="595"/>
      <c r="P500" s="595"/>
      <c r="Q500" s="595"/>
      <c r="R500" s="595"/>
      <c r="S500" s="595"/>
      <c r="T500" s="595"/>
      <c r="U500" s="595"/>
      <c r="V500" s="596"/>
    </row>
    <row r="501" spans="1:22" x14ac:dyDescent="0.25">
      <c r="A501" s="568"/>
      <c r="B501" s="560"/>
      <c r="C501" s="560"/>
      <c r="D501" s="561"/>
      <c r="E501" s="560"/>
      <c r="F501" s="569"/>
      <c r="G501" s="570" t="s">
        <v>998</v>
      </c>
      <c r="H501" s="572" t="s">
        <v>999</v>
      </c>
      <c r="I501" s="561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4"/>
    </row>
    <row r="502" spans="1:22" x14ac:dyDescent="0.25">
      <c r="A502" s="568"/>
      <c r="B502" s="560"/>
      <c r="C502" s="560"/>
      <c r="D502" s="561"/>
      <c r="E502" s="560"/>
      <c r="F502" s="569"/>
      <c r="G502" s="570" t="s">
        <v>1000</v>
      </c>
      <c r="H502" s="572" t="s">
        <v>1001</v>
      </c>
      <c r="I502" s="561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4"/>
    </row>
    <row r="503" spans="1:22" x14ac:dyDescent="0.25">
      <c r="A503" s="568"/>
      <c r="B503" s="560"/>
      <c r="C503" s="560"/>
      <c r="D503" s="561"/>
      <c r="E503" s="560"/>
      <c r="F503" s="569"/>
      <c r="G503" s="570" t="s">
        <v>1002</v>
      </c>
      <c r="H503" s="572" t="s">
        <v>1003</v>
      </c>
      <c r="I503" s="561"/>
      <c r="J503" s="572"/>
      <c r="K503" s="572"/>
      <c r="L503" s="572"/>
      <c r="M503" s="572"/>
      <c r="N503" s="572"/>
      <c r="O503" s="572"/>
      <c r="P503" s="572"/>
      <c r="Q503" s="572"/>
      <c r="R503" s="572"/>
      <c r="S503" s="572"/>
      <c r="T503" s="572"/>
      <c r="U503" s="572"/>
      <c r="V503" s="574"/>
    </row>
    <row r="504" spans="1:22" ht="67.5" x14ac:dyDescent="0.25">
      <c r="A504" s="568"/>
      <c r="B504" s="560"/>
      <c r="C504" s="560"/>
      <c r="D504" s="561"/>
      <c r="E504" s="560"/>
      <c r="F504" s="569"/>
      <c r="G504" s="570" t="s">
        <v>1004</v>
      </c>
      <c r="H504" s="592" t="s">
        <v>1005</v>
      </c>
      <c r="I504" s="561"/>
      <c r="J504" s="572"/>
      <c r="K504" s="572"/>
      <c r="L504" s="572"/>
      <c r="M504" s="572"/>
      <c r="N504" s="572"/>
      <c r="O504" s="572"/>
      <c r="P504" s="572"/>
      <c r="Q504" s="572"/>
      <c r="R504" s="572"/>
      <c r="S504" s="572"/>
      <c r="T504" s="572"/>
      <c r="U504" s="572"/>
      <c r="V504" s="574"/>
    </row>
    <row r="505" spans="1:22" ht="33.75" x14ac:dyDescent="0.25">
      <c r="A505" s="568"/>
      <c r="B505" s="560"/>
      <c r="C505" s="560"/>
      <c r="D505" s="561"/>
      <c r="E505" s="560"/>
      <c r="F505" s="569"/>
      <c r="G505" s="570" t="s">
        <v>1006</v>
      </c>
      <c r="H505" s="592" t="s">
        <v>1007</v>
      </c>
      <c r="I505" s="561"/>
      <c r="J505" s="572"/>
      <c r="K505" s="572"/>
      <c r="L505" s="572"/>
      <c r="M505" s="572"/>
      <c r="N505" s="572"/>
      <c r="O505" s="572"/>
      <c r="P505" s="572"/>
      <c r="Q505" s="572"/>
      <c r="R505" s="572"/>
      <c r="S505" s="572"/>
      <c r="T505" s="572"/>
      <c r="U505" s="572"/>
      <c r="V505" s="574"/>
    </row>
    <row r="506" spans="1:22" ht="33.75" x14ac:dyDescent="0.25">
      <c r="A506" s="568"/>
      <c r="B506" s="560"/>
      <c r="C506" s="560"/>
      <c r="D506" s="561"/>
      <c r="E506" s="560"/>
      <c r="F506" s="569"/>
      <c r="G506" s="570" t="s">
        <v>1008</v>
      </c>
      <c r="H506" s="592" t="s">
        <v>1009</v>
      </c>
      <c r="I506" s="561"/>
      <c r="J506" s="572"/>
      <c r="K506" s="572"/>
      <c r="L506" s="572"/>
      <c r="M506" s="572"/>
      <c r="N506" s="572"/>
      <c r="O506" s="572"/>
      <c r="P506" s="572"/>
      <c r="Q506" s="572"/>
      <c r="R506" s="572"/>
      <c r="S506" s="572"/>
      <c r="T506" s="572"/>
      <c r="U506" s="572"/>
      <c r="V506" s="574"/>
    </row>
    <row r="507" spans="1:22" x14ac:dyDescent="0.25">
      <c r="A507" s="568"/>
      <c r="B507" s="560"/>
      <c r="C507" s="576"/>
      <c r="D507" s="577"/>
      <c r="E507" s="576"/>
      <c r="F507" s="569"/>
      <c r="G507" s="570" t="s">
        <v>1010</v>
      </c>
      <c r="H507" s="570" t="s">
        <v>1011</v>
      </c>
      <c r="I507" s="577"/>
      <c r="J507" s="572"/>
      <c r="K507" s="572"/>
      <c r="L507" s="572"/>
      <c r="M507" s="572"/>
      <c r="N507" s="572"/>
      <c r="O507" s="572"/>
      <c r="P507" s="572"/>
      <c r="Q507" s="572"/>
      <c r="R507" s="572"/>
      <c r="S507" s="572"/>
      <c r="T507" s="572"/>
      <c r="U507" s="572"/>
      <c r="V507" s="574"/>
    </row>
    <row r="508" spans="1:22" ht="101.25" x14ac:dyDescent="0.25">
      <c r="A508" s="568"/>
      <c r="B508" s="560"/>
      <c r="C508" s="579">
        <v>3000007</v>
      </c>
      <c r="D508" s="588" t="s">
        <v>1012</v>
      </c>
      <c r="E508" s="579">
        <v>5000105</v>
      </c>
      <c r="F508" s="562" t="s">
        <v>1013</v>
      </c>
      <c r="G508" s="562"/>
      <c r="H508" s="562" t="s">
        <v>1013</v>
      </c>
      <c r="I508" s="562" t="s">
        <v>596</v>
      </c>
      <c r="J508" s="597">
        <v>869</v>
      </c>
      <c r="K508" s="597">
        <v>214</v>
      </c>
      <c r="L508" s="597">
        <v>218</v>
      </c>
      <c r="M508" s="597">
        <v>218</v>
      </c>
      <c r="N508" s="597">
        <v>219</v>
      </c>
      <c r="O508" s="598">
        <v>38978</v>
      </c>
      <c r="P508" s="599">
        <v>5000</v>
      </c>
      <c r="Q508" s="598">
        <v>0</v>
      </c>
      <c r="R508" s="598">
        <v>0</v>
      </c>
      <c r="S508" s="598">
        <v>0</v>
      </c>
      <c r="T508" s="567">
        <f>+O508-P508-Q508-R508-S508</f>
        <v>33978</v>
      </c>
      <c r="U508" s="582">
        <v>0</v>
      </c>
      <c r="V508" s="185" t="s">
        <v>1014</v>
      </c>
    </row>
    <row r="509" spans="1:22" ht="22.5" x14ac:dyDescent="0.25">
      <c r="A509" s="568"/>
      <c r="B509" s="560"/>
      <c r="C509" s="560"/>
      <c r="D509" s="561"/>
      <c r="E509" s="560"/>
      <c r="F509" s="569"/>
      <c r="G509" s="570" t="s">
        <v>1015</v>
      </c>
      <c r="H509" s="592" t="s">
        <v>1016</v>
      </c>
      <c r="I509" s="584"/>
      <c r="J509" s="600"/>
      <c r="K509" s="600"/>
      <c r="L509" s="600"/>
      <c r="M509" s="600"/>
      <c r="N509" s="600"/>
      <c r="O509" s="573"/>
      <c r="P509" s="573"/>
      <c r="Q509" s="573"/>
      <c r="R509" s="573"/>
      <c r="S509" s="573"/>
      <c r="T509" s="572"/>
      <c r="U509" s="572"/>
      <c r="V509" s="574"/>
    </row>
    <row r="510" spans="1:22" ht="33.75" x14ac:dyDescent="0.25">
      <c r="A510" s="568"/>
      <c r="B510" s="560"/>
      <c r="C510" s="560"/>
      <c r="D510" s="561"/>
      <c r="E510" s="560"/>
      <c r="F510" s="569"/>
      <c r="G510" s="570" t="s">
        <v>1017</v>
      </c>
      <c r="H510" s="592" t="s">
        <v>1018</v>
      </c>
      <c r="I510" s="584"/>
      <c r="J510" s="600"/>
      <c r="K510" s="600"/>
      <c r="L510" s="600"/>
      <c r="M510" s="600"/>
      <c r="N510" s="600"/>
      <c r="O510" s="573"/>
      <c r="P510" s="573"/>
      <c r="Q510" s="573"/>
      <c r="R510" s="573"/>
      <c r="S510" s="573"/>
      <c r="T510" s="572"/>
      <c r="U510" s="572"/>
      <c r="V510" s="574"/>
    </row>
    <row r="511" spans="1:22" ht="56.25" x14ac:dyDescent="0.25">
      <c r="A511" s="568"/>
      <c r="B511" s="560"/>
      <c r="C511" s="560"/>
      <c r="D511" s="561"/>
      <c r="E511" s="560"/>
      <c r="F511" s="569"/>
      <c r="G511" s="570" t="s">
        <v>1019</v>
      </c>
      <c r="H511" s="571" t="s">
        <v>1020</v>
      </c>
      <c r="I511" s="584"/>
      <c r="J511" s="600">
        <v>143</v>
      </c>
      <c r="K511" s="600">
        <v>35</v>
      </c>
      <c r="L511" s="600">
        <v>36</v>
      </c>
      <c r="M511" s="600">
        <v>36</v>
      </c>
      <c r="N511" s="600">
        <v>36</v>
      </c>
      <c r="O511" s="573"/>
      <c r="P511" s="573"/>
      <c r="Q511" s="573"/>
      <c r="R511" s="573"/>
      <c r="S511" s="573"/>
      <c r="T511" s="572"/>
      <c r="U511" s="572"/>
      <c r="V511" s="574"/>
    </row>
    <row r="512" spans="1:22" ht="33.75" x14ac:dyDescent="0.25">
      <c r="A512" s="568"/>
      <c r="B512" s="560"/>
      <c r="C512" s="560"/>
      <c r="D512" s="561"/>
      <c r="E512" s="560"/>
      <c r="F512" s="569"/>
      <c r="G512" s="570" t="s">
        <v>1021</v>
      </c>
      <c r="H512" s="571" t="s">
        <v>1022</v>
      </c>
      <c r="I512" s="584"/>
      <c r="J512" s="600">
        <v>339</v>
      </c>
      <c r="K512" s="600">
        <v>84</v>
      </c>
      <c r="L512" s="600">
        <v>85</v>
      </c>
      <c r="M512" s="600">
        <v>85</v>
      </c>
      <c r="N512" s="600">
        <v>85</v>
      </c>
      <c r="O512" s="573"/>
      <c r="P512" s="573"/>
      <c r="Q512" s="573"/>
      <c r="R512" s="573"/>
      <c r="S512" s="573"/>
      <c r="T512" s="572"/>
      <c r="U512" s="572"/>
      <c r="V512" s="574"/>
    </row>
    <row r="513" spans="1:22" ht="22.5" x14ac:dyDescent="0.25">
      <c r="A513" s="568"/>
      <c r="B513" s="560"/>
      <c r="C513" s="560"/>
      <c r="D513" s="561"/>
      <c r="E513" s="560"/>
      <c r="F513" s="569"/>
      <c r="G513" s="570" t="s">
        <v>1023</v>
      </c>
      <c r="H513" s="571" t="s">
        <v>1024</v>
      </c>
      <c r="I513" s="584"/>
      <c r="J513" s="600">
        <v>171</v>
      </c>
      <c r="K513" s="600">
        <v>42</v>
      </c>
      <c r="L513" s="600">
        <v>43</v>
      </c>
      <c r="M513" s="600">
        <v>43</v>
      </c>
      <c r="N513" s="600">
        <v>43</v>
      </c>
      <c r="O513" s="573"/>
      <c r="P513" s="573"/>
      <c r="Q513" s="573"/>
      <c r="R513" s="573"/>
      <c r="S513" s="573"/>
      <c r="T513" s="572"/>
      <c r="U513" s="572"/>
      <c r="V513" s="574"/>
    </row>
    <row r="514" spans="1:22" ht="45" x14ac:dyDescent="0.25">
      <c r="A514" s="568"/>
      <c r="B514" s="560"/>
      <c r="C514" s="560"/>
      <c r="D514" s="561"/>
      <c r="E514" s="560"/>
      <c r="F514" s="569"/>
      <c r="G514" s="570" t="s">
        <v>1025</v>
      </c>
      <c r="H514" s="571" t="s">
        <v>1026</v>
      </c>
      <c r="I514" s="584"/>
      <c r="J514" s="600">
        <v>75</v>
      </c>
      <c r="K514" s="600">
        <v>18</v>
      </c>
      <c r="L514" s="600">
        <v>19</v>
      </c>
      <c r="M514" s="600">
        <v>19</v>
      </c>
      <c r="N514" s="600">
        <v>19</v>
      </c>
      <c r="O514" s="573"/>
      <c r="P514" s="573"/>
      <c r="Q514" s="573"/>
      <c r="R514" s="573"/>
      <c r="S514" s="573"/>
      <c r="T514" s="572"/>
      <c r="U514" s="572"/>
      <c r="V514" s="574"/>
    </row>
    <row r="515" spans="1:22" ht="33.75" x14ac:dyDescent="0.25">
      <c r="A515" s="568"/>
      <c r="B515" s="560"/>
      <c r="C515" s="560"/>
      <c r="D515" s="561"/>
      <c r="E515" s="560"/>
      <c r="F515" s="569"/>
      <c r="G515" s="570" t="s">
        <v>1027</v>
      </c>
      <c r="H515" s="571" t="s">
        <v>1028</v>
      </c>
      <c r="I515" s="584"/>
      <c r="J515" s="600">
        <v>141</v>
      </c>
      <c r="K515" s="600">
        <v>35</v>
      </c>
      <c r="L515" s="600">
        <v>35</v>
      </c>
      <c r="M515" s="600">
        <v>35</v>
      </c>
      <c r="N515" s="600">
        <v>36</v>
      </c>
      <c r="O515" s="573"/>
      <c r="P515" s="573"/>
      <c r="Q515" s="573"/>
      <c r="R515" s="573"/>
      <c r="S515" s="573"/>
      <c r="T515" s="572"/>
      <c r="U515" s="572"/>
      <c r="V515" s="574"/>
    </row>
    <row r="516" spans="1:22" ht="56.25" x14ac:dyDescent="0.25">
      <c r="A516" s="568"/>
      <c r="B516" s="560"/>
      <c r="C516" s="579">
        <v>3000008</v>
      </c>
      <c r="D516" s="588" t="s">
        <v>1029</v>
      </c>
      <c r="E516" s="579">
        <v>5000106</v>
      </c>
      <c r="F516" s="562" t="s">
        <v>1030</v>
      </c>
      <c r="G516" s="601"/>
      <c r="H516" s="562" t="s">
        <v>1030</v>
      </c>
      <c r="I516" s="562" t="s">
        <v>596</v>
      </c>
      <c r="J516" s="582">
        <f>SUM(J521+J522+J524)</f>
        <v>33</v>
      </c>
      <c r="K516" s="582">
        <f>SUM(K521+K522+K524)</f>
        <v>8</v>
      </c>
      <c r="L516" s="582">
        <f>SUM(L521+L522+L524)</f>
        <v>8</v>
      </c>
      <c r="M516" s="582">
        <f>SUM(M521+M522+M524)</f>
        <v>8</v>
      </c>
      <c r="N516" s="582">
        <f>SUM(N521+N522+N524)</f>
        <v>9</v>
      </c>
      <c r="O516" s="598">
        <v>25689</v>
      </c>
      <c r="P516" s="599">
        <v>4000</v>
      </c>
      <c r="Q516" s="598">
        <v>0</v>
      </c>
      <c r="R516" s="598">
        <v>0</v>
      </c>
      <c r="S516" s="598">
        <v>0</v>
      </c>
      <c r="T516" s="567">
        <f>+O516-P516-Q516-R516-S516</f>
        <v>21689</v>
      </c>
      <c r="U516" s="582">
        <v>0</v>
      </c>
      <c r="V516" s="185" t="s">
        <v>1014</v>
      </c>
    </row>
    <row r="517" spans="1:22" ht="67.5" x14ac:dyDescent="0.25">
      <c r="A517" s="568"/>
      <c r="B517" s="560"/>
      <c r="C517" s="560"/>
      <c r="D517" s="561"/>
      <c r="E517" s="560"/>
      <c r="F517" s="569"/>
      <c r="G517" s="570" t="s">
        <v>1031</v>
      </c>
      <c r="H517" s="592" t="s">
        <v>1032</v>
      </c>
      <c r="I517" s="569"/>
      <c r="J517" s="572"/>
      <c r="K517" s="572"/>
      <c r="L517" s="572"/>
      <c r="M517" s="572"/>
      <c r="N517" s="572"/>
      <c r="O517" s="573"/>
      <c r="P517" s="573"/>
      <c r="Q517" s="573"/>
      <c r="R517" s="573"/>
      <c r="S517" s="573"/>
      <c r="T517" s="572"/>
      <c r="U517" s="572"/>
      <c r="V517" s="574"/>
    </row>
    <row r="518" spans="1:22" ht="56.25" x14ac:dyDescent="0.25">
      <c r="A518" s="568"/>
      <c r="B518" s="560"/>
      <c r="C518" s="560"/>
      <c r="D518" s="561"/>
      <c r="E518" s="560"/>
      <c r="F518" s="569"/>
      <c r="G518" s="570" t="s">
        <v>1033</v>
      </c>
      <c r="H518" s="592" t="s">
        <v>1034</v>
      </c>
      <c r="I518" s="569"/>
      <c r="J518" s="572"/>
      <c r="K518" s="572"/>
      <c r="L518" s="572"/>
      <c r="M518" s="572"/>
      <c r="N518" s="572"/>
      <c r="O518" s="573"/>
      <c r="P518" s="573"/>
      <c r="Q518" s="573"/>
      <c r="R518" s="573"/>
      <c r="S518" s="573"/>
      <c r="T518" s="572"/>
      <c r="U518" s="572"/>
      <c r="V518" s="574"/>
    </row>
    <row r="519" spans="1:22" ht="78.75" x14ac:dyDescent="0.25">
      <c r="A519" s="568"/>
      <c r="B519" s="560"/>
      <c r="C519" s="560"/>
      <c r="D519" s="561"/>
      <c r="E519" s="560"/>
      <c r="F519" s="569"/>
      <c r="G519" s="570" t="s">
        <v>1035</v>
      </c>
      <c r="H519" s="592" t="s">
        <v>1036</v>
      </c>
      <c r="I519" s="569"/>
      <c r="J519" s="572"/>
      <c r="K519" s="572"/>
      <c r="L519" s="572"/>
      <c r="M519" s="572"/>
      <c r="N519" s="572"/>
      <c r="O519" s="573"/>
      <c r="P519" s="573"/>
      <c r="Q519" s="573"/>
      <c r="R519" s="573"/>
      <c r="S519" s="573"/>
      <c r="T519" s="572"/>
      <c r="U519" s="572"/>
      <c r="V519" s="574"/>
    </row>
    <row r="520" spans="1:22" ht="78.75" x14ac:dyDescent="0.25">
      <c r="A520" s="568"/>
      <c r="B520" s="560"/>
      <c r="C520" s="560"/>
      <c r="D520" s="561"/>
      <c r="E520" s="560"/>
      <c r="F520" s="569"/>
      <c r="G520" s="570" t="s">
        <v>1037</v>
      </c>
      <c r="H520" s="592" t="s">
        <v>1038</v>
      </c>
      <c r="I520" s="569"/>
      <c r="J520" s="572"/>
      <c r="K520" s="572"/>
      <c r="L520" s="572"/>
      <c r="M520" s="572"/>
      <c r="N520" s="572"/>
      <c r="O520" s="573"/>
      <c r="P520" s="573"/>
      <c r="Q520" s="573"/>
      <c r="R520" s="573"/>
      <c r="S520" s="573"/>
      <c r="T520" s="572"/>
      <c r="U520" s="572"/>
      <c r="V520" s="574"/>
    </row>
    <row r="521" spans="1:22" x14ac:dyDescent="0.25">
      <c r="A521" s="568"/>
      <c r="B521" s="560"/>
      <c r="C521" s="560"/>
      <c r="D521" s="561"/>
      <c r="E521" s="560"/>
      <c r="F521" s="569"/>
      <c r="G521" s="570" t="s">
        <v>1039</v>
      </c>
      <c r="H521" s="571" t="s">
        <v>1040</v>
      </c>
      <c r="I521" s="569"/>
      <c r="J521" s="572">
        <v>4</v>
      </c>
      <c r="K521" s="572">
        <v>1</v>
      </c>
      <c r="L521" s="572">
        <v>1</v>
      </c>
      <c r="M521" s="572">
        <v>1</v>
      </c>
      <c r="N521" s="572">
        <v>1</v>
      </c>
      <c r="O521" s="573"/>
      <c r="P521" s="573"/>
      <c r="Q521" s="573"/>
      <c r="R521" s="573"/>
      <c r="S521" s="573"/>
      <c r="T521" s="572"/>
      <c r="U521" s="572"/>
      <c r="V521" s="574"/>
    </row>
    <row r="522" spans="1:22" x14ac:dyDescent="0.25">
      <c r="A522" s="568"/>
      <c r="B522" s="560"/>
      <c r="C522" s="560"/>
      <c r="D522" s="561"/>
      <c r="E522" s="560"/>
      <c r="F522" s="569"/>
      <c r="G522" s="570" t="s">
        <v>1041</v>
      </c>
      <c r="H522" s="571" t="s">
        <v>1042</v>
      </c>
      <c r="I522" s="569"/>
      <c r="J522" s="572">
        <v>4</v>
      </c>
      <c r="K522" s="572">
        <v>1</v>
      </c>
      <c r="L522" s="572">
        <v>1</v>
      </c>
      <c r="M522" s="572">
        <v>1</v>
      </c>
      <c r="N522" s="572">
        <v>1</v>
      </c>
      <c r="O522" s="573"/>
      <c r="P522" s="573"/>
      <c r="Q522" s="573"/>
      <c r="R522" s="573"/>
      <c r="S522" s="573"/>
      <c r="T522" s="572"/>
      <c r="U522" s="572"/>
      <c r="V522" s="574"/>
    </row>
    <row r="523" spans="1:22" ht="22.5" x14ac:dyDescent="0.25">
      <c r="A523" s="568"/>
      <c r="B523" s="560"/>
      <c r="C523" s="560"/>
      <c r="D523" s="561"/>
      <c r="E523" s="560"/>
      <c r="F523" s="569"/>
      <c r="G523" s="570" t="s">
        <v>1043</v>
      </c>
      <c r="H523" s="571" t="s">
        <v>1044</v>
      </c>
      <c r="I523" s="569"/>
      <c r="J523" s="572">
        <v>20</v>
      </c>
      <c r="K523" s="572">
        <v>5</v>
      </c>
      <c r="L523" s="572">
        <v>5</v>
      </c>
      <c r="M523" s="572">
        <v>5</v>
      </c>
      <c r="N523" s="572">
        <v>5</v>
      </c>
      <c r="O523" s="573"/>
      <c r="P523" s="573"/>
      <c r="Q523" s="573"/>
      <c r="R523" s="573"/>
      <c r="S523" s="573"/>
      <c r="T523" s="572"/>
      <c r="U523" s="572"/>
      <c r="V523" s="574"/>
    </row>
    <row r="524" spans="1:22" ht="22.5" x14ac:dyDescent="0.25">
      <c r="A524" s="568"/>
      <c r="B524" s="560"/>
      <c r="C524" s="560"/>
      <c r="D524" s="561"/>
      <c r="E524" s="560"/>
      <c r="F524" s="569"/>
      <c r="G524" s="570" t="s">
        <v>1045</v>
      </c>
      <c r="H524" s="571" t="s">
        <v>1046</v>
      </c>
      <c r="I524" s="569"/>
      <c r="J524" s="572">
        <v>25</v>
      </c>
      <c r="K524" s="572">
        <v>6</v>
      </c>
      <c r="L524" s="572">
        <v>6</v>
      </c>
      <c r="M524" s="572">
        <v>6</v>
      </c>
      <c r="N524" s="572">
        <v>7</v>
      </c>
      <c r="O524" s="573"/>
      <c r="P524" s="573"/>
      <c r="Q524" s="573"/>
      <c r="R524" s="573"/>
      <c r="S524" s="573"/>
      <c r="T524" s="572"/>
      <c r="U524" s="572"/>
      <c r="V524" s="574"/>
    </row>
    <row r="525" spans="1:22" ht="22.5" x14ac:dyDescent="0.25">
      <c r="A525" s="568"/>
      <c r="B525" s="560"/>
      <c r="C525" s="560"/>
      <c r="D525" s="561"/>
      <c r="E525" s="560"/>
      <c r="F525" s="569"/>
      <c r="G525" s="570" t="s">
        <v>1047</v>
      </c>
      <c r="H525" s="571" t="s">
        <v>1048</v>
      </c>
      <c r="I525" s="569"/>
      <c r="J525" s="572">
        <v>18</v>
      </c>
      <c r="K525" s="572">
        <v>4</v>
      </c>
      <c r="L525" s="572">
        <v>4</v>
      </c>
      <c r="M525" s="572">
        <v>5</v>
      </c>
      <c r="N525" s="572">
        <v>5</v>
      </c>
      <c r="O525" s="573"/>
      <c r="P525" s="573"/>
      <c r="Q525" s="573"/>
      <c r="R525" s="573"/>
      <c r="S525" s="573"/>
      <c r="T525" s="572"/>
      <c r="U525" s="572"/>
      <c r="V525" s="574"/>
    </row>
    <row r="526" spans="1:22" ht="67.5" x14ac:dyDescent="0.25">
      <c r="A526" s="568"/>
      <c r="B526" s="560"/>
      <c r="C526" s="560"/>
      <c r="D526" s="561"/>
      <c r="E526" s="560"/>
      <c r="F526" s="569"/>
      <c r="G526" s="570" t="s">
        <v>1049</v>
      </c>
      <c r="H526" s="571" t="s">
        <v>1050</v>
      </c>
      <c r="I526" s="569"/>
      <c r="J526" s="572">
        <v>12</v>
      </c>
      <c r="K526" s="572">
        <v>3</v>
      </c>
      <c r="L526" s="572">
        <v>3</v>
      </c>
      <c r="M526" s="572">
        <v>3</v>
      </c>
      <c r="N526" s="572">
        <v>3</v>
      </c>
      <c r="O526" s="573"/>
      <c r="P526" s="573"/>
      <c r="Q526" s="573"/>
      <c r="R526" s="573"/>
      <c r="S526" s="573"/>
      <c r="T526" s="572"/>
      <c r="U526" s="572"/>
      <c r="V526" s="574"/>
    </row>
    <row r="527" spans="1:22" ht="33.75" x14ac:dyDescent="0.25">
      <c r="A527" s="568"/>
      <c r="B527" s="560"/>
      <c r="C527" s="560"/>
      <c r="D527" s="561"/>
      <c r="E527" s="560"/>
      <c r="F527" s="569"/>
      <c r="G527" s="570" t="s">
        <v>1051</v>
      </c>
      <c r="H527" s="571" t="s">
        <v>1052</v>
      </c>
      <c r="I527" s="569"/>
      <c r="J527" s="572">
        <v>17</v>
      </c>
      <c r="K527" s="572">
        <v>4</v>
      </c>
      <c r="L527" s="572">
        <v>4</v>
      </c>
      <c r="M527" s="572">
        <v>4</v>
      </c>
      <c r="N527" s="572">
        <v>5</v>
      </c>
      <c r="O527" s="573"/>
      <c r="P527" s="573"/>
      <c r="Q527" s="573"/>
      <c r="R527" s="573"/>
      <c r="S527" s="573"/>
      <c r="T527" s="572"/>
      <c r="U527" s="572"/>
      <c r="V527" s="574"/>
    </row>
    <row r="528" spans="1:22" ht="22.5" x14ac:dyDescent="0.25">
      <c r="A528" s="568"/>
      <c r="B528" s="560"/>
      <c r="C528" s="560"/>
      <c r="D528" s="561"/>
      <c r="E528" s="560"/>
      <c r="F528" s="569"/>
      <c r="G528" s="570" t="s">
        <v>1053</v>
      </c>
      <c r="H528" s="571" t="s">
        <v>1054</v>
      </c>
      <c r="I528" s="569"/>
      <c r="J528" s="572">
        <v>81</v>
      </c>
      <c r="K528" s="572">
        <v>20</v>
      </c>
      <c r="L528" s="572">
        <v>20</v>
      </c>
      <c r="M528" s="572">
        <v>20</v>
      </c>
      <c r="N528" s="572">
        <v>21</v>
      </c>
      <c r="O528" s="573"/>
      <c r="P528" s="573"/>
      <c r="Q528" s="573"/>
      <c r="R528" s="573"/>
      <c r="S528" s="573"/>
      <c r="T528" s="572"/>
      <c r="U528" s="572"/>
      <c r="V528" s="574"/>
    </row>
    <row r="529" spans="1:22" x14ac:dyDescent="0.25">
      <c r="A529" s="568"/>
      <c r="B529" s="560"/>
      <c r="C529" s="560"/>
      <c r="D529" s="561"/>
      <c r="E529" s="560"/>
      <c r="F529" s="569"/>
      <c r="G529" s="570" t="s">
        <v>1055</v>
      </c>
      <c r="H529" s="571" t="s">
        <v>1056</v>
      </c>
      <c r="I529" s="569"/>
      <c r="J529" s="572">
        <v>4</v>
      </c>
      <c r="K529" s="572">
        <v>1</v>
      </c>
      <c r="L529" s="572">
        <v>1</v>
      </c>
      <c r="M529" s="572">
        <v>1</v>
      </c>
      <c r="N529" s="572">
        <v>1</v>
      </c>
      <c r="O529" s="573"/>
      <c r="P529" s="573"/>
      <c r="Q529" s="573"/>
      <c r="R529" s="573"/>
      <c r="S529" s="573"/>
      <c r="T529" s="572"/>
      <c r="U529" s="572"/>
      <c r="V529" s="574"/>
    </row>
    <row r="530" spans="1:22" x14ac:dyDescent="0.25">
      <c r="A530" s="568"/>
      <c r="B530" s="560"/>
      <c r="C530" s="560"/>
      <c r="D530" s="561"/>
      <c r="E530" s="560"/>
      <c r="F530" s="569"/>
      <c r="G530" s="570" t="s">
        <v>1057</v>
      </c>
      <c r="H530" s="571" t="s">
        <v>1058</v>
      </c>
      <c r="I530" s="569"/>
      <c r="J530" s="572">
        <v>5</v>
      </c>
      <c r="K530" s="572">
        <v>1</v>
      </c>
      <c r="L530" s="572">
        <v>1</v>
      </c>
      <c r="M530" s="572">
        <v>1</v>
      </c>
      <c r="N530" s="572">
        <v>2</v>
      </c>
      <c r="O530" s="573"/>
      <c r="P530" s="573"/>
      <c r="Q530" s="573"/>
      <c r="R530" s="573"/>
      <c r="S530" s="573"/>
      <c r="T530" s="572"/>
      <c r="U530" s="572"/>
      <c r="V530" s="574"/>
    </row>
    <row r="531" spans="1:22" x14ac:dyDescent="0.25">
      <c r="A531" s="568"/>
      <c r="B531" s="560"/>
      <c r="C531" s="560"/>
      <c r="D531" s="561"/>
      <c r="E531" s="560"/>
      <c r="F531" s="569"/>
      <c r="G531" s="570" t="s">
        <v>1059</v>
      </c>
      <c r="H531" s="571" t="s">
        <v>1060</v>
      </c>
      <c r="I531" s="569"/>
      <c r="J531" s="572">
        <v>40</v>
      </c>
      <c r="K531" s="572">
        <v>10</v>
      </c>
      <c r="L531" s="572">
        <v>10</v>
      </c>
      <c r="M531" s="572">
        <v>10</v>
      </c>
      <c r="N531" s="572">
        <v>10</v>
      </c>
      <c r="O531" s="573"/>
      <c r="P531" s="573"/>
      <c r="Q531" s="573"/>
      <c r="R531" s="573"/>
      <c r="S531" s="573"/>
      <c r="T531" s="572"/>
      <c r="U531" s="572"/>
      <c r="V531" s="574"/>
    </row>
    <row r="532" spans="1:22" x14ac:dyDescent="0.25">
      <c r="A532" s="568"/>
      <c r="B532" s="560"/>
      <c r="C532" s="560"/>
      <c r="D532" s="561"/>
      <c r="E532" s="560"/>
      <c r="F532" s="569"/>
      <c r="G532" s="570" t="s">
        <v>1061</v>
      </c>
      <c r="H532" s="571" t="s">
        <v>1062</v>
      </c>
      <c r="I532" s="569"/>
      <c r="J532" s="572">
        <v>4</v>
      </c>
      <c r="K532" s="572">
        <v>1</v>
      </c>
      <c r="L532" s="572">
        <v>1</v>
      </c>
      <c r="M532" s="572">
        <v>1</v>
      </c>
      <c r="N532" s="572">
        <v>1</v>
      </c>
      <c r="O532" s="573"/>
      <c r="P532" s="573"/>
      <c r="Q532" s="573"/>
      <c r="R532" s="573"/>
      <c r="S532" s="573"/>
      <c r="T532" s="572"/>
      <c r="U532" s="572"/>
      <c r="V532" s="574"/>
    </row>
    <row r="533" spans="1:22" ht="22.5" x14ac:dyDescent="0.25">
      <c r="A533" s="568"/>
      <c r="B533" s="560"/>
      <c r="C533" s="560"/>
      <c r="D533" s="561"/>
      <c r="E533" s="560"/>
      <c r="F533" s="569"/>
      <c r="G533" s="570" t="s">
        <v>1063</v>
      </c>
      <c r="H533" s="571" t="s">
        <v>1064</v>
      </c>
      <c r="I533" s="569"/>
      <c r="J533" s="572">
        <v>17</v>
      </c>
      <c r="K533" s="572">
        <v>4</v>
      </c>
      <c r="L533" s="572">
        <v>4</v>
      </c>
      <c r="M533" s="572">
        <v>4</v>
      </c>
      <c r="N533" s="572">
        <v>5</v>
      </c>
      <c r="O533" s="573"/>
      <c r="P533" s="573"/>
      <c r="Q533" s="573"/>
      <c r="R533" s="573"/>
      <c r="S533" s="573"/>
      <c r="T533" s="572"/>
      <c r="U533" s="572"/>
      <c r="V533" s="574"/>
    </row>
    <row r="534" spans="1:22" ht="45" x14ac:dyDescent="0.25">
      <c r="A534" s="568"/>
      <c r="B534" s="560"/>
      <c r="C534" s="560"/>
      <c r="D534" s="561"/>
      <c r="E534" s="560"/>
      <c r="F534" s="569"/>
      <c r="G534" s="600"/>
      <c r="H534" s="571" t="s">
        <v>1065</v>
      </c>
      <c r="I534" s="569"/>
      <c r="J534" s="572">
        <v>4</v>
      </c>
      <c r="K534" s="572">
        <v>1</v>
      </c>
      <c r="L534" s="572">
        <v>1</v>
      </c>
      <c r="M534" s="572">
        <v>1</v>
      </c>
      <c r="N534" s="572">
        <v>1</v>
      </c>
      <c r="O534" s="573"/>
      <c r="P534" s="573"/>
      <c r="Q534" s="573"/>
      <c r="R534" s="573"/>
      <c r="S534" s="573"/>
      <c r="T534" s="572"/>
      <c r="U534" s="572"/>
      <c r="V534" s="574"/>
    </row>
    <row r="535" spans="1:22" ht="45" x14ac:dyDescent="0.25">
      <c r="A535" s="575"/>
      <c r="B535" s="576"/>
      <c r="C535" s="576"/>
      <c r="D535" s="561"/>
      <c r="E535" s="560"/>
      <c r="F535" s="578"/>
      <c r="G535" s="600"/>
      <c r="H535" s="571" t="s">
        <v>1066</v>
      </c>
      <c r="I535" s="578"/>
      <c r="J535" s="572">
        <v>7</v>
      </c>
      <c r="K535" s="572">
        <v>1</v>
      </c>
      <c r="L535" s="572">
        <v>2</v>
      </c>
      <c r="M535" s="572">
        <v>2</v>
      </c>
      <c r="N535" s="572">
        <v>2</v>
      </c>
      <c r="O535" s="573"/>
      <c r="P535" s="573"/>
      <c r="Q535" s="573"/>
      <c r="R535" s="573"/>
      <c r="S535" s="573"/>
      <c r="T535" s="572"/>
      <c r="U535" s="572"/>
      <c r="V535" s="574"/>
    </row>
    <row r="536" spans="1:22" ht="101.25" x14ac:dyDescent="0.25">
      <c r="A536" s="559" t="s">
        <v>396</v>
      </c>
      <c r="B536" s="579" t="s">
        <v>1067</v>
      </c>
      <c r="C536" s="560">
        <v>3000009</v>
      </c>
      <c r="D536" s="602" t="s">
        <v>1068</v>
      </c>
      <c r="E536" s="581">
        <v>5000107</v>
      </c>
      <c r="F536" s="562" t="s">
        <v>1069</v>
      </c>
      <c r="G536" s="562"/>
      <c r="H536" s="562" t="s">
        <v>1069</v>
      </c>
      <c r="I536" s="562" t="s">
        <v>1070</v>
      </c>
      <c r="J536" s="597">
        <f>SUM(J537)</f>
        <v>72</v>
      </c>
      <c r="K536" s="597">
        <f>SUM(K537)</f>
        <v>18</v>
      </c>
      <c r="L536" s="597">
        <f>SUM(L537)</f>
        <v>18</v>
      </c>
      <c r="M536" s="597">
        <f>SUM(M537)</f>
        <v>18</v>
      </c>
      <c r="N536" s="597">
        <f>SUM(N537)</f>
        <v>18</v>
      </c>
      <c r="O536" s="603">
        <v>179050.12</v>
      </c>
      <c r="P536" s="604">
        <v>52244</v>
      </c>
      <c r="Q536" s="598">
        <v>0</v>
      </c>
      <c r="R536" s="598">
        <v>0</v>
      </c>
      <c r="S536" s="598">
        <v>0</v>
      </c>
      <c r="T536" s="603">
        <f>+O536-P536-Q536-R536-S536</f>
        <v>126806.12</v>
      </c>
      <c r="U536" s="582">
        <v>0</v>
      </c>
      <c r="V536" s="185" t="s">
        <v>1071</v>
      </c>
    </row>
    <row r="537" spans="1:22" ht="90" x14ac:dyDescent="0.25">
      <c r="A537" s="568"/>
      <c r="B537" s="560"/>
      <c r="C537" s="560"/>
      <c r="D537" s="602"/>
      <c r="E537" s="581"/>
      <c r="F537" s="578"/>
      <c r="G537" s="605" t="s">
        <v>1072</v>
      </c>
      <c r="H537" s="606" t="s">
        <v>1073</v>
      </c>
      <c r="I537" s="578"/>
      <c r="J537" s="595">
        <v>72</v>
      </c>
      <c r="K537" s="595">
        <v>18</v>
      </c>
      <c r="L537" s="595">
        <v>18</v>
      </c>
      <c r="M537" s="595">
        <v>18</v>
      </c>
      <c r="N537" s="595">
        <v>18</v>
      </c>
      <c r="O537" s="607">
        <v>179050.12</v>
      </c>
      <c r="P537" s="607"/>
      <c r="Q537" s="607"/>
      <c r="R537" s="607"/>
      <c r="S537" s="607"/>
      <c r="T537" s="595"/>
      <c r="U537" s="595"/>
      <c r="V537" s="596"/>
    </row>
    <row r="538" spans="1:22" ht="112.5" x14ac:dyDescent="0.25">
      <c r="A538" s="568"/>
      <c r="B538" s="560"/>
      <c r="C538" s="560">
        <v>3000010</v>
      </c>
      <c r="D538" s="608" t="s">
        <v>1074</v>
      </c>
      <c r="E538" s="581">
        <v>5000108</v>
      </c>
      <c r="F538" s="584" t="s">
        <v>1075</v>
      </c>
      <c r="G538" s="594"/>
      <c r="H538" s="584" t="s">
        <v>1075</v>
      </c>
      <c r="I538" s="588" t="s">
        <v>596</v>
      </c>
      <c r="J538" s="572"/>
      <c r="K538" s="572"/>
      <c r="L538" s="572"/>
      <c r="M538" s="572"/>
      <c r="N538" s="572"/>
      <c r="O538" s="572"/>
      <c r="P538" s="572"/>
      <c r="Q538" s="572"/>
      <c r="R538" s="572"/>
      <c r="S538" s="572"/>
      <c r="T538" s="572"/>
      <c r="U538" s="572"/>
      <c r="V538" s="574"/>
    </row>
    <row r="539" spans="1:22" ht="67.5" x14ac:dyDescent="0.25">
      <c r="A539" s="568"/>
      <c r="B539" s="560"/>
      <c r="C539" s="560"/>
      <c r="D539" s="608"/>
      <c r="E539" s="581"/>
      <c r="F539" s="569"/>
      <c r="G539" s="570" t="s">
        <v>1076</v>
      </c>
      <c r="H539" s="571" t="s">
        <v>1077</v>
      </c>
      <c r="I539" s="561"/>
      <c r="J539" s="572"/>
      <c r="K539" s="572"/>
      <c r="L539" s="572"/>
      <c r="M539" s="572"/>
      <c r="N539" s="572"/>
      <c r="O539" s="572"/>
      <c r="P539" s="572"/>
      <c r="Q539" s="572"/>
      <c r="R539" s="572"/>
      <c r="S539" s="572"/>
      <c r="T539" s="572"/>
      <c r="U539" s="572"/>
      <c r="V539" s="574"/>
    </row>
    <row r="540" spans="1:22" ht="45" x14ac:dyDescent="0.25">
      <c r="A540" s="568"/>
      <c r="B540" s="560"/>
      <c r="C540" s="560"/>
      <c r="D540" s="608"/>
      <c r="E540" s="581"/>
      <c r="F540" s="569"/>
      <c r="G540" s="570" t="s">
        <v>1078</v>
      </c>
      <c r="H540" s="571" t="s">
        <v>1079</v>
      </c>
      <c r="I540" s="561"/>
      <c r="J540" s="572"/>
      <c r="K540" s="572"/>
      <c r="L540" s="572"/>
      <c r="M540" s="572"/>
      <c r="N540" s="572"/>
      <c r="O540" s="572"/>
      <c r="P540" s="572"/>
      <c r="Q540" s="572"/>
      <c r="R540" s="572"/>
      <c r="S540" s="572"/>
      <c r="T540" s="572"/>
      <c r="U540" s="572"/>
      <c r="V540" s="574"/>
    </row>
    <row r="541" spans="1:22" ht="56.25" x14ac:dyDescent="0.25">
      <c r="A541" s="568"/>
      <c r="B541" s="560"/>
      <c r="C541" s="560"/>
      <c r="D541" s="608"/>
      <c r="E541" s="581"/>
      <c r="F541" s="578"/>
      <c r="G541" s="570" t="s">
        <v>1080</v>
      </c>
      <c r="H541" s="571" t="s">
        <v>1081</v>
      </c>
      <c r="I541" s="577"/>
      <c r="J541" s="572"/>
      <c r="K541" s="572"/>
      <c r="L541" s="572"/>
      <c r="M541" s="572"/>
      <c r="N541" s="572"/>
      <c r="O541" s="572"/>
      <c r="P541" s="572"/>
      <c r="Q541" s="572"/>
      <c r="R541" s="572"/>
      <c r="S541" s="572"/>
      <c r="T541" s="572"/>
      <c r="U541" s="572"/>
      <c r="V541" s="574"/>
    </row>
    <row r="542" spans="1:22" ht="67.5" x14ac:dyDescent="0.25">
      <c r="A542" s="568"/>
      <c r="B542" s="560"/>
      <c r="C542" s="560">
        <v>3000011</v>
      </c>
      <c r="D542" s="561" t="s">
        <v>1082</v>
      </c>
      <c r="E542" s="560">
        <v>5000109</v>
      </c>
      <c r="F542" s="562" t="s">
        <v>1083</v>
      </c>
      <c r="G542" s="563"/>
      <c r="H542" s="562" t="s">
        <v>1083</v>
      </c>
      <c r="I542" s="588" t="s">
        <v>1070</v>
      </c>
      <c r="J542" s="597">
        <v>130</v>
      </c>
      <c r="K542" s="597">
        <v>32</v>
      </c>
      <c r="L542" s="597">
        <v>33</v>
      </c>
      <c r="M542" s="597">
        <v>32</v>
      </c>
      <c r="N542" s="597">
        <v>33</v>
      </c>
      <c r="O542" s="603">
        <v>307285.92</v>
      </c>
      <c r="P542" s="582">
        <v>0</v>
      </c>
      <c r="Q542" s="582">
        <v>0</v>
      </c>
      <c r="R542" s="582">
        <v>0</v>
      </c>
      <c r="S542" s="582">
        <v>0</v>
      </c>
      <c r="T542" s="567">
        <f>+O542-P542-Q542-R542-S542</f>
        <v>307285.92</v>
      </c>
      <c r="U542" s="582">
        <v>0</v>
      </c>
      <c r="V542" s="582"/>
    </row>
    <row r="543" spans="1:22" ht="101.25" x14ac:dyDescent="0.25">
      <c r="A543" s="568"/>
      <c r="B543" s="560"/>
      <c r="C543" s="560"/>
      <c r="D543" s="561"/>
      <c r="E543" s="560"/>
      <c r="F543" s="569"/>
      <c r="G543" s="570" t="s">
        <v>1084</v>
      </c>
      <c r="H543" s="571" t="s">
        <v>1085</v>
      </c>
      <c r="I543" s="561"/>
      <c r="J543" s="572"/>
      <c r="K543" s="572"/>
      <c r="L543" s="572"/>
      <c r="M543" s="572"/>
      <c r="N543" s="572"/>
      <c r="O543" s="572"/>
      <c r="P543" s="572"/>
      <c r="Q543" s="572"/>
      <c r="R543" s="572"/>
      <c r="S543" s="572"/>
      <c r="T543" s="572"/>
      <c r="U543" s="572"/>
      <c r="V543" s="574"/>
    </row>
    <row r="544" spans="1:22" ht="33.75" x14ac:dyDescent="0.25">
      <c r="A544" s="568"/>
      <c r="B544" s="560"/>
      <c r="C544" s="560"/>
      <c r="D544" s="561"/>
      <c r="E544" s="560"/>
      <c r="F544" s="569"/>
      <c r="G544" s="570" t="s">
        <v>1086</v>
      </c>
      <c r="H544" s="571" t="s">
        <v>1087</v>
      </c>
      <c r="I544" s="561"/>
      <c r="J544" s="572"/>
      <c r="K544" s="572"/>
      <c r="L544" s="572"/>
      <c r="M544" s="572"/>
      <c r="N544" s="572"/>
      <c r="O544" s="572"/>
      <c r="P544" s="572"/>
      <c r="Q544" s="572"/>
      <c r="R544" s="572"/>
      <c r="S544" s="572"/>
      <c r="T544" s="572"/>
      <c r="U544" s="572"/>
      <c r="V544" s="574"/>
    </row>
    <row r="545" spans="1:22" ht="90" x14ac:dyDescent="0.25">
      <c r="A545" s="568"/>
      <c r="B545" s="560"/>
      <c r="C545" s="560"/>
      <c r="D545" s="561"/>
      <c r="E545" s="560"/>
      <c r="F545" s="569"/>
      <c r="G545" s="570" t="s">
        <v>1088</v>
      </c>
      <c r="H545" s="571" t="s">
        <v>1089</v>
      </c>
      <c r="I545" s="561"/>
      <c r="J545" s="572"/>
      <c r="K545" s="572"/>
      <c r="L545" s="572"/>
      <c r="M545" s="572"/>
      <c r="N545" s="572"/>
      <c r="O545" s="572"/>
      <c r="P545" s="572"/>
      <c r="Q545" s="572"/>
      <c r="R545" s="572"/>
      <c r="S545" s="572"/>
      <c r="T545" s="572"/>
      <c r="U545" s="572"/>
      <c r="V545" s="574"/>
    </row>
    <row r="546" spans="1:22" ht="33.75" x14ac:dyDescent="0.25">
      <c r="A546" s="568"/>
      <c r="B546" s="560"/>
      <c r="C546" s="560"/>
      <c r="D546" s="561"/>
      <c r="E546" s="560"/>
      <c r="F546" s="569"/>
      <c r="G546" s="570" t="s">
        <v>1090</v>
      </c>
      <c r="H546" s="571" t="s">
        <v>1091</v>
      </c>
      <c r="I546" s="561"/>
      <c r="J546" s="572">
        <v>130</v>
      </c>
      <c r="K546" s="572">
        <v>32</v>
      </c>
      <c r="L546" s="572">
        <v>33</v>
      </c>
      <c r="M546" s="572">
        <v>32</v>
      </c>
      <c r="N546" s="572">
        <v>33</v>
      </c>
      <c r="O546" s="573">
        <v>307285.92</v>
      </c>
      <c r="P546" s="572"/>
      <c r="Q546" s="572"/>
      <c r="R546" s="572"/>
      <c r="S546" s="572"/>
      <c r="T546" s="572"/>
      <c r="U546" s="572"/>
      <c r="V546" s="574"/>
    </row>
    <row r="547" spans="1:22" ht="56.25" x14ac:dyDescent="0.25">
      <c r="A547" s="568"/>
      <c r="B547" s="560"/>
      <c r="C547" s="560"/>
      <c r="D547" s="577"/>
      <c r="E547" s="576"/>
      <c r="F547" s="569"/>
      <c r="G547" s="570" t="s">
        <v>1092</v>
      </c>
      <c r="H547" s="571" t="s">
        <v>1093</v>
      </c>
      <c r="I547" s="577"/>
      <c r="J547" s="572"/>
      <c r="K547" s="572"/>
      <c r="L547" s="572"/>
      <c r="M547" s="572"/>
      <c r="N547" s="572"/>
      <c r="O547" s="572"/>
      <c r="P547" s="572"/>
      <c r="Q547" s="572"/>
      <c r="R547" s="572"/>
      <c r="S547" s="572"/>
      <c r="T547" s="572"/>
      <c r="U547" s="572"/>
      <c r="V547" s="574"/>
    </row>
    <row r="548" spans="1:22" ht="67.5" x14ac:dyDescent="0.25">
      <c r="A548" s="568"/>
      <c r="B548" s="560"/>
      <c r="C548" s="560">
        <v>3000012</v>
      </c>
      <c r="D548" s="588" t="s">
        <v>1094</v>
      </c>
      <c r="E548" s="579">
        <v>5000110</v>
      </c>
      <c r="F548" s="562" t="s">
        <v>1095</v>
      </c>
      <c r="G548" s="601"/>
      <c r="H548" s="562" t="s">
        <v>1095</v>
      </c>
      <c r="I548" s="562" t="s">
        <v>596</v>
      </c>
      <c r="J548" s="597">
        <f>SUM(J549+J550+J551+J554+J555+J556+J557)</f>
        <v>102</v>
      </c>
      <c r="K548" s="597">
        <v>180</v>
      </c>
      <c r="L548" s="597">
        <v>183</v>
      </c>
      <c r="M548" s="597">
        <v>180</v>
      </c>
      <c r="N548" s="597">
        <v>184</v>
      </c>
      <c r="O548" s="603">
        <v>220023.98</v>
      </c>
      <c r="P548" s="599">
        <v>1500</v>
      </c>
      <c r="Q548" s="582">
        <v>0</v>
      </c>
      <c r="R548" s="582">
        <v>0</v>
      </c>
      <c r="S548" s="582">
        <v>0</v>
      </c>
      <c r="T548" s="567">
        <f>+O548-P548-Q548-R548-S548</f>
        <v>218523.98</v>
      </c>
      <c r="U548" s="582">
        <v>0</v>
      </c>
      <c r="V548" s="185" t="s">
        <v>1071</v>
      </c>
    </row>
    <row r="549" spans="1:22" ht="90" x14ac:dyDescent="0.25">
      <c r="A549" s="568"/>
      <c r="B549" s="560"/>
      <c r="C549" s="560"/>
      <c r="D549" s="561"/>
      <c r="E549" s="560"/>
      <c r="F549" s="584"/>
      <c r="G549" s="570" t="s">
        <v>1096</v>
      </c>
      <c r="H549" s="571" t="s">
        <v>1097</v>
      </c>
      <c r="I549" s="569"/>
      <c r="J549" s="572">
        <v>2</v>
      </c>
      <c r="K549" s="572">
        <v>1</v>
      </c>
      <c r="L549" s="572">
        <v>1</v>
      </c>
      <c r="M549" s="572">
        <v>1</v>
      </c>
      <c r="N549" s="572">
        <v>2</v>
      </c>
      <c r="O549" s="573">
        <v>24967.98</v>
      </c>
      <c r="P549" s="572"/>
      <c r="Q549" s="572"/>
      <c r="R549" s="572"/>
      <c r="S549" s="572"/>
      <c r="T549" s="572"/>
      <c r="U549" s="572"/>
      <c r="V549" s="574"/>
    </row>
    <row r="550" spans="1:22" ht="90" x14ac:dyDescent="0.25">
      <c r="A550" s="568"/>
      <c r="B550" s="560"/>
      <c r="C550" s="560"/>
      <c r="D550" s="561"/>
      <c r="E550" s="560"/>
      <c r="F550" s="569"/>
      <c r="G550" s="570" t="s">
        <v>1098</v>
      </c>
      <c r="H550" s="571" t="s">
        <v>1099</v>
      </c>
      <c r="I550" s="569"/>
      <c r="J550" s="572">
        <v>1</v>
      </c>
      <c r="K550" s="572"/>
      <c r="L550" s="572">
        <v>1</v>
      </c>
      <c r="M550" s="572"/>
      <c r="N550" s="572">
        <v>1</v>
      </c>
      <c r="O550" s="573">
        <v>13092.19</v>
      </c>
      <c r="P550" s="572"/>
      <c r="Q550" s="572"/>
      <c r="R550" s="572"/>
      <c r="S550" s="572"/>
      <c r="T550" s="572"/>
      <c r="U550" s="572"/>
      <c r="V550" s="574"/>
    </row>
    <row r="551" spans="1:22" ht="90" x14ac:dyDescent="0.25">
      <c r="A551" s="568"/>
      <c r="B551" s="560"/>
      <c r="C551" s="560"/>
      <c r="D551" s="561"/>
      <c r="E551" s="560"/>
      <c r="F551" s="569"/>
      <c r="G551" s="570" t="s">
        <v>1100</v>
      </c>
      <c r="H551" s="571" t="s">
        <v>1101</v>
      </c>
      <c r="I551" s="569"/>
      <c r="J551" s="572">
        <v>1</v>
      </c>
      <c r="K551" s="572"/>
      <c r="L551" s="572">
        <v>1</v>
      </c>
      <c r="M551" s="572"/>
      <c r="N551" s="572"/>
      <c r="O551" s="573">
        <v>13897.66</v>
      </c>
      <c r="P551" s="572"/>
      <c r="Q551" s="572"/>
      <c r="R551" s="572"/>
      <c r="S551" s="572"/>
      <c r="T551" s="572"/>
      <c r="U551" s="572"/>
      <c r="V551" s="574"/>
    </row>
    <row r="552" spans="1:22" ht="67.5" x14ac:dyDescent="0.25">
      <c r="A552" s="568"/>
      <c r="B552" s="560"/>
      <c r="C552" s="560"/>
      <c r="D552" s="561"/>
      <c r="E552" s="560"/>
      <c r="F552" s="569"/>
      <c r="G552" s="570" t="s">
        <v>1102</v>
      </c>
      <c r="H552" s="571" t="s">
        <v>1103</v>
      </c>
      <c r="I552" s="569"/>
      <c r="J552" s="572"/>
      <c r="K552" s="572"/>
      <c r="L552" s="572"/>
      <c r="M552" s="572"/>
      <c r="N552" s="572"/>
      <c r="O552" s="572"/>
      <c r="P552" s="572"/>
      <c r="Q552" s="572"/>
      <c r="R552" s="572"/>
      <c r="S552" s="572"/>
      <c r="T552" s="572"/>
      <c r="U552" s="572"/>
      <c r="V552" s="574"/>
    </row>
    <row r="553" spans="1:22" ht="67.5" x14ac:dyDescent="0.25">
      <c r="A553" s="568"/>
      <c r="B553" s="560"/>
      <c r="C553" s="560"/>
      <c r="D553" s="561"/>
      <c r="E553" s="560"/>
      <c r="F553" s="569"/>
      <c r="G553" s="570" t="s">
        <v>1104</v>
      </c>
      <c r="H553" s="571" t="s">
        <v>1105</v>
      </c>
      <c r="I553" s="569"/>
      <c r="J553" s="572">
        <v>130</v>
      </c>
      <c r="K553" s="572">
        <v>32</v>
      </c>
      <c r="L553" s="572">
        <v>32</v>
      </c>
      <c r="M553" s="572">
        <v>32</v>
      </c>
      <c r="N553" s="572">
        <v>32</v>
      </c>
      <c r="O553" s="573">
        <v>70000</v>
      </c>
      <c r="P553" s="572"/>
      <c r="Q553" s="572"/>
      <c r="R553" s="572"/>
      <c r="S553" s="572"/>
      <c r="T553" s="572"/>
      <c r="U553" s="572"/>
      <c r="V553" s="574"/>
    </row>
    <row r="554" spans="1:22" ht="90" x14ac:dyDescent="0.25">
      <c r="A554" s="568"/>
      <c r="B554" s="560"/>
      <c r="C554" s="560"/>
      <c r="D554" s="561"/>
      <c r="E554" s="560"/>
      <c r="F554" s="569"/>
      <c r="G554" s="570" t="s">
        <v>1106</v>
      </c>
      <c r="H554" s="571" t="s">
        <v>1107</v>
      </c>
      <c r="I554" s="569"/>
      <c r="J554" s="572">
        <v>2</v>
      </c>
      <c r="K554" s="572"/>
      <c r="L554" s="572">
        <v>1</v>
      </c>
      <c r="M554" s="572"/>
      <c r="N554" s="572">
        <v>1</v>
      </c>
      <c r="O554" s="573">
        <v>27631.35</v>
      </c>
      <c r="P554" s="572"/>
      <c r="Q554" s="572"/>
      <c r="R554" s="572"/>
      <c r="S554" s="572"/>
      <c r="T554" s="572"/>
      <c r="U554" s="572"/>
      <c r="V554" s="574"/>
    </row>
    <row r="555" spans="1:22" ht="112.5" x14ac:dyDescent="0.25">
      <c r="A555" s="568"/>
      <c r="B555" s="560"/>
      <c r="C555" s="560"/>
      <c r="D555" s="561"/>
      <c r="E555" s="560"/>
      <c r="F555" s="569"/>
      <c r="G555" s="570" t="s">
        <v>1108</v>
      </c>
      <c r="H555" s="571" t="s">
        <v>1109</v>
      </c>
      <c r="I555" s="569"/>
      <c r="J555" s="572">
        <v>12</v>
      </c>
      <c r="K555" s="572">
        <v>3</v>
      </c>
      <c r="L555" s="572">
        <v>3</v>
      </c>
      <c r="M555" s="572">
        <v>3</v>
      </c>
      <c r="N555" s="572">
        <v>3</v>
      </c>
      <c r="O555" s="572">
        <v>0</v>
      </c>
      <c r="P555" s="572"/>
      <c r="Q555" s="572"/>
      <c r="R555" s="572"/>
      <c r="S555" s="572"/>
      <c r="T555" s="572"/>
      <c r="U555" s="572"/>
      <c r="V555" s="574"/>
    </row>
    <row r="556" spans="1:22" ht="67.5" x14ac:dyDescent="0.25">
      <c r="A556" s="568"/>
      <c r="B556" s="560"/>
      <c r="C556" s="560"/>
      <c r="D556" s="561"/>
      <c r="E556" s="560"/>
      <c r="F556" s="569"/>
      <c r="G556" s="570" t="s">
        <v>1110</v>
      </c>
      <c r="H556" s="571" t="s">
        <v>1111</v>
      </c>
      <c r="I556" s="569"/>
      <c r="J556" s="572">
        <v>10</v>
      </c>
      <c r="K556" s="572">
        <v>2</v>
      </c>
      <c r="L556" s="572">
        <v>2</v>
      </c>
      <c r="M556" s="572">
        <v>2</v>
      </c>
      <c r="N556" s="572">
        <v>3</v>
      </c>
      <c r="O556" s="573">
        <v>5012.21</v>
      </c>
      <c r="P556" s="572"/>
      <c r="Q556" s="572"/>
      <c r="R556" s="572"/>
      <c r="S556" s="572"/>
      <c r="T556" s="572"/>
      <c r="U556" s="572"/>
      <c r="V556" s="574"/>
    </row>
    <row r="557" spans="1:22" ht="56.25" x14ac:dyDescent="0.25">
      <c r="A557" s="568"/>
      <c r="B557" s="560"/>
      <c r="C557" s="560"/>
      <c r="D557" s="561"/>
      <c r="E557" s="560"/>
      <c r="F557" s="569"/>
      <c r="G557" s="570" t="s">
        <v>1112</v>
      </c>
      <c r="H557" s="571" t="s">
        <v>1113</v>
      </c>
      <c r="I557" s="569"/>
      <c r="J557" s="572">
        <v>74</v>
      </c>
      <c r="K557" s="572">
        <v>50</v>
      </c>
      <c r="L557" s="572">
        <v>50</v>
      </c>
      <c r="M557" s="572">
        <v>50</v>
      </c>
      <c r="N557" s="572">
        <v>50</v>
      </c>
      <c r="O557" s="573">
        <v>65422.59</v>
      </c>
      <c r="P557" s="572"/>
      <c r="Q557" s="572"/>
      <c r="R557" s="572"/>
      <c r="S557" s="572"/>
      <c r="T557" s="572"/>
      <c r="U557" s="572"/>
      <c r="V557" s="574"/>
    </row>
    <row r="558" spans="1:22" ht="56.25" x14ac:dyDescent="0.25">
      <c r="A558" s="568"/>
      <c r="B558" s="560"/>
      <c r="C558" s="560"/>
      <c r="D558" s="577"/>
      <c r="E558" s="560"/>
      <c r="F558" s="569"/>
      <c r="G558" s="570" t="s">
        <v>1114</v>
      </c>
      <c r="H558" s="571" t="s">
        <v>1115</v>
      </c>
      <c r="I558" s="578"/>
      <c r="J558" s="572"/>
      <c r="K558" s="572"/>
      <c r="L558" s="572"/>
      <c r="M558" s="572"/>
      <c r="N558" s="572"/>
      <c r="O558" s="573">
        <v>0</v>
      </c>
      <c r="P558" s="572"/>
      <c r="Q558" s="572"/>
      <c r="R558" s="572"/>
      <c r="S558" s="572"/>
      <c r="T558" s="572"/>
      <c r="U558" s="572"/>
      <c r="V558" s="574"/>
    </row>
    <row r="559" spans="1:22" ht="67.5" x14ac:dyDescent="0.25">
      <c r="A559" s="568"/>
      <c r="B559" s="560"/>
      <c r="C559" s="560">
        <v>3000013</v>
      </c>
      <c r="D559" s="588" t="s">
        <v>1116</v>
      </c>
      <c r="E559" s="579">
        <v>5000110</v>
      </c>
      <c r="F559" s="562" t="s">
        <v>1117</v>
      </c>
      <c r="G559" s="563"/>
      <c r="H559" s="562" t="s">
        <v>1117</v>
      </c>
      <c r="I559" s="562" t="s">
        <v>596</v>
      </c>
      <c r="J559" s="597">
        <f>SUM(J560)</f>
        <v>415</v>
      </c>
      <c r="K559" s="597">
        <f>SUM(K560)</f>
        <v>103</v>
      </c>
      <c r="L559" s="597">
        <f>SUM(L560)</f>
        <v>104</v>
      </c>
      <c r="M559" s="597">
        <f>SUM(M560)</f>
        <v>104</v>
      </c>
      <c r="N559" s="597">
        <f>SUM(N560)</f>
        <v>104</v>
      </c>
      <c r="O559" s="603">
        <v>94090.03</v>
      </c>
      <c r="P559" s="599">
        <v>1500</v>
      </c>
      <c r="Q559" s="582">
        <v>0</v>
      </c>
      <c r="R559" s="582">
        <v>0</v>
      </c>
      <c r="S559" s="582">
        <v>0</v>
      </c>
      <c r="T559" s="567">
        <f>+O559-P559-Q559-R559-S559</f>
        <v>92590.03</v>
      </c>
      <c r="U559" s="582">
        <v>0</v>
      </c>
      <c r="V559" s="185" t="s">
        <v>1071</v>
      </c>
    </row>
    <row r="560" spans="1:22" ht="33.75" x14ac:dyDescent="0.25">
      <c r="A560" s="568"/>
      <c r="B560" s="560"/>
      <c r="C560" s="560"/>
      <c r="D560" s="561"/>
      <c r="E560" s="560"/>
      <c r="F560" s="569"/>
      <c r="G560" s="570" t="s">
        <v>1118</v>
      </c>
      <c r="H560" s="592" t="s">
        <v>1119</v>
      </c>
      <c r="I560" s="569"/>
      <c r="J560" s="572">
        <v>415</v>
      </c>
      <c r="K560" s="572">
        <v>103</v>
      </c>
      <c r="L560" s="572">
        <v>104</v>
      </c>
      <c r="M560" s="572">
        <v>104</v>
      </c>
      <c r="N560" s="572">
        <v>104</v>
      </c>
      <c r="O560" s="573">
        <v>94090.03</v>
      </c>
      <c r="P560" s="572"/>
      <c r="Q560" s="572"/>
      <c r="R560" s="572"/>
      <c r="S560" s="572"/>
      <c r="T560" s="572"/>
      <c r="U560" s="572"/>
      <c r="V560" s="574"/>
    </row>
    <row r="561" spans="1:22" ht="67.5" x14ac:dyDescent="0.25">
      <c r="A561" s="568"/>
      <c r="B561" s="560"/>
      <c r="C561" s="560"/>
      <c r="D561" s="561"/>
      <c r="E561" s="560"/>
      <c r="F561" s="569"/>
      <c r="G561" s="570" t="s">
        <v>1120</v>
      </c>
      <c r="H561" s="571" t="s">
        <v>1121</v>
      </c>
      <c r="I561" s="569"/>
      <c r="J561" s="572"/>
      <c r="K561" s="572"/>
      <c r="L561" s="572"/>
      <c r="M561" s="572"/>
      <c r="N561" s="572"/>
      <c r="O561" s="572"/>
      <c r="P561" s="572"/>
      <c r="Q561" s="572"/>
      <c r="R561" s="572"/>
      <c r="S561" s="572"/>
      <c r="T561" s="572"/>
      <c r="U561" s="572"/>
      <c r="V561" s="574"/>
    </row>
    <row r="562" spans="1:22" ht="67.5" x14ac:dyDescent="0.25">
      <c r="A562" s="568"/>
      <c r="B562" s="560"/>
      <c r="C562" s="560"/>
      <c r="D562" s="561"/>
      <c r="E562" s="560"/>
      <c r="F562" s="569"/>
      <c r="G562" s="570" t="s">
        <v>1122</v>
      </c>
      <c r="H562" s="571" t="s">
        <v>1123</v>
      </c>
      <c r="I562" s="569"/>
      <c r="J562" s="572"/>
      <c r="K562" s="572"/>
      <c r="L562" s="572"/>
      <c r="M562" s="572"/>
      <c r="N562" s="572"/>
      <c r="O562" s="572"/>
      <c r="P562" s="572"/>
      <c r="Q562" s="572"/>
      <c r="R562" s="572"/>
      <c r="S562" s="572"/>
      <c r="T562" s="572"/>
      <c r="U562" s="572"/>
      <c r="V562" s="574"/>
    </row>
    <row r="563" spans="1:22" ht="45" x14ac:dyDescent="0.25">
      <c r="A563" s="568"/>
      <c r="B563" s="560"/>
      <c r="C563" s="560"/>
      <c r="D563" s="561"/>
      <c r="E563" s="560"/>
      <c r="F563" s="569"/>
      <c r="G563" s="570" t="s">
        <v>1124</v>
      </c>
      <c r="H563" s="571" t="s">
        <v>1125</v>
      </c>
      <c r="I563" s="569"/>
      <c r="J563" s="572"/>
      <c r="K563" s="572"/>
      <c r="L563" s="572"/>
      <c r="M563" s="572"/>
      <c r="N563" s="572"/>
      <c r="O563" s="572"/>
      <c r="P563" s="572"/>
      <c r="Q563" s="572"/>
      <c r="R563" s="572"/>
      <c r="S563" s="572"/>
      <c r="T563" s="572"/>
      <c r="U563" s="572"/>
      <c r="V563" s="574"/>
    </row>
    <row r="564" spans="1:22" ht="56.25" x14ac:dyDescent="0.25">
      <c r="A564" s="568"/>
      <c r="B564" s="560"/>
      <c r="C564" s="560"/>
      <c r="D564" s="561"/>
      <c r="E564" s="560"/>
      <c r="F564" s="569"/>
      <c r="G564" s="570" t="s">
        <v>1126</v>
      </c>
      <c r="H564" s="571" t="s">
        <v>1127</v>
      </c>
      <c r="I564" s="569"/>
      <c r="J564" s="572"/>
      <c r="K564" s="572"/>
      <c r="L564" s="572"/>
      <c r="M564" s="572"/>
      <c r="N564" s="572"/>
      <c r="O564" s="572"/>
      <c r="P564" s="572"/>
      <c r="Q564" s="572"/>
      <c r="R564" s="572"/>
      <c r="S564" s="572"/>
      <c r="T564" s="572"/>
      <c r="U564" s="572"/>
      <c r="V564" s="574"/>
    </row>
    <row r="565" spans="1:22" ht="101.25" x14ac:dyDescent="0.25">
      <c r="A565" s="568"/>
      <c r="B565" s="560"/>
      <c r="C565" s="560"/>
      <c r="D565" s="561"/>
      <c r="E565" s="560"/>
      <c r="F565" s="569"/>
      <c r="G565" s="570" t="s">
        <v>1128</v>
      </c>
      <c r="H565" s="571" t="s">
        <v>1129</v>
      </c>
      <c r="I565" s="569"/>
      <c r="J565" s="572"/>
      <c r="K565" s="572"/>
      <c r="L565" s="572"/>
      <c r="M565" s="572"/>
      <c r="N565" s="572"/>
      <c r="O565" s="572"/>
      <c r="P565" s="572"/>
      <c r="Q565" s="572"/>
      <c r="R565" s="572"/>
      <c r="S565" s="572"/>
      <c r="T565" s="572"/>
      <c r="U565" s="572"/>
      <c r="V565" s="574"/>
    </row>
    <row r="566" spans="1:22" ht="90" x14ac:dyDescent="0.25">
      <c r="A566" s="568"/>
      <c r="B566" s="560"/>
      <c r="C566" s="560"/>
      <c r="D566" s="577"/>
      <c r="E566" s="576"/>
      <c r="F566" s="578"/>
      <c r="G566" s="570" t="s">
        <v>1130</v>
      </c>
      <c r="H566" s="571" t="s">
        <v>1131</v>
      </c>
      <c r="I566" s="578"/>
      <c r="J566" s="572"/>
      <c r="K566" s="572"/>
      <c r="L566" s="572"/>
      <c r="M566" s="572"/>
      <c r="N566" s="572"/>
      <c r="O566" s="572"/>
      <c r="P566" s="572"/>
      <c r="Q566" s="572"/>
      <c r="R566" s="572"/>
      <c r="S566" s="572"/>
      <c r="T566" s="572"/>
      <c r="U566" s="572"/>
      <c r="V566" s="574"/>
    </row>
    <row r="567" spans="1:22" ht="78.75" x14ac:dyDescent="0.25">
      <c r="A567" s="568"/>
      <c r="B567" s="560"/>
      <c r="C567" s="560">
        <v>3000014</v>
      </c>
      <c r="D567" s="561" t="s">
        <v>1132</v>
      </c>
      <c r="E567" s="579">
        <v>5000112</v>
      </c>
      <c r="F567" s="562" t="s">
        <v>1133</v>
      </c>
      <c r="G567" s="563"/>
      <c r="H567" s="562" t="s">
        <v>1133</v>
      </c>
      <c r="I567" s="562" t="s">
        <v>596</v>
      </c>
      <c r="J567" s="582">
        <f>SUM(J568)</f>
        <v>169</v>
      </c>
      <c r="K567" s="582">
        <f>SUM(K568)</f>
        <v>42</v>
      </c>
      <c r="L567" s="582">
        <f>SUM(L568)</f>
        <v>42</v>
      </c>
      <c r="M567" s="582">
        <f>SUM(M568)</f>
        <v>42</v>
      </c>
      <c r="N567" s="582">
        <f>SUM(N568)</f>
        <v>42</v>
      </c>
      <c r="O567" s="582">
        <v>145000</v>
      </c>
      <c r="P567" s="599">
        <v>2000</v>
      </c>
      <c r="Q567" s="582">
        <v>0</v>
      </c>
      <c r="R567" s="582">
        <v>0</v>
      </c>
      <c r="S567" s="582">
        <v>0</v>
      </c>
      <c r="T567" s="567">
        <f>+O567-P567-Q567-R567-S567</f>
        <v>143000</v>
      </c>
      <c r="U567" s="582">
        <v>0</v>
      </c>
      <c r="V567" s="185" t="s">
        <v>1071</v>
      </c>
    </row>
    <row r="568" spans="1:22" ht="45" x14ac:dyDescent="0.25">
      <c r="A568" s="568"/>
      <c r="B568" s="560"/>
      <c r="C568" s="560"/>
      <c r="D568" s="561"/>
      <c r="E568" s="560"/>
      <c r="F568" s="569"/>
      <c r="G568" s="570" t="s">
        <v>1134</v>
      </c>
      <c r="H568" s="571" t="s">
        <v>1135</v>
      </c>
      <c r="I568" s="569"/>
      <c r="J568" s="572">
        <v>169</v>
      </c>
      <c r="K568" s="572">
        <v>42</v>
      </c>
      <c r="L568" s="572">
        <v>42</v>
      </c>
      <c r="M568" s="572">
        <v>42</v>
      </c>
      <c r="N568" s="572">
        <v>42</v>
      </c>
      <c r="O568" s="572"/>
      <c r="P568" s="572"/>
      <c r="Q568" s="572"/>
      <c r="R568" s="572"/>
      <c r="S568" s="572"/>
      <c r="T568" s="572"/>
      <c r="U568" s="572"/>
      <c r="V568" s="574"/>
    </row>
    <row r="569" spans="1:22" ht="33.75" x14ac:dyDescent="0.25">
      <c r="A569" s="568"/>
      <c r="B569" s="560"/>
      <c r="C569" s="560"/>
      <c r="D569" s="561"/>
      <c r="E569" s="560"/>
      <c r="F569" s="569"/>
      <c r="G569" s="570" t="s">
        <v>1136</v>
      </c>
      <c r="H569" s="571" t="s">
        <v>1137</v>
      </c>
      <c r="I569" s="569"/>
      <c r="J569" s="572"/>
      <c r="K569" s="572"/>
      <c r="L569" s="572"/>
      <c r="M569" s="572"/>
      <c r="N569" s="572"/>
      <c r="O569" s="572"/>
      <c r="P569" s="572"/>
      <c r="Q569" s="572"/>
      <c r="R569" s="572"/>
      <c r="S569" s="572"/>
      <c r="T569" s="572"/>
      <c r="U569" s="572"/>
      <c r="V569" s="574"/>
    </row>
    <row r="570" spans="1:22" ht="56.25" x14ac:dyDescent="0.25">
      <c r="A570" s="575"/>
      <c r="B570" s="576"/>
      <c r="C570" s="576"/>
      <c r="D570" s="577"/>
      <c r="E570" s="576"/>
      <c r="F570" s="569"/>
      <c r="G570" s="570" t="s">
        <v>1138</v>
      </c>
      <c r="H570" s="571" t="s">
        <v>1139</v>
      </c>
      <c r="I570" s="578"/>
      <c r="J570" s="572"/>
      <c r="K570" s="572"/>
      <c r="L570" s="572"/>
      <c r="M570" s="572"/>
      <c r="N570" s="572"/>
      <c r="O570" s="572"/>
      <c r="P570" s="572"/>
      <c r="Q570" s="572"/>
      <c r="R570" s="572"/>
      <c r="S570" s="572"/>
      <c r="T570" s="572"/>
      <c r="U570" s="572"/>
      <c r="V570" s="574"/>
    </row>
    <row r="571" spans="1:22" ht="112.5" x14ac:dyDescent="0.25">
      <c r="A571" s="559" t="s">
        <v>592</v>
      </c>
      <c r="B571" s="579" t="s">
        <v>1140</v>
      </c>
      <c r="C571" s="579">
        <v>3000015</v>
      </c>
      <c r="D571" s="588" t="s">
        <v>1141</v>
      </c>
      <c r="E571" s="579">
        <v>5000113</v>
      </c>
      <c r="F571" s="584" t="s">
        <v>1142</v>
      </c>
      <c r="G571" s="589"/>
      <c r="H571" s="572"/>
      <c r="I571" s="588" t="s">
        <v>1070</v>
      </c>
      <c r="J571" s="572"/>
      <c r="K571" s="572"/>
      <c r="L571" s="572"/>
      <c r="M571" s="572"/>
      <c r="N571" s="572"/>
      <c r="O571" s="572"/>
      <c r="P571" s="572"/>
      <c r="Q571" s="572"/>
      <c r="R571" s="572"/>
      <c r="S571" s="572"/>
      <c r="T571" s="572"/>
      <c r="U571" s="572"/>
      <c r="V571" s="574"/>
    </row>
    <row r="572" spans="1:22" x14ac:dyDescent="0.25">
      <c r="A572" s="568"/>
      <c r="B572" s="560"/>
      <c r="C572" s="560"/>
      <c r="D572" s="561"/>
      <c r="E572" s="560"/>
      <c r="F572" s="569"/>
      <c r="G572" s="570" t="s">
        <v>1143</v>
      </c>
      <c r="H572" s="572" t="s">
        <v>1144</v>
      </c>
      <c r="I572" s="561"/>
      <c r="J572" s="572"/>
      <c r="K572" s="572"/>
      <c r="L572" s="572"/>
      <c r="M572" s="572"/>
      <c r="N572" s="572"/>
      <c r="O572" s="572"/>
      <c r="P572" s="572"/>
      <c r="Q572" s="572"/>
      <c r="R572" s="572"/>
      <c r="S572" s="572"/>
      <c r="T572" s="572"/>
      <c r="U572" s="572"/>
      <c r="V572" s="574"/>
    </row>
    <row r="573" spans="1:22" x14ac:dyDescent="0.25">
      <c r="A573" s="568"/>
      <c r="B573" s="560"/>
      <c r="C573" s="560"/>
      <c r="D573" s="561"/>
      <c r="E573" s="560"/>
      <c r="F573" s="569"/>
      <c r="G573" s="570" t="s">
        <v>1145</v>
      </c>
      <c r="H573" s="572" t="s">
        <v>1146</v>
      </c>
      <c r="I573" s="561"/>
      <c r="J573" s="572"/>
      <c r="K573" s="572"/>
      <c r="L573" s="572"/>
      <c r="M573" s="572"/>
      <c r="N573" s="572"/>
      <c r="O573" s="572"/>
      <c r="P573" s="572"/>
      <c r="Q573" s="572"/>
      <c r="R573" s="572"/>
      <c r="S573" s="572"/>
      <c r="T573" s="572"/>
      <c r="U573" s="572"/>
      <c r="V573" s="574"/>
    </row>
    <row r="574" spans="1:22" x14ac:dyDescent="0.25">
      <c r="A574" s="568"/>
      <c r="B574" s="560"/>
      <c r="C574" s="560"/>
      <c r="D574" s="561"/>
      <c r="E574" s="560"/>
      <c r="F574" s="569"/>
      <c r="G574" s="570" t="s">
        <v>1147</v>
      </c>
      <c r="H574" s="572" t="s">
        <v>1148</v>
      </c>
      <c r="I574" s="561"/>
      <c r="J574" s="572"/>
      <c r="K574" s="572"/>
      <c r="L574" s="572"/>
      <c r="M574" s="572"/>
      <c r="N574" s="572"/>
      <c r="O574" s="572"/>
      <c r="P574" s="572"/>
      <c r="Q574" s="572"/>
      <c r="R574" s="572"/>
      <c r="S574" s="572"/>
      <c r="T574" s="572"/>
      <c r="U574" s="572"/>
      <c r="V574" s="574"/>
    </row>
    <row r="575" spans="1:22" x14ac:dyDescent="0.25">
      <c r="A575" s="568"/>
      <c r="B575" s="560"/>
      <c r="C575" s="560"/>
      <c r="D575" s="561"/>
      <c r="E575" s="560"/>
      <c r="F575" s="569"/>
      <c r="G575" s="570" t="s">
        <v>1149</v>
      </c>
      <c r="H575" s="572" t="s">
        <v>1150</v>
      </c>
      <c r="I575" s="561"/>
      <c r="J575" s="572"/>
      <c r="K575" s="572"/>
      <c r="L575" s="572"/>
      <c r="M575" s="572"/>
      <c r="N575" s="572"/>
      <c r="O575" s="572"/>
      <c r="P575" s="572"/>
      <c r="Q575" s="572"/>
      <c r="R575" s="572"/>
      <c r="S575" s="572"/>
      <c r="T575" s="572"/>
      <c r="U575" s="572"/>
      <c r="V575" s="574"/>
    </row>
    <row r="576" spans="1:22" ht="101.25" x14ac:dyDescent="0.25">
      <c r="A576" s="568"/>
      <c r="B576" s="560"/>
      <c r="C576" s="560"/>
      <c r="D576" s="561"/>
      <c r="E576" s="560"/>
      <c r="F576" s="569"/>
      <c r="G576" s="570" t="s">
        <v>1151</v>
      </c>
      <c r="H576" s="571" t="s">
        <v>1152</v>
      </c>
      <c r="I576" s="561"/>
      <c r="J576" s="572"/>
      <c r="K576" s="572"/>
      <c r="L576" s="572"/>
      <c r="M576" s="572"/>
      <c r="N576" s="572"/>
      <c r="O576" s="572"/>
      <c r="P576" s="572"/>
      <c r="Q576" s="572"/>
      <c r="R576" s="572"/>
      <c r="S576" s="572"/>
      <c r="T576" s="572"/>
      <c r="U576" s="572"/>
      <c r="V576" s="574"/>
    </row>
    <row r="577" spans="1:22" ht="157.5" x14ac:dyDescent="0.25">
      <c r="A577" s="575"/>
      <c r="B577" s="576"/>
      <c r="C577" s="576"/>
      <c r="D577" s="577"/>
      <c r="E577" s="576"/>
      <c r="F577" s="569"/>
      <c r="G577" s="570" t="s">
        <v>1153</v>
      </c>
      <c r="H577" s="592" t="s">
        <v>1154</v>
      </c>
      <c r="I577" s="577"/>
      <c r="J577" s="572"/>
      <c r="K577" s="572"/>
      <c r="L577" s="572"/>
      <c r="M577" s="572"/>
      <c r="N577" s="572"/>
      <c r="O577" s="572"/>
      <c r="P577" s="572"/>
      <c r="Q577" s="572"/>
      <c r="R577" s="572"/>
      <c r="S577" s="572"/>
      <c r="T577" s="572"/>
      <c r="U577" s="572"/>
      <c r="V577" s="574"/>
    </row>
    <row r="578" spans="1:22" ht="90" x14ac:dyDescent="0.25">
      <c r="A578" s="559" t="s">
        <v>1155</v>
      </c>
      <c r="B578" s="579" t="s">
        <v>1156</v>
      </c>
      <c r="C578" s="579">
        <v>3000016</v>
      </c>
      <c r="D578" s="588" t="s">
        <v>1157</v>
      </c>
      <c r="E578" s="579">
        <v>5000114</v>
      </c>
      <c r="F578" s="562" t="s">
        <v>1158</v>
      </c>
      <c r="G578" s="601"/>
      <c r="H578" s="562" t="s">
        <v>1158</v>
      </c>
      <c r="I578" s="562" t="s">
        <v>596</v>
      </c>
      <c r="J578" s="604">
        <f>SUM(J579+J580+J581+J582+J585)</f>
        <v>2300</v>
      </c>
      <c r="K578" s="604">
        <f>SUM(K579+K580+K581+K582+K585)</f>
        <v>574</v>
      </c>
      <c r="L578" s="604">
        <f>SUM(L579+L580+L581+L582+L585)</f>
        <v>576</v>
      </c>
      <c r="M578" s="604">
        <f>SUM(M579+M580+M581+M582+M585)</f>
        <v>574</v>
      </c>
      <c r="N578" s="604">
        <f>SUM(N579+N580+N581+N582+N585)</f>
        <v>576</v>
      </c>
      <c r="O578" s="603">
        <v>541538.77</v>
      </c>
      <c r="P578" s="604">
        <v>57436</v>
      </c>
      <c r="Q578" s="597">
        <v>0</v>
      </c>
      <c r="R578" s="597">
        <v>0</v>
      </c>
      <c r="S578" s="597">
        <v>0</v>
      </c>
      <c r="T578" s="567">
        <f>+O578-P578-Q578-R578-S578</f>
        <v>484102.77</v>
      </c>
      <c r="U578" s="597">
        <v>0</v>
      </c>
      <c r="V578" s="185" t="s">
        <v>1159</v>
      </c>
    </row>
    <row r="579" spans="1:22" ht="45" x14ac:dyDescent="0.25">
      <c r="A579" s="568"/>
      <c r="B579" s="560"/>
      <c r="C579" s="560"/>
      <c r="D579" s="561"/>
      <c r="E579" s="560"/>
      <c r="F579" s="569"/>
      <c r="G579" s="570" t="s">
        <v>1160</v>
      </c>
      <c r="H579" s="571" t="s">
        <v>1161</v>
      </c>
      <c r="I579" s="584"/>
      <c r="J579" s="572">
        <v>100</v>
      </c>
      <c r="K579" s="572">
        <v>25</v>
      </c>
      <c r="L579" s="572">
        <v>25</v>
      </c>
      <c r="M579" s="572">
        <v>25</v>
      </c>
      <c r="N579" s="572">
        <v>25</v>
      </c>
      <c r="O579" s="573">
        <v>12128.86</v>
      </c>
      <c r="P579" s="600"/>
      <c r="Q579" s="600"/>
      <c r="R579" s="600"/>
      <c r="S579" s="600"/>
      <c r="T579" s="600"/>
      <c r="U579" s="600"/>
      <c r="V579" s="574"/>
    </row>
    <row r="580" spans="1:22" ht="123.75" x14ac:dyDescent="0.25">
      <c r="A580" s="568"/>
      <c r="B580" s="560"/>
      <c r="C580" s="560"/>
      <c r="D580" s="561"/>
      <c r="E580" s="560"/>
      <c r="F580" s="569"/>
      <c r="G580" s="570" t="s">
        <v>1162</v>
      </c>
      <c r="H580" s="571" t="s">
        <v>1163</v>
      </c>
      <c r="I580" s="584"/>
      <c r="J580" s="572">
        <v>1000</v>
      </c>
      <c r="K580" s="572">
        <v>250</v>
      </c>
      <c r="L580" s="572">
        <v>250</v>
      </c>
      <c r="M580" s="572">
        <v>250</v>
      </c>
      <c r="N580" s="572">
        <v>250</v>
      </c>
      <c r="O580" s="573">
        <v>79880.039999999994</v>
      </c>
      <c r="P580" s="572"/>
      <c r="Q580" s="572"/>
      <c r="R580" s="572"/>
      <c r="S580" s="572"/>
      <c r="T580" s="572"/>
      <c r="U580" s="572"/>
      <c r="V580" s="574"/>
    </row>
    <row r="581" spans="1:22" ht="67.5" x14ac:dyDescent="0.25">
      <c r="A581" s="568"/>
      <c r="B581" s="560"/>
      <c r="C581" s="560"/>
      <c r="D581" s="561"/>
      <c r="E581" s="560"/>
      <c r="F581" s="569"/>
      <c r="G581" s="570" t="s">
        <v>1164</v>
      </c>
      <c r="H581" s="571" t="s">
        <v>1165</v>
      </c>
      <c r="I581" s="584"/>
      <c r="J581" s="572">
        <v>750</v>
      </c>
      <c r="K581" s="572">
        <v>187</v>
      </c>
      <c r="L581" s="572">
        <v>188</v>
      </c>
      <c r="M581" s="572">
        <v>187</v>
      </c>
      <c r="N581" s="572">
        <v>188</v>
      </c>
      <c r="O581" s="573">
        <v>130109.35</v>
      </c>
      <c r="P581" s="572"/>
      <c r="Q581" s="572"/>
      <c r="R581" s="572"/>
      <c r="S581" s="572"/>
      <c r="T581" s="572"/>
      <c r="U581" s="572"/>
      <c r="V581" s="574"/>
    </row>
    <row r="582" spans="1:22" ht="67.5" x14ac:dyDescent="0.25">
      <c r="A582" s="568"/>
      <c r="B582" s="560"/>
      <c r="C582" s="560"/>
      <c r="D582" s="561"/>
      <c r="E582" s="560"/>
      <c r="F582" s="569"/>
      <c r="G582" s="570" t="s">
        <v>1166</v>
      </c>
      <c r="H582" s="571" t="s">
        <v>1167</v>
      </c>
      <c r="I582" s="584"/>
      <c r="J582" s="572">
        <v>250</v>
      </c>
      <c r="K582" s="572">
        <v>62</v>
      </c>
      <c r="L582" s="572">
        <v>63</v>
      </c>
      <c r="M582" s="572">
        <v>62</v>
      </c>
      <c r="N582" s="572">
        <v>63</v>
      </c>
      <c r="O582" s="573">
        <v>48356.93</v>
      </c>
      <c r="P582" s="572"/>
      <c r="Q582" s="572"/>
      <c r="R582" s="572"/>
      <c r="S582" s="572"/>
      <c r="T582" s="572"/>
      <c r="U582" s="572"/>
      <c r="V582" s="574"/>
    </row>
    <row r="583" spans="1:22" ht="90" x14ac:dyDescent="0.25">
      <c r="A583" s="568"/>
      <c r="B583" s="560"/>
      <c r="C583" s="560"/>
      <c r="D583" s="561"/>
      <c r="E583" s="560"/>
      <c r="F583" s="569"/>
      <c r="G583" s="570" t="s">
        <v>1168</v>
      </c>
      <c r="H583" s="571" t="s">
        <v>1169</v>
      </c>
      <c r="I583" s="584"/>
      <c r="J583" s="572">
        <v>360</v>
      </c>
      <c r="K583" s="572">
        <v>90</v>
      </c>
      <c r="L583" s="572">
        <v>90</v>
      </c>
      <c r="M583" s="572">
        <v>90</v>
      </c>
      <c r="N583" s="572">
        <v>90</v>
      </c>
      <c r="O583" s="573">
        <v>2206.25</v>
      </c>
      <c r="P583" s="572"/>
      <c r="Q583" s="572"/>
      <c r="R583" s="572"/>
      <c r="S583" s="572"/>
      <c r="T583" s="572"/>
      <c r="U583" s="572"/>
      <c r="V583" s="574"/>
    </row>
    <row r="584" spans="1:22" ht="101.25" x14ac:dyDescent="0.25">
      <c r="A584" s="568"/>
      <c r="B584" s="560"/>
      <c r="C584" s="560"/>
      <c r="D584" s="561"/>
      <c r="E584" s="560"/>
      <c r="F584" s="569"/>
      <c r="G584" s="570" t="s">
        <v>1170</v>
      </c>
      <c r="H584" s="571" t="s">
        <v>1171</v>
      </c>
      <c r="I584" s="584"/>
      <c r="J584" s="572">
        <v>500</v>
      </c>
      <c r="K584" s="572">
        <v>125</v>
      </c>
      <c r="L584" s="572">
        <v>125</v>
      </c>
      <c r="M584" s="572">
        <v>125</v>
      </c>
      <c r="N584" s="572">
        <v>125</v>
      </c>
      <c r="O584" s="573">
        <v>268560.2</v>
      </c>
      <c r="P584" s="572"/>
      <c r="Q584" s="572"/>
      <c r="R584" s="572"/>
      <c r="S584" s="572"/>
      <c r="T584" s="572"/>
      <c r="U584" s="572"/>
      <c r="V584" s="574"/>
    </row>
    <row r="585" spans="1:22" ht="56.25" x14ac:dyDescent="0.25">
      <c r="A585" s="568"/>
      <c r="B585" s="560"/>
      <c r="C585" s="560"/>
      <c r="D585" s="561"/>
      <c r="E585" s="560"/>
      <c r="F585" s="569"/>
      <c r="G585" s="570" t="s">
        <v>1172</v>
      </c>
      <c r="H585" s="571" t="s">
        <v>1173</v>
      </c>
      <c r="I585" s="584"/>
      <c r="J585" s="572">
        <v>200</v>
      </c>
      <c r="K585" s="572">
        <v>50</v>
      </c>
      <c r="L585" s="572">
        <v>50</v>
      </c>
      <c r="M585" s="572">
        <v>50</v>
      </c>
      <c r="N585" s="572">
        <v>50</v>
      </c>
      <c r="O585" s="572">
        <v>297.14</v>
      </c>
      <c r="P585" s="572"/>
      <c r="Q585" s="572"/>
      <c r="R585" s="572"/>
      <c r="S585" s="572"/>
      <c r="T585" s="572"/>
      <c r="U585" s="572"/>
      <c r="V585" s="574"/>
    </row>
    <row r="586" spans="1:22" ht="67.5" x14ac:dyDescent="0.25">
      <c r="A586" s="575"/>
      <c r="B586" s="576"/>
      <c r="C586" s="576"/>
      <c r="D586" s="577"/>
      <c r="E586" s="576"/>
      <c r="F586" s="578"/>
      <c r="G586" s="570" t="s">
        <v>1174</v>
      </c>
      <c r="H586" s="571" t="s">
        <v>1175</v>
      </c>
      <c r="I586" s="584"/>
      <c r="J586" s="572"/>
      <c r="K586" s="572"/>
      <c r="L586" s="572"/>
      <c r="M586" s="572"/>
      <c r="N586" s="572"/>
      <c r="O586" s="573"/>
      <c r="P586" s="572"/>
      <c r="Q586" s="572"/>
      <c r="R586" s="572"/>
      <c r="S586" s="572"/>
      <c r="T586" s="572"/>
      <c r="U586" s="572"/>
      <c r="V586" s="574"/>
    </row>
    <row r="587" spans="1:22" ht="78.75" x14ac:dyDescent="0.25">
      <c r="A587" s="559" t="s">
        <v>1176</v>
      </c>
      <c r="B587" s="579" t="s">
        <v>1177</v>
      </c>
      <c r="C587" s="579">
        <v>3000017</v>
      </c>
      <c r="D587" s="594"/>
      <c r="E587" s="579">
        <v>5000115</v>
      </c>
      <c r="F587" s="562" t="s">
        <v>1178</v>
      </c>
      <c r="G587" s="563"/>
      <c r="H587" s="562" t="s">
        <v>1178</v>
      </c>
      <c r="I587" s="562" t="s">
        <v>596</v>
      </c>
      <c r="J587" s="604">
        <f>SUM(J588+J589+J591)</f>
        <v>2295</v>
      </c>
      <c r="K587" s="604">
        <f>SUM(K588+K589+K591)</f>
        <v>573</v>
      </c>
      <c r="L587" s="604">
        <f>SUM(L588+L589+L591)</f>
        <v>574</v>
      </c>
      <c r="M587" s="604">
        <f>SUM(M588+M589+M591)</f>
        <v>574</v>
      </c>
      <c r="N587" s="604">
        <f>SUM(N588+N589+N591)</f>
        <v>574</v>
      </c>
      <c r="O587" s="603">
        <v>1457223.18</v>
      </c>
      <c r="P587" s="604">
        <v>8027</v>
      </c>
      <c r="Q587" s="597">
        <v>0</v>
      </c>
      <c r="R587" s="597">
        <v>0</v>
      </c>
      <c r="S587" s="597">
        <v>0</v>
      </c>
      <c r="T587" s="567">
        <f>+O587-P587-Q587-R587-S587</f>
        <v>1449196.18</v>
      </c>
      <c r="U587" s="597">
        <v>0</v>
      </c>
      <c r="V587" s="185" t="s">
        <v>1159</v>
      </c>
    </row>
    <row r="588" spans="1:22" ht="78.75" x14ac:dyDescent="0.25">
      <c r="A588" s="568"/>
      <c r="B588" s="560"/>
      <c r="C588" s="560"/>
      <c r="D588" s="569"/>
      <c r="E588" s="560"/>
      <c r="F588" s="569"/>
      <c r="G588" s="570" t="s">
        <v>1179</v>
      </c>
      <c r="H588" s="571" t="s">
        <v>1180</v>
      </c>
      <c r="I588" s="569"/>
      <c r="J588" s="572">
        <v>100</v>
      </c>
      <c r="K588" s="572">
        <v>25</v>
      </c>
      <c r="L588" s="572">
        <v>25</v>
      </c>
      <c r="M588" s="572">
        <v>25</v>
      </c>
      <c r="N588" s="572">
        <v>25</v>
      </c>
      <c r="O588" s="573">
        <v>57748.29</v>
      </c>
      <c r="P588" s="572"/>
      <c r="Q588" s="572"/>
      <c r="R588" s="572"/>
      <c r="S588" s="572"/>
      <c r="T588" s="572"/>
      <c r="U588" s="572"/>
      <c r="V588" s="574"/>
    </row>
    <row r="589" spans="1:22" ht="56.25" x14ac:dyDescent="0.25">
      <c r="A589" s="568"/>
      <c r="B589" s="560"/>
      <c r="C589" s="560"/>
      <c r="D589" s="569"/>
      <c r="E589" s="560"/>
      <c r="F589" s="569"/>
      <c r="G589" s="570" t="s">
        <v>1181</v>
      </c>
      <c r="H589" s="571" t="s">
        <v>1182</v>
      </c>
      <c r="I589" s="569"/>
      <c r="J589" s="572">
        <v>160</v>
      </c>
      <c r="K589" s="572">
        <v>40</v>
      </c>
      <c r="L589" s="572">
        <v>40</v>
      </c>
      <c r="M589" s="572">
        <v>40</v>
      </c>
      <c r="N589" s="572">
        <v>40</v>
      </c>
      <c r="O589" s="573">
        <v>34200</v>
      </c>
      <c r="P589" s="572"/>
      <c r="Q589" s="572"/>
      <c r="R589" s="572"/>
      <c r="S589" s="572"/>
      <c r="T589" s="572"/>
      <c r="U589" s="572"/>
      <c r="V589" s="574"/>
    </row>
    <row r="590" spans="1:22" ht="45" x14ac:dyDescent="0.25">
      <c r="A590" s="568"/>
      <c r="B590" s="560"/>
      <c r="C590" s="560"/>
      <c r="D590" s="569" t="s">
        <v>1183</v>
      </c>
      <c r="E590" s="560"/>
      <c r="F590" s="569"/>
      <c r="G590" s="570" t="s">
        <v>1184</v>
      </c>
      <c r="H590" s="571" t="s">
        <v>1185</v>
      </c>
      <c r="I590" s="569"/>
      <c r="J590" s="572">
        <v>20</v>
      </c>
      <c r="K590" s="572">
        <v>5</v>
      </c>
      <c r="L590" s="572">
        <v>5</v>
      </c>
      <c r="M590" s="572">
        <v>5</v>
      </c>
      <c r="N590" s="572">
        <v>5</v>
      </c>
      <c r="O590" s="573">
        <v>5560.05</v>
      </c>
      <c r="P590" s="572"/>
      <c r="Q590" s="572"/>
      <c r="R590" s="572"/>
      <c r="S590" s="572"/>
      <c r="T590" s="572"/>
      <c r="U590" s="572"/>
      <c r="V590" s="574"/>
    </row>
    <row r="591" spans="1:22" ht="45" x14ac:dyDescent="0.25">
      <c r="A591" s="568"/>
      <c r="B591" s="560"/>
      <c r="C591" s="560"/>
      <c r="D591" s="569"/>
      <c r="E591" s="560"/>
      <c r="F591" s="569"/>
      <c r="G591" s="570" t="s">
        <v>1186</v>
      </c>
      <c r="H591" s="571" t="s">
        <v>1187</v>
      </c>
      <c r="I591" s="569"/>
      <c r="J591" s="609">
        <v>2035</v>
      </c>
      <c r="K591" s="572">
        <v>508</v>
      </c>
      <c r="L591" s="572">
        <v>509</v>
      </c>
      <c r="M591" s="572">
        <v>509</v>
      </c>
      <c r="N591" s="572">
        <v>509</v>
      </c>
      <c r="O591" s="573">
        <v>1060994.3400000001</v>
      </c>
      <c r="P591" s="572"/>
      <c r="Q591" s="572"/>
      <c r="R591" s="572"/>
      <c r="S591" s="572"/>
      <c r="T591" s="572"/>
      <c r="U591" s="572"/>
      <c r="V591" s="574"/>
    </row>
    <row r="592" spans="1:22" ht="67.5" x14ac:dyDescent="0.25">
      <c r="A592" s="575"/>
      <c r="B592" s="576"/>
      <c r="C592" s="576"/>
      <c r="D592" s="578"/>
      <c r="E592" s="576"/>
      <c r="F592" s="578"/>
      <c r="G592" s="570" t="s">
        <v>1188</v>
      </c>
      <c r="H592" s="571" t="s">
        <v>1189</v>
      </c>
      <c r="I592" s="578"/>
      <c r="J592" s="572">
        <v>800</v>
      </c>
      <c r="K592" s="572">
        <v>200</v>
      </c>
      <c r="L592" s="572">
        <v>200</v>
      </c>
      <c r="M592" s="572">
        <v>200</v>
      </c>
      <c r="N592" s="572">
        <v>200</v>
      </c>
      <c r="O592" s="573">
        <v>298720.5</v>
      </c>
      <c r="P592" s="572"/>
      <c r="Q592" s="572"/>
      <c r="R592" s="572"/>
      <c r="S592" s="572"/>
      <c r="T592" s="572"/>
      <c r="U592" s="572"/>
      <c r="V592" s="574"/>
    </row>
    <row r="593" spans="1:22" ht="101.25" hidden="1" x14ac:dyDescent="0.25">
      <c r="A593" s="559" t="s">
        <v>1190</v>
      </c>
      <c r="B593" s="579" t="s">
        <v>1191</v>
      </c>
      <c r="C593" s="579">
        <v>3043997</v>
      </c>
      <c r="D593" s="588" t="s">
        <v>1192</v>
      </c>
      <c r="E593" s="579">
        <v>5000103</v>
      </c>
      <c r="F593" s="584" t="s">
        <v>1193</v>
      </c>
      <c r="G593" s="594"/>
      <c r="H593" s="584" t="s">
        <v>1193</v>
      </c>
      <c r="I593" s="561" t="s">
        <v>596</v>
      </c>
      <c r="J593" s="572"/>
      <c r="K593" s="572"/>
      <c r="L593" s="572"/>
      <c r="M593" s="572"/>
      <c r="N593" s="572"/>
      <c r="O593" s="572"/>
      <c r="P593" s="572"/>
      <c r="Q593" s="572"/>
      <c r="R593" s="572"/>
      <c r="S593" s="572"/>
      <c r="T593" s="572"/>
      <c r="U593" s="572"/>
      <c r="V593" s="574"/>
    </row>
    <row r="594" spans="1:22" ht="101.25" hidden="1" x14ac:dyDescent="0.25">
      <c r="A594" s="568"/>
      <c r="B594" s="560"/>
      <c r="C594" s="560"/>
      <c r="D594" s="561"/>
      <c r="E594" s="560"/>
      <c r="F594" s="569"/>
      <c r="G594" s="570" t="s">
        <v>1194</v>
      </c>
      <c r="H594" s="571" t="s">
        <v>1195</v>
      </c>
      <c r="I594" s="561"/>
      <c r="J594" s="572"/>
      <c r="K594" s="572"/>
      <c r="L594" s="572"/>
      <c r="M594" s="572"/>
      <c r="N594" s="572"/>
      <c r="O594" s="572"/>
      <c r="P594" s="572"/>
      <c r="Q594" s="572"/>
      <c r="R594" s="572"/>
      <c r="S594" s="572"/>
      <c r="T594" s="572"/>
      <c r="U594" s="572"/>
      <c r="V594" s="574"/>
    </row>
    <row r="595" spans="1:22" ht="112.5" hidden="1" x14ac:dyDescent="0.25">
      <c r="A595" s="568"/>
      <c r="B595" s="560"/>
      <c r="C595" s="560"/>
      <c r="D595" s="561"/>
      <c r="E595" s="560"/>
      <c r="F595" s="569"/>
      <c r="G595" s="570" t="s">
        <v>1196</v>
      </c>
      <c r="H595" s="571" t="s">
        <v>1197</v>
      </c>
      <c r="I595" s="561"/>
      <c r="J595" s="572"/>
      <c r="K595" s="572"/>
      <c r="L595" s="572"/>
      <c r="M595" s="572"/>
      <c r="N595" s="572"/>
      <c r="O595" s="572"/>
      <c r="P595" s="572"/>
      <c r="Q595" s="572"/>
      <c r="R595" s="572"/>
      <c r="S595" s="572"/>
      <c r="T595" s="572"/>
      <c r="U595" s="572"/>
      <c r="V595" s="574"/>
    </row>
    <row r="596" spans="1:22" ht="101.25" hidden="1" x14ac:dyDescent="0.25">
      <c r="A596" s="568"/>
      <c r="B596" s="560"/>
      <c r="C596" s="560"/>
      <c r="D596" s="561"/>
      <c r="E596" s="560"/>
      <c r="F596" s="569"/>
      <c r="G596" s="570" t="s">
        <v>1198</v>
      </c>
      <c r="H596" s="571" t="s">
        <v>1199</v>
      </c>
      <c r="I596" s="561"/>
      <c r="J596" s="572"/>
      <c r="K596" s="572"/>
      <c r="L596" s="572"/>
      <c r="M596" s="572"/>
      <c r="N596" s="572"/>
      <c r="O596" s="572"/>
      <c r="P596" s="572"/>
      <c r="Q596" s="572"/>
      <c r="R596" s="572"/>
      <c r="S596" s="572"/>
      <c r="T596" s="572"/>
      <c r="U596" s="572"/>
      <c r="V596" s="574"/>
    </row>
    <row r="597" spans="1:22" ht="78.75" hidden="1" x14ac:dyDescent="0.25">
      <c r="A597" s="568"/>
      <c r="B597" s="560"/>
      <c r="C597" s="560"/>
      <c r="D597" s="561"/>
      <c r="E597" s="560"/>
      <c r="F597" s="569"/>
      <c r="G597" s="570" t="s">
        <v>1200</v>
      </c>
      <c r="H597" s="571" t="s">
        <v>1201</v>
      </c>
      <c r="I597" s="561"/>
      <c r="J597" s="572"/>
      <c r="K597" s="572"/>
      <c r="L597" s="572"/>
      <c r="M597" s="572"/>
      <c r="N597" s="572"/>
      <c r="O597" s="572"/>
      <c r="P597" s="572"/>
      <c r="Q597" s="572"/>
      <c r="R597" s="572"/>
      <c r="S597" s="572"/>
      <c r="T597" s="572"/>
      <c r="U597" s="572"/>
      <c r="V597" s="574"/>
    </row>
    <row r="598" spans="1:22" ht="90" hidden="1" x14ac:dyDescent="0.25">
      <c r="A598" s="568"/>
      <c r="B598" s="560"/>
      <c r="C598" s="560"/>
      <c r="D598" s="561"/>
      <c r="E598" s="560"/>
      <c r="F598" s="569"/>
      <c r="G598" s="570" t="s">
        <v>1202</v>
      </c>
      <c r="H598" s="571" t="s">
        <v>1203</v>
      </c>
      <c r="I598" s="561"/>
      <c r="J598" s="572"/>
      <c r="K598" s="572"/>
      <c r="L598" s="572"/>
      <c r="M598" s="572"/>
      <c r="N598" s="572"/>
      <c r="O598" s="572"/>
      <c r="P598" s="572"/>
      <c r="Q598" s="572"/>
      <c r="R598" s="572"/>
      <c r="S598" s="572"/>
      <c r="T598" s="572"/>
      <c r="U598" s="572"/>
      <c r="V598" s="574"/>
    </row>
    <row r="599" spans="1:22" ht="90" hidden="1" x14ac:dyDescent="0.25">
      <c r="A599" s="568"/>
      <c r="B599" s="560"/>
      <c r="C599" s="560"/>
      <c r="D599" s="561"/>
      <c r="E599" s="560"/>
      <c r="F599" s="569"/>
      <c r="G599" s="570" t="s">
        <v>1204</v>
      </c>
      <c r="H599" s="571" t="s">
        <v>1205</v>
      </c>
      <c r="I599" s="561"/>
      <c r="J599" s="572"/>
      <c r="K599" s="572"/>
      <c r="L599" s="572"/>
      <c r="M599" s="572"/>
      <c r="N599" s="572"/>
      <c r="O599" s="572"/>
      <c r="P599" s="572"/>
      <c r="Q599" s="572"/>
      <c r="R599" s="572"/>
      <c r="S599" s="572"/>
      <c r="T599" s="572"/>
      <c r="U599" s="572"/>
      <c r="V599" s="574"/>
    </row>
    <row r="600" spans="1:22" ht="90" hidden="1" x14ac:dyDescent="0.25">
      <c r="A600" s="568"/>
      <c r="B600" s="560"/>
      <c r="C600" s="560"/>
      <c r="D600" s="561"/>
      <c r="E600" s="560"/>
      <c r="F600" s="569"/>
      <c r="G600" s="570" t="s">
        <v>1206</v>
      </c>
      <c r="H600" s="571" t="s">
        <v>1207</v>
      </c>
      <c r="I600" s="561"/>
      <c r="J600" s="572"/>
      <c r="K600" s="572"/>
      <c r="L600" s="572"/>
      <c r="M600" s="572"/>
      <c r="N600" s="572"/>
      <c r="O600" s="572"/>
      <c r="P600" s="572"/>
      <c r="Q600" s="572"/>
      <c r="R600" s="572"/>
      <c r="S600" s="572"/>
      <c r="T600" s="572"/>
      <c r="U600" s="572"/>
      <c r="V600" s="574"/>
    </row>
    <row r="601" spans="1:22" ht="90" hidden="1" x14ac:dyDescent="0.25">
      <c r="A601" s="568"/>
      <c r="B601" s="560"/>
      <c r="C601" s="560"/>
      <c r="D601" s="561"/>
      <c r="E601" s="560"/>
      <c r="F601" s="569"/>
      <c r="G601" s="570" t="s">
        <v>1208</v>
      </c>
      <c r="H601" s="571" t="s">
        <v>1209</v>
      </c>
      <c r="I601" s="561"/>
      <c r="J601" s="572"/>
      <c r="K601" s="572"/>
      <c r="L601" s="572"/>
      <c r="M601" s="572"/>
      <c r="N601" s="572"/>
      <c r="O601" s="572"/>
      <c r="P601" s="572"/>
      <c r="Q601" s="572"/>
      <c r="R601" s="572"/>
      <c r="S601" s="572"/>
      <c r="T601" s="572"/>
      <c r="U601" s="572"/>
      <c r="V601" s="574"/>
    </row>
    <row r="602" spans="1:22" ht="67.5" hidden="1" x14ac:dyDescent="0.25">
      <c r="A602" s="568"/>
      <c r="B602" s="560"/>
      <c r="C602" s="560"/>
      <c r="D602" s="561"/>
      <c r="E602" s="560"/>
      <c r="F602" s="569"/>
      <c r="G602" s="570" t="s">
        <v>1210</v>
      </c>
      <c r="H602" s="571" t="s">
        <v>1211</v>
      </c>
      <c r="I602" s="561"/>
      <c r="J602" s="572"/>
      <c r="K602" s="572"/>
      <c r="L602" s="572"/>
      <c r="M602" s="572"/>
      <c r="N602" s="572"/>
      <c r="O602" s="572"/>
      <c r="P602" s="572"/>
      <c r="Q602" s="572"/>
      <c r="R602" s="572"/>
      <c r="S602" s="572"/>
      <c r="T602" s="572"/>
      <c r="U602" s="572"/>
      <c r="V602" s="574"/>
    </row>
    <row r="603" spans="1:22" ht="56.25" hidden="1" x14ac:dyDescent="0.25">
      <c r="A603" s="568"/>
      <c r="B603" s="560"/>
      <c r="C603" s="560"/>
      <c r="D603" s="561"/>
      <c r="E603" s="560"/>
      <c r="F603" s="569"/>
      <c r="G603" s="570" t="s">
        <v>1212</v>
      </c>
      <c r="H603" s="571" t="s">
        <v>1213</v>
      </c>
      <c r="I603" s="561"/>
      <c r="J603" s="572"/>
      <c r="K603" s="572"/>
      <c r="L603" s="572"/>
      <c r="M603" s="572"/>
      <c r="N603" s="572"/>
      <c r="O603" s="572"/>
      <c r="P603" s="572"/>
      <c r="Q603" s="572"/>
      <c r="R603" s="572"/>
      <c r="S603" s="572"/>
      <c r="T603" s="572"/>
      <c r="U603" s="572"/>
      <c r="V603" s="574"/>
    </row>
    <row r="604" spans="1:22" ht="90" hidden="1" x14ac:dyDescent="0.25">
      <c r="A604" s="568"/>
      <c r="B604" s="560"/>
      <c r="C604" s="560"/>
      <c r="D604" s="561"/>
      <c r="E604" s="560"/>
      <c r="F604" s="569"/>
      <c r="G604" s="570" t="s">
        <v>1214</v>
      </c>
      <c r="H604" s="571" t="s">
        <v>1215</v>
      </c>
      <c r="I604" s="561"/>
      <c r="J604" s="572"/>
      <c r="K604" s="572"/>
      <c r="L604" s="572"/>
      <c r="M604" s="572"/>
      <c r="N604" s="572"/>
      <c r="O604" s="572"/>
      <c r="P604" s="572"/>
      <c r="Q604" s="572"/>
      <c r="R604" s="572"/>
      <c r="S604" s="572"/>
      <c r="T604" s="572"/>
      <c r="U604" s="572"/>
      <c r="V604" s="574"/>
    </row>
    <row r="605" spans="1:22" ht="90" hidden="1" x14ac:dyDescent="0.25">
      <c r="A605" s="568"/>
      <c r="B605" s="560"/>
      <c r="C605" s="560"/>
      <c r="D605" s="561"/>
      <c r="E605" s="560"/>
      <c r="F605" s="569"/>
      <c r="G605" s="570" t="s">
        <v>1216</v>
      </c>
      <c r="H605" s="571" t="s">
        <v>1217</v>
      </c>
      <c r="I605" s="561"/>
      <c r="J605" s="572"/>
      <c r="K605" s="572"/>
      <c r="L605" s="572"/>
      <c r="M605" s="572"/>
      <c r="N605" s="572"/>
      <c r="O605" s="572"/>
      <c r="P605" s="572"/>
      <c r="Q605" s="572"/>
      <c r="R605" s="572"/>
      <c r="S605" s="572"/>
      <c r="T605" s="572"/>
      <c r="U605" s="572"/>
      <c r="V605" s="574"/>
    </row>
    <row r="606" spans="1:22" ht="101.25" hidden="1" x14ac:dyDescent="0.25">
      <c r="A606" s="568"/>
      <c r="B606" s="560"/>
      <c r="C606" s="560"/>
      <c r="D606" s="561"/>
      <c r="E606" s="560"/>
      <c r="F606" s="569"/>
      <c r="G606" s="570" t="s">
        <v>1218</v>
      </c>
      <c r="H606" s="571" t="s">
        <v>1219</v>
      </c>
      <c r="I606" s="561"/>
      <c r="J606" s="572"/>
      <c r="K606" s="572"/>
      <c r="L606" s="572"/>
      <c r="M606" s="572"/>
      <c r="N606" s="572"/>
      <c r="O606" s="572"/>
      <c r="P606" s="572"/>
      <c r="Q606" s="572"/>
      <c r="R606" s="572"/>
      <c r="S606" s="572"/>
      <c r="T606" s="572"/>
      <c r="U606" s="572"/>
      <c r="V606" s="574"/>
    </row>
    <row r="607" spans="1:22" ht="78.75" hidden="1" x14ac:dyDescent="0.25">
      <c r="A607" s="568"/>
      <c r="B607" s="560"/>
      <c r="C607" s="560"/>
      <c r="D607" s="561"/>
      <c r="E607" s="560"/>
      <c r="F607" s="569"/>
      <c r="G607" s="570" t="s">
        <v>1220</v>
      </c>
      <c r="H607" s="571" t="s">
        <v>1221</v>
      </c>
      <c r="I607" s="561"/>
      <c r="J607" s="572"/>
      <c r="K607" s="572"/>
      <c r="L607" s="572"/>
      <c r="M607" s="572"/>
      <c r="N607" s="572"/>
      <c r="O607" s="572"/>
      <c r="P607" s="572"/>
      <c r="Q607" s="572"/>
      <c r="R607" s="572"/>
      <c r="S607" s="572"/>
      <c r="T607" s="572"/>
      <c r="U607" s="572"/>
      <c r="V607" s="574"/>
    </row>
    <row r="608" spans="1:22" ht="78.75" hidden="1" x14ac:dyDescent="0.25">
      <c r="A608" s="568"/>
      <c r="B608" s="560"/>
      <c r="C608" s="560"/>
      <c r="D608" s="561"/>
      <c r="E608" s="560"/>
      <c r="F608" s="569"/>
      <c r="G608" s="570" t="s">
        <v>1222</v>
      </c>
      <c r="H608" s="571" t="s">
        <v>1223</v>
      </c>
      <c r="I608" s="561"/>
      <c r="J608" s="572"/>
      <c r="K608" s="572"/>
      <c r="L608" s="572"/>
      <c r="M608" s="572"/>
      <c r="N608" s="572"/>
      <c r="O608" s="572"/>
      <c r="P608" s="572"/>
      <c r="Q608" s="572"/>
      <c r="R608" s="572"/>
      <c r="S608" s="572"/>
      <c r="T608" s="572"/>
      <c r="U608" s="572"/>
      <c r="V608" s="574"/>
    </row>
    <row r="609" spans="1:22" ht="67.5" hidden="1" x14ac:dyDescent="0.25">
      <c r="A609" s="568"/>
      <c r="B609" s="560"/>
      <c r="C609" s="560"/>
      <c r="D609" s="561"/>
      <c r="E609" s="560"/>
      <c r="F609" s="569"/>
      <c r="G609" s="570" t="s">
        <v>1224</v>
      </c>
      <c r="H609" s="571" t="s">
        <v>1225</v>
      </c>
      <c r="I609" s="561"/>
      <c r="J609" s="572"/>
      <c r="K609" s="572"/>
      <c r="L609" s="572"/>
      <c r="M609" s="572"/>
      <c r="N609" s="572"/>
      <c r="O609" s="572"/>
      <c r="P609" s="572"/>
      <c r="Q609" s="572"/>
      <c r="R609" s="572"/>
      <c r="S609" s="572"/>
      <c r="T609" s="572"/>
      <c r="U609" s="572"/>
      <c r="V609" s="574"/>
    </row>
    <row r="610" spans="1:22" ht="56.25" hidden="1" x14ac:dyDescent="0.25">
      <c r="A610" s="568"/>
      <c r="B610" s="560"/>
      <c r="C610" s="560"/>
      <c r="D610" s="561"/>
      <c r="E610" s="560"/>
      <c r="F610" s="569"/>
      <c r="G610" s="570" t="s">
        <v>1226</v>
      </c>
      <c r="H610" s="571" t="s">
        <v>1227</v>
      </c>
      <c r="I610" s="561"/>
      <c r="J610" s="572"/>
      <c r="K610" s="572"/>
      <c r="L610" s="572"/>
      <c r="M610" s="572"/>
      <c r="N610" s="572"/>
      <c r="O610" s="572"/>
      <c r="P610" s="572"/>
      <c r="Q610" s="572"/>
      <c r="R610" s="572"/>
      <c r="S610" s="572"/>
      <c r="T610" s="572"/>
      <c r="U610" s="572"/>
      <c r="V610" s="574"/>
    </row>
    <row r="611" spans="1:22" ht="78.75" hidden="1" x14ac:dyDescent="0.25">
      <c r="A611" s="568"/>
      <c r="B611" s="560"/>
      <c r="C611" s="560"/>
      <c r="D611" s="561"/>
      <c r="E611" s="560"/>
      <c r="F611" s="569"/>
      <c r="G611" s="570" t="s">
        <v>1228</v>
      </c>
      <c r="H611" s="571" t="s">
        <v>1229</v>
      </c>
      <c r="I611" s="561"/>
      <c r="J611" s="572"/>
      <c r="K611" s="572"/>
      <c r="L611" s="572"/>
      <c r="M611" s="572"/>
      <c r="N611" s="572"/>
      <c r="O611" s="572"/>
      <c r="P611" s="572"/>
      <c r="Q611" s="572"/>
      <c r="R611" s="572"/>
      <c r="S611" s="572"/>
      <c r="T611" s="572"/>
      <c r="U611" s="572"/>
      <c r="V611" s="574"/>
    </row>
    <row r="612" spans="1:22" ht="78.75" hidden="1" x14ac:dyDescent="0.25">
      <c r="A612" s="568"/>
      <c r="B612" s="560"/>
      <c r="C612" s="560"/>
      <c r="D612" s="561"/>
      <c r="E612" s="560"/>
      <c r="F612" s="569"/>
      <c r="G612" s="570" t="s">
        <v>1230</v>
      </c>
      <c r="H612" s="571" t="s">
        <v>1231</v>
      </c>
      <c r="I612" s="561"/>
      <c r="J612" s="572"/>
      <c r="K612" s="572"/>
      <c r="L612" s="572"/>
      <c r="M612" s="572"/>
      <c r="N612" s="572"/>
      <c r="O612" s="572"/>
      <c r="P612" s="572"/>
      <c r="Q612" s="572"/>
      <c r="R612" s="572"/>
      <c r="S612" s="572"/>
      <c r="T612" s="572"/>
      <c r="U612" s="572"/>
      <c r="V612" s="574"/>
    </row>
    <row r="613" spans="1:22" ht="67.5" hidden="1" x14ac:dyDescent="0.25">
      <c r="A613" s="568"/>
      <c r="B613" s="560"/>
      <c r="C613" s="560"/>
      <c r="D613" s="561"/>
      <c r="E613" s="560"/>
      <c r="F613" s="569"/>
      <c r="G613" s="570" t="s">
        <v>1232</v>
      </c>
      <c r="H613" s="571" t="s">
        <v>1233</v>
      </c>
      <c r="I613" s="561"/>
      <c r="J613" s="572"/>
      <c r="K613" s="572"/>
      <c r="L613" s="572"/>
      <c r="M613" s="572"/>
      <c r="N613" s="572"/>
      <c r="O613" s="572"/>
      <c r="P613" s="572"/>
      <c r="Q613" s="572"/>
      <c r="R613" s="572"/>
      <c r="S613" s="572"/>
      <c r="T613" s="572"/>
      <c r="U613" s="572"/>
      <c r="V613" s="574"/>
    </row>
    <row r="614" spans="1:22" ht="56.25" hidden="1" x14ac:dyDescent="0.25">
      <c r="A614" s="568"/>
      <c r="B614" s="560"/>
      <c r="C614" s="560"/>
      <c r="D614" s="561"/>
      <c r="E614" s="560"/>
      <c r="F614" s="569"/>
      <c r="G614" s="570" t="s">
        <v>1234</v>
      </c>
      <c r="H614" s="571" t="s">
        <v>1235</v>
      </c>
      <c r="I614" s="561"/>
      <c r="J614" s="572"/>
      <c r="K614" s="572"/>
      <c r="L614" s="572"/>
      <c r="M614" s="572"/>
      <c r="N614" s="572"/>
      <c r="O614" s="572"/>
      <c r="P614" s="572"/>
      <c r="Q614" s="572"/>
      <c r="R614" s="572"/>
      <c r="S614" s="572"/>
      <c r="T614" s="572"/>
      <c r="U614" s="572"/>
      <c r="V614" s="574"/>
    </row>
    <row r="615" spans="1:22" ht="90" hidden="1" x14ac:dyDescent="0.25">
      <c r="A615" s="568"/>
      <c r="B615" s="560"/>
      <c r="C615" s="560"/>
      <c r="D615" s="561"/>
      <c r="E615" s="560"/>
      <c r="F615" s="569"/>
      <c r="G615" s="570" t="s">
        <v>1236</v>
      </c>
      <c r="H615" s="592" t="s">
        <v>1237</v>
      </c>
      <c r="I615" s="561"/>
      <c r="J615" s="572"/>
      <c r="K615" s="572"/>
      <c r="L615" s="572"/>
      <c r="M615" s="572"/>
      <c r="N615" s="572"/>
      <c r="O615" s="572"/>
      <c r="P615" s="572"/>
      <c r="Q615" s="572"/>
      <c r="R615" s="572"/>
      <c r="S615" s="572"/>
      <c r="T615" s="572"/>
      <c r="U615" s="572"/>
      <c r="V615" s="574"/>
    </row>
    <row r="616" spans="1:22" ht="90" hidden="1" x14ac:dyDescent="0.25">
      <c r="A616" s="568"/>
      <c r="B616" s="560"/>
      <c r="C616" s="560"/>
      <c r="D616" s="561"/>
      <c r="E616" s="560"/>
      <c r="F616" s="569"/>
      <c r="G616" s="570" t="s">
        <v>1238</v>
      </c>
      <c r="H616" s="592" t="s">
        <v>1239</v>
      </c>
      <c r="I616" s="561"/>
      <c r="J616" s="572"/>
      <c r="K616" s="572"/>
      <c r="L616" s="572"/>
      <c r="M616" s="572"/>
      <c r="N616" s="572"/>
      <c r="O616" s="572"/>
      <c r="P616" s="572"/>
      <c r="Q616" s="572"/>
      <c r="R616" s="572"/>
      <c r="S616" s="572"/>
      <c r="T616" s="572"/>
      <c r="U616" s="572"/>
      <c r="V616" s="574"/>
    </row>
    <row r="617" spans="1:22" ht="67.5" hidden="1" x14ac:dyDescent="0.25">
      <c r="A617" s="568"/>
      <c r="B617" s="560"/>
      <c r="C617" s="560"/>
      <c r="D617" s="561"/>
      <c r="E617" s="560"/>
      <c r="F617" s="569"/>
      <c r="G617" s="570" t="s">
        <v>1240</v>
      </c>
      <c r="H617" s="592" t="s">
        <v>1241</v>
      </c>
      <c r="I617" s="561"/>
      <c r="J617" s="572"/>
      <c r="K617" s="572"/>
      <c r="L617" s="572"/>
      <c r="M617" s="572"/>
      <c r="N617" s="572"/>
      <c r="O617" s="572"/>
      <c r="P617" s="572"/>
      <c r="Q617" s="572"/>
      <c r="R617" s="572"/>
      <c r="S617" s="572"/>
      <c r="T617" s="572"/>
      <c r="U617" s="572"/>
      <c r="V617" s="574"/>
    </row>
    <row r="618" spans="1:22" ht="67.5" hidden="1" x14ac:dyDescent="0.25">
      <c r="A618" s="575"/>
      <c r="B618" s="576"/>
      <c r="C618" s="576"/>
      <c r="D618" s="577"/>
      <c r="E618" s="576"/>
      <c r="F618" s="578"/>
      <c r="G618" s="570" t="s">
        <v>1242</v>
      </c>
      <c r="H618" s="592" t="s">
        <v>1243</v>
      </c>
      <c r="I618" s="577"/>
      <c r="J618" s="572"/>
      <c r="K618" s="572"/>
      <c r="L618" s="572"/>
      <c r="M618" s="572"/>
      <c r="N618" s="572"/>
      <c r="O618" s="572"/>
      <c r="P618" s="572"/>
      <c r="Q618" s="572"/>
      <c r="R618" s="572"/>
      <c r="S618" s="572"/>
      <c r="T618" s="572"/>
      <c r="U618" s="572"/>
      <c r="V618" s="574"/>
    </row>
    <row r="619" spans="1:22" x14ac:dyDescent="0.25">
      <c r="A619" s="610"/>
      <c r="B619" s="610"/>
      <c r="C619" s="610"/>
      <c r="D619" s="611"/>
      <c r="E619" s="610"/>
      <c r="F619" s="611"/>
      <c r="G619" s="611"/>
      <c r="H619" s="610"/>
      <c r="I619" s="611"/>
      <c r="J619" s="610"/>
      <c r="K619" s="610"/>
      <c r="L619" s="612" t="s">
        <v>546</v>
      </c>
      <c r="M619" s="613"/>
      <c r="N619" s="614"/>
      <c r="O619" s="615">
        <f>SUM(O475+O479+O508+O516+O536+O548+O559+O567+O578+O587)</f>
        <v>2782081.5700000003</v>
      </c>
      <c r="P619" s="615">
        <f t="shared" ref="P619:U619" si="36">SUM(P475+P479+P508+P516+P536+P548+P559+P567+P578+P587)</f>
        <v>133707</v>
      </c>
      <c r="Q619" s="615">
        <f t="shared" si="36"/>
        <v>0</v>
      </c>
      <c r="R619" s="615">
        <f t="shared" si="36"/>
        <v>0</v>
      </c>
      <c r="S619" s="615">
        <f t="shared" si="36"/>
        <v>0</v>
      </c>
      <c r="T619" s="615">
        <f t="shared" si="36"/>
        <v>2648374.5700000003</v>
      </c>
      <c r="U619" s="615">
        <f t="shared" si="36"/>
        <v>0</v>
      </c>
      <c r="V619" s="615"/>
    </row>
    <row r="623" spans="1:22" x14ac:dyDescent="0.25">
      <c r="A623" s="138" t="s">
        <v>0</v>
      </c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</row>
    <row r="624" spans="1:22" x14ac:dyDescent="0.25">
      <c r="A624" s="138" t="s">
        <v>244</v>
      </c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</row>
    <row r="625" spans="1:22" x14ac:dyDescent="0.25">
      <c r="A625" s="281" t="s">
        <v>245</v>
      </c>
      <c r="B625" s="281"/>
      <c r="C625" s="281"/>
      <c r="D625" s="281"/>
      <c r="E625" s="281"/>
      <c r="F625" s="281"/>
      <c r="G625" s="530"/>
      <c r="H625" s="531"/>
      <c r="I625" s="532"/>
      <c r="J625" s="532"/>
      <c r="K625" s="532"/>
      <c r="L625" s="532"/>
      <c r="M625" s="532"/>
      <c r="N625" s="532"/>
      <c r="O625" s="533"/>
      <c r="P625" s="533"/>
      <c r="Q625" s="533"/>
      <c r="R625" s="533"/>
      <c r="S625" s="533"/>
      <c r="T625" s="533"/>
      <c r="U625" s="533"/>
      <c r="V625" s="533"/>
    </row>
    <row r="626" spans="1:22" ht="15.75" thickBot="1" x14ac:dyDescent="0.3">
      <c r="A626" s="443" t="s">
        <v>1244</v>
      </c>
      <c r="B626" s="443"/>
      <c r="C626" s="444"/>
      <c r="D626" s="443"/>
      <c r="E626" s="445"/>
      <c r="F626" s="443"/>
      <c r="G626" s="446"/>
      <c r="H626" s="443"/>
      <c r="I626" s="4"/>
    </row>
    <row r="627" spans="1:22" x14ac:dyDescent="0.25">
      <c r="A627" s="287" t="s">
        <v>4</v>
      </c>
      <c r="B627" s="288" t="s">
        <v>247</v>
      </c>
      <c r="C627" s="287" t="s">
        <v>5</v>
      </c>
      <c r="D627" s="289" t="s">
        <v>6</v>
      </c>
      <c r="E627" s="287" t="s">
        <v>7</v>
      </c>
      <c r="F627" s="290" t="s">
        <v>248</v>
      </c>
      <c r="G627" s="291" t="s">
        <v>249</v>
      </c>
      <c r="H627" s="288" t="s">
        <v>250</v>
      </c>
      <c r="I627" s="287" t="s">
        <v>11</v>
      </c>
      <c r="J627" s="292" t="s">
        <v>251</v>
      </c>
      <c r="K627" s="293" t="s">
        <v>252</v>
      </c>
      <c r="L627" s="294"/>
      <c r="M627" s="294"/>
      <c r="N627" s="294"/>
      <c r="O627" s="295" t="s">
        <v>253</v>
      </c>
      <c r="P627" s="296"/>
      <c r="Q627" s="296"/>
      <c r="R627" s="296"/>
      <c r="S627" s="296"/>
      <c r="T627" s="297"/>
      <c r="U627" s="287" t="s">
        <v>15</v>
      </c>
      <c r="V627" s="291" t="s">
        <v>16</v>
      </c>
    </row>
    <row r="628" spans="1:22" ht="16.5" x14ac:dyDescent="0.25">
      <c r="A628" s="298"/>
      <c r="B628" s="299"/>
      <c r="C628" s="298"/>
      <c r="D628" s="300"/>
      <c r="E628" s="298"/>
      <c r="F628" s="301"/>
      <c r="G628" s="302"/>
      <c r="H628" s="299"/>
      <c r="I628" s="298"/>
      <c r="J628" s="298"/>
      <c r="K628" s="303"/>
      <c r="L628" s="304"/>
      <c r="M628" s="304"/>
      <c r="N628" s="304"/>
      <c r="O628" s="305" t="s">
        <v>17</v>
      </c>
      <c r="P628" s="306" t="s">
        <v>18</v>
      </c>
      <c r="Q628" s="306" t="s">
        <v>19</v>
      </c>
      <c r="R628" s="306" t="s">
        <v>254</v>
      </c>
      <c r="S628" s="307" t="s">
        <v>21</v>
      </c>
      <c r="T628" s="308" t="s">
        <v>255</v>
      </c>
      <c r="U628" s="298"/>
      <c r="V628" s="302"/>
    </row>
    <row r="629" spans="1:22" ht="24.75" x14ac:dyDescent="0.25">
      <c r="A629" s="298"/>
      <c r="B629" s="299"/>
      <c r="C629" s="298"/>
      <c r="D629" s="300"/>
      <c r="E629" s="298"/>
      <c r="F629" s="301"/>
      <c r="G629" s="302"/>
      <c r="H629" s="299"/>
      <c r="I629" s="298"/>
      <c r="J629" s="308"/>
      <c r="K629" s="306" t="s">
        <v>23</v>
      </c>
      <c r="L629" s="306" t="s">
        <v>24</v>
      </c>
      <c r="M629" s="306" t="s">
        <v>25</v>
      </c>
      <c r="N629" s="306" t="s">
        <v>26</v>
      </c>
      <c r="O629" s="306" t="s">
        <v>256</v>
      </c>
      <c r="P629" s="306" t="s">
        <v>742</v>
      </c>
      <c r="Q629" s="306" t="s">
        <v>258</v>
      </c>
      <c r="R629" s="306" t="s">
        <v>259</v>
      </c>
      <c r="S629" s="309" t="s">
        <v>260</v>
      </c>
      <c r="T629" s="298"/>
      <c r="U629" s="298"/>
      <c r="V629" s="302"/>
    </row>
    <row r="630" spans="1:22" x14ac:dyDescent="0.25">
      <c r="A630" s="310" t="s">
        <v>1245</v>
      </c>
      <c r="B630" s="311"/>
      <c r="C630" s="311"/>
      <c r="D630" s="311"/>
      <c r="E630" s="311"/>
      <c r="F630" s="311"/>
      <c r="G630" s="311"/>
      <c r="H630" s="311"/>
      <c r="I630" s="311"/>
      <c r="J630" s="311"/>
      <c r="K630" s="311"/>
      <c r="L630" s="311"/>
      <c r="M630" s="311"/>
      <c r="N630" s="311"/>
      <c r="O630" s="311"/>
      <c r="P630" s="311"/>
      <c r="Q630" s="311"/>
      <c r="R630" s="311"/>
      <c r="S630" s="311"/>
      <c r="T630" s="311"/>
      <c r="U630" s="311"/>
      <c r="V630" s="312"/>
    </row>
    <row r="631" spans="1:22" ht="41.25" x14ac:dyDescent="0.25">
      <c r="A631" s="616" t="s">
        <v>262</v>
      </c>
      <c r="B631" s="449" t="s">
        <v>1246</v>
      </c>
      <c r="C631" s="617">
        <v>3000001</v>
      </c>
      <c r="D631" s="449" t="s">
        <v>35</v>
      </c>
      <c r="E631" s="449">
        <v>5004441</v>
      </c>
      <c r="F631" s="618" t="s">
        <v>1247</v>
      </c>
      <c r="G631" s="619"/>
      <c r="H631" s="618" t="s">
        <v>1247</v>
      </c>
      <c r="I631" s="618" t="s">
        <v>37</v>
      </c>
      <c r="J631" s="241">
        <f>SUM(J632:J634)</f>
        <v>16</v>
      </c>
      <c r="K631" s="241">
        <v>6</v>
      </c>
      <c r="L631" s="241">
        <v>8</v>
      </c>
      <c r="M631" s="241">
        <v>6</v>
      </c>
      <c r="N631" s="241">
        <v>8</v>
      </c>
      <c r="O631" s="361">
        <v>10166.35</v>
      </c>
      <c r="P631" s="242">
        <v>1500</v>
      </c>
      <c r="Q631" s="241"/>
      <c r="R631" s="241"/>
      <c r="S631" s="241"/>
      <c r="T631" s="565">
        <f>+O631-P631-Q631-R631-S631</f>
        <v>8666.35</v>
      </c>
      <c r="U631" s="241">
        <v>0</v>
      </c>
      <c r="V631" s="243" t="s">
        <v>1248</v>
      </c>
    </row>
    <row r="632" spans="1:22" ht="33" x14ac:dyDescent="0.25">
      <c r="A632" s="620"/>
      <c r="B632" s="449"/>
      <c r="C632" s="617"/>
      <c r="D632" s="449"/>
      <c r="E632" s="449"/>
      <c r="F632" s="621"/>
      <c r="G632" s="191" t="s">
        <v>1249</v>
      </c>
      <c r="H632" s="622" t="s">
        <v>1250</v>
      </c>
      <c r="I632" s="623"/>
      <c r="J632" s="197">
        <v>12</v>
      </c>
      <c r="K632" s="197">
        <v>3</v>
      </c>
      <c r="L632" s="197">
        <v>3</v>
      </c>
      <c r="M632" s="197">
        <v>3</v>
      </c>
      <c r="N632" s="197">
        <v>3</v>
      </c>
      <c r="O632" s="197">
        <v>726.32</v>
      </c>
      <c r="P632" s="197"/>
      <c r="Q632" s="197"/>
      <c r="R632" s="197"/>
      <c r="S632" s="197"/>
      <c r="T632" s="197"/>
      <c r="U632" s="197"/>
      <c r="V632" s="624"/>
    </row>
    <row r="633" spans="1:22" ht="41.25" x14ac:dyDescent="0.25">
      <c r="A633" s="620"/>
      <c r="B633" s="449"/>
      <c r="C633" s="617"/>
      <c r="D633" s="449"/>
      <c r="E633" s="449"/>
      <c r="F633" s="621"/>
      <c r="G633" s="191" t="s">
        <v>1251</v>
      </c>
      <c r="H633" s="625" t="s">
        <v>1252</v>
      </c>
      <c r="I633" s="623"/>
      <c r="J633" s="194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624"/>
    </row>
    <row r="634" spans="1:22" ht="41.25" x14ac:dyDescent="0.25">
      <c r="A634" s="626"/>
      <c r="B634" s="468"/>
      <c r="C634" s="627"/>
      <c r="D634" s="468"/>
      <c r="E634" s="468"/>
      <c r="F634" s="621"/>
      <c r="G634" s="191" t="s">
        <v>1253</v>
      </c>
      <c r="H634" s="622" t="s">
        <v>1254</v>
      </c>
      <c r="I634" s="628"/>
      <c r="J634" s="197">
        <v>4</v>
      </c>
      <c r="K634" s="197">
        <v>1</v>
      </c>
      <c r="L634" s="197">
        <v>1</v>
      </c>
      <c r="M634" s="197">
        <v>1</v>
      </c>
      <c r="N634" s="197">
        <v>1</v>
      </c>
      <c r="O634" s="383">
        <v>9440</v>
      </c>
      <c r="P634" s="197"/>
      <c r="Q634" s="197"/>
      <c r="R634" s="197"/>
      <c r="S634" s="197"/>
      <c r="T634" s="197"/>
      <c r="U634" s="197"/>
      <c r="V634" s="624"/>
    </row>
    <row r="635" spans="1:22" ht="49.5" x14ac:dyDescent="0.25">
      <c r="A635" s="559" t="s">
        <v>272</v>
      </c>
      <c r="B635" s="473" t="s">
        <v>1255</v>
      </c>
      <c r="C635" s="473">
        <v>3000001</v>
      </c>
      <c r="D635" s="629" t="s">
        <v>1256</v>
      </c>
      <c r="E635" s="630">
        <v>5004442</v>
      </c>
      <c r="F635" s="631" t="s">
        <v>1257</v>
      </c>
      <c r="G635" s="632"/>
      <c r="H635" s="622"/>
      <c r="I635" s="622" t="s">
        <v>50</v>
      </c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624"/>
    </row>
    <row r="636" spans="1:22" ht="49.5" x14ac:dyDescent="0.25">
      <c r="A636" s="568"/>
      <c r="B636" s="449"/>
      <c r="C636" s="449"/>
      <c r="D636" s="633"/>
      <c r="E636" s="634"/>
      <c r="F636" s="635"/>
      <c r="G636" s="228" t="s">
        <v>1258</v>
      </c>
      <c r="H636" s="636" t="s">
        <v>1256</v>
      </c>
      <c r="I636" s="628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624"/>
    </row>
    <row r="637" spans="1:22" ht="49.5" x14ac:dyDescent="0.25">
      <c r="A637" s="568"/>
      <c r="B637" s="449"/>
      <c r="C637" s="449"/>
      <c r="D637" s="637"/>
      <c r="E637" s="638"/>
      <c r="F637" s="639"/>
      <c r="G637" s="228" t="s">
        <v>1259</v>
      </c>
      <c r="H637" s="625" t="s">
        <v>1260</v>
      </c>
      <c r="I637" s="628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624"/>
    </row>
    <row r="638" spans="1:22" ht="57.75" x14ac:dyDescent="0.25">
      <c r="A638" s="568"/>
      <c r="B638" s="449"/>
      <c r="C638" s="449">
        <v>3000003</v>
      </c>
      <c r="D638" s="640" t="s">
        <v>1261</v>
      </c>
      <c r="E638" s="616">
        <v>5000131</v>
      </c>
      <c r="F638" s="631" t="s">
        <v>1262</v>
      </c>
      <c r="G638" s="635"/>
      <c r="H638" s="625"/>
      <c r="I638" s="631" t="s">
        <v>284</v>
      </c>
      <c r="J638" s="641"/>
      <c r="K638" s="641"/>
      <c r="L638" s="641"/>
      <c r="M638" s="641"/>
      <c r="N638" s="641"/>
      <c r="O638" s="624"/>
      <c r="P638" s="624"/>
      <c r="Q638" s="624"/>
      <c r="R638" s="624"/>
      <c r="S638" s="624"/>
      <c r="T638" s="624"/>
      <c r="U638" s="624"/>
      <c r="V638" s="624"/>
    </row>
    <row r="639" spans="1:22" ht="132" x14ac:dyDescent="0.25">
      <c r="A639" s="568"/>
      <c r="B639" s="449"/>
      <c r="C639" s="449"/>
      <c r="D639" s="642"/>
      <c r="E639" s="620"/>
      <c r="F639" s="621"/>
      <c r="G639" s="191" t="s">
        <v>1263</v>
      </c>
      <c r="H639" s="625" t="s">
        <v>1264</v>
      </c>
      <c r="I639" s="643"/>
      <c r="J639" s="641"/>
      <c r="K639" s="641"/>
      <c r="L639" s="641"/>
      <c r="M639" s="641"/>
      <c r="N639" s="641"/>
      <c r="O639" s="624"/>
      <c r="P639" s="624"/>
      <c r="Q639" s="624"/>
      <c r="R639" s="624"/>
      <c r="S639" s="624"/>
      <c r="T639" s="624"/>
      <c r="U639" s="624"/>
      <c r="V639" s="624"/>
    </row>
    <row r="640" spans="1:22" ht="132" x14ac:dyDescent="0.25">
      <c r="A640" s="575"/>
      <c r="B640" s="468"/>
      <c r="C640" s="468"/>
      <c r="D640" s="644"/>
      <c r="E640" s="626"/>
      <c r="F640" s="639"/>
      <c r="G640" s="191" t="s">
        <v>1265</v>
      </c>
      <c r="H640" s="625" t="s">
        <v>1266</v>
      </c>
      <c r="I640" s="643"/>
      <c r="J640" s="641"/>
      <c r="K640" s="641"/>
      <c r="L640" s="641"/>
      <c r="M640" s="641"/>
      <c r="N640" s="641"/>
      <c r="O640" s="624"/>
      <c r="P640" s="624"/>
      <c r="Q640" s="624"/>
      <c r="R640" s="624"/>
      <c r="S640" s="624"/>
      <c r="T640" s="624"/>
      <c r="U640" s="624"/>
      <c r="V640" s="624"/>
    </row>
    <row r="641" spans="1:22" x14ac:dyDescent="0.25">
      <c r="A641" s="645" t="s">
        <v>958</v>
      </c>
      <c r="B641" s="646"/>
      <c r="C641" s="646"/>
      <c r="D641" s="646"/>
      <c r="E641" s="646"/>
      <c r="F641" s="646"/>
      <c r="G641" s="646"/>
      <c r="H641" s="646"/>
      <c r="I641" s="646"/>
      <c r="J641" s="646"/>
      <c r="K641" s="646"/>
      <c r="L641" s="646"/>
      <c r="M641" s="646"/>
      <c r="N641" s="646"/>
      <c r="O641" s="646"/>
      <c r="P641" s="646"/>
      <c r="Q641" s="646"/>
      <c r="R641" s="646"/>
      <c r="S641" s="646"/>
      <c r="T641" s="646"/>
      <c r="U641" s="646"/>
      <c r="V641" s="647"/>
    </row>
    <row r="642" spans="1:22" ht="82.5" x14ac:dyDescent="0.25">
      <c r="A642" s="616" t="s">
        <v>53</v>
      </c>
      <c r="B642" s="449" t="s">
        <v>1267</v>
      </c>
      <c r="C642" s="648">
        <v>3044194</v>
      </c>
      <c r="D642" s="648" t="s">
        <v>1268</v>
      </c>
      <c r="E642" s="649">
        <v>5000118</v>
      </c>
      <c r="F642" s="650" t="s">
        <v>1269</v>
      </c>
      <c r="G642" s="650"/>
      <c r="H642" s="651"/>
      <c r="I642" s="635" t="s">
        <v>284</v>
      </c>
      <c r="J642" s="652"/>
      <c r="K642" s="652"/>
      <c r="L642" s="652"/>
      <c r="M642" s="652"/>
      <c r="N642" s="652"/>
      <c r="O642" s="653"/>
      <c r="P642" s="653"/>
      <c r="Q642" s="653"/>
      <c r="R642" s="653"/>
      <c r="S642" s="653"/>
      <c r="T642" s="653"/>
      <c r="U642" s="653"/>
      <c r="V642" s="653"/>
    </row>
    <row r="643" spans="1:22" ht="115.5" x14ac:dyDescent="0.25">
      <c r="A643" s="620"/>
      <c r="B643" s="449"/>
      <c r="C643" s="648"/>
      <c r="D643" s="648"/>
      <c r="E643" s="649"/>
      <c r="F643" s="654"/>
      <c r="G643" s="650"/>
      <c r="H643" s="650" t="s">
        <v>1270</v>
      </c>
      <c r="I643" s="621"/>
      <c r="J643" s="641"/>
      <c r="K643" s="641"/>
      <c r="L643" s="641"/>
      <c r="M643" s="641"/>
      <c r="N643" s="641"/>
      <c r="O643" s="624"/>
      <c r="P643" s="624"/>
      <c r="Q643" s="624"/>
      <c r="R643" s="624"/>
      <c r="S643" s="624"/>
      <c r="T643" s="624"/>
      <c r="U643" s="624"/>
      <c r="V643" s="624"/>
    </row>
    <row r="644" spans="1:22" ht="115.5" x14ac:dyDescent="0.25">
      <c r="A644" s="620"/>
      <c r="B644" s="449"/>
      <c r="C644" s="648"/>
      <c r="D644" s="648"/>
      <c r="E644" s="649"/>
      <c r="F644" s="654"/>
      <c r="G644" s="650"/>
      <c r="H644" s="650" t="s">
        <v>1271</v>
      </c>
      <c r="I644" s="621"/>
      <c r="J644" s="641"/>
      <c r="K644" s="641"/>
      <c r="L644" s="641"/>
      <c r="M644" s="641"/>
      <c r="N644" s="641"/>
      <c r="O644" s="624"/>
      <c r="P644" s="624"/>
      <c r="Q644" s="624"/>
      <c r="R644" s="624"/>
      <c r="S644" s="624"/>
      <c r="T644" s="624"/>
      <c r="U644" s="624"/>
      <c r="V644" s="624"/>
    </row>
    <row r="645" spans="1:22" ht="123.75" x14ac:dyDescent="0.25">
      <c r="A645" s="620"/>
      <c r="B645" s="449"/>
      <c r="C645" s="648"/>
      <c r="D645" s="655"/>
      <c r="E645" s="656"/>
      <c r="F645" s="651"/>
      <c r="G645" s="650"/>
      <c r="H645" s="650" t="s">
        <v>1272</v>
      </c>
      <c r="I645" s="639"/>
      <c r="J645" s="641"/>
      <c r="K645" s="641"/>
      <c r="L645" s="641"/>
      <c r="M645" s="641"/>
      <c r="N645" s="641"/>
      <c r="O645" s="624"/>
      <c r="P645" s="624"/>
      <c r="Q645" s="624"/>
      <c r="R645" s="624"/>
      <c r="S645" s="624"/>
      <c r="T645" s="624"/>
      <c r="U645" s="624"/>
      <c r="V645" s="624"/>
    </row>
    <row r="646" spans="1:22" ht="41.25" x14ac:dyDescent="0.25">
      <c r="A646" s="620"/>
      <c r="B646" s="449"/>
      <c r="C646" s="449">
        <v>3000004</v>
      </c>
      <c r="D646" s="473" t="s">
        <v>1273</v>
      </c>
      <c r="E646" s="488">
        <v>5000132</v>
      </c>
      <c r="F646" s="618" t="s">
        <v>1247</v>
      </c>
      <c r="G646" s="619"/>
      <c r="H646" s="618" t="s">
        <v>1247</v>
      </c>
      <c r="I646" s="618" t="s">
        <v>1070</v>
      </c>
      <c r="J646" s="183">
        <f>SUM(J647)</f>
        <v>1000</v>
      </c>
      <c r="K646" s="183">
        <f>SUM(K647)</f>
        <v>250</v>
      </c>
      <c r="L646" s="183">
        <f>SUM(L647)</f>
        <v>250</v>
      </c>
      <c r="M646" s="183">
        <f>SUM(M647)</f>
        <v>250</v>
      </c>
      <c r="N646" s="183">
        <f>SUM(N647)</f>
        <v>250</v>
      </c>
      <c r="O646" s="254">
        <f>SUM(O647:O649)</f>
        <v>397273.24</v>
      </c>
      <c r="P646" s="183">
        <v>2000</v>
      </c>
      <c r="Q646" s="184"/>
      <c r="R646" s="184"/>
      <c r="S646" s="184"/>
      <c r="T646" s="565">
        <f>+O646-P646-Q646-R646-S646</f>
        <v>395273.24</v>
      </c>
      <c r="U646" s="184">
        <v>0</v>
      </c>
      <c r="V646" s="243" t="s">
        <v>1248</v>
      </c>
    </row>
    <row r="647" spans="1:22" ht="33" x14ac:dyDescent="0.25">
      <c r="A647" s="620"/>
      <c r="B647" s="449"/>
      <c r="C647" s="449"/>
      <c r="D647" s="449"/>
      <c r="E647" s="488"/>
      <c r="F647" s="621"/>
      <c r="G647" s="191" t="s">
        <v>1274</v>
      </c>
      <c r="H647" s="622" t="s">
        <v>1275</v>
      </c>
      <c r="I647" s="623"/>
      <c r="J647" s="657">
        <v>1000</v>
      </c>
      <c r="K647" s="197">
        <v>250</v>
      </c>
      <c r="L647" s="197">
        <v>250</v>
      </c>
      <c r="M647" s="197">
        <v>250</v>
      </c>
      <c r="N647" s="197">
        <v>250</v>
      </c>
      <c r="O647" s="383">
        <v>108399.1</v>
      </c>
      <c r="P647" s="197"/>
      <c r="Q647" s="197"/>
      <c r="R647" s="197"/>
      <c r="S647" s="197"/>
      <c r="T647" s="197"/>
      <c r="U647" s="197"/>
      <c r="V647" s="624"/>
    </row>
    <row r="648" spans="1:22" ht="41.25" x14ac:dyDescent="0.25">
      <c r="A648" s="620"/>
      <c r="B648" s="449"/>
      <c r="C648" s="449"/>
      <c r="D648" s="449"/>
      <c r="E648" s="488"/>
      <c r="F648" s="621"/>
      <c r="G648" s="191" t="s">
        <v>1276</v>
      </c>
      <c r="H648" s="625" t="s">
        <v>1277</v>
      </c>
      <c r="I648" s="623"/>
      <c r="J648" s="657">
        <v>1500</v>
      </c>
      <c r="K648" s="197">
        <v>375</v>
      </c>
      <c r="L648" s="197">
        <v>375</v>
      </c>
      <c r="M648" s="197">
        <v>375</v>
      </c>
      <c r="N648" s="197">
        <v>375</v>
      </c>
      <c r="O648" s="383">
        <v>231256.46</v>
      </c>
      <c r="P648" s="197"/>
      <c r="Q648" s="197"/>
      <c r="R648" s="197"/>
      <c r="S648" s="197"/>
      <c r="T648" s="197"/>
      <c r="U648" s="197"/>
      <c r="V648" s="624"/>
    </row>
    <row r="649" spans="1:22" ht="57.75" x14ac:dyDescent="0.25">
      <c r="A649" s="620"/>
      <c r="B649" s="449"/>
      <c r="C649" s="449"/>
      <c r="D649" s="449"/>
      <c r="E649" s="488"/>
      <c r="F649" s="621"/>
      <c r="G649" s="191" t="s">
        <v>1278</v>
      </c>
      <c r="H649" s="622" t="s">
        <v>1279</v>
      </c>
      <c r="I649" s="623"/>
      <c r="J649" s="197">
        <v>500</v>
      </c>
      <c r="K649" s="197">
        <v>125</v>
      </c>
      <c r="L649" s="197">
        <v>125</v>
      </c>
      <c r="M649" s="197">
        <v>125</v>
      </c>
      <c r="N649" s="197">
        <v>125</v>
      </c>
      <c r="O649" s="383">
        <v>57617.68</v>
      </c>
      <c r="P649" s="197"/>
      <c r="Q649" s="197"/>
      <c r="R649" s="197"/>
      <c r="S649" s="197"/>
      <c r="T649" s="197"/>
      <c r="U649" s="197"/>
      <c r="V649" s="624"/>
    </row>
    <row r="650" spans="1:22" ht="57.75" x14ac:dyDescent="0.25">
      <c r="A650" s="626"/>
      <c r="B650" s="468"/>
      <c r="C650" s="468"/>
      <c r="D650" s="449"/>
      <c r="E650" s="488"/>
      <c r="F650" s="639"/>
      <c r="G650" s="191" t="s">
        <v>1280</v>
      </c>
      <c r="H650" s="622" t="s">
        <v>1281</v>
      </c>
      <c r="I650" s="628"/>
      <c r="J650" s="194"/>
      <c r="K650" s="197"/>
      <c r="L650" s="197"/>
      <c r="M650" s="197"/>
      <c r="N650" s="197"/>
      <c r="O650" s="383"/>
      <c r="P650" s="197"/>
      <c r="Q650" s="197"/>
      <c r="R650" s="197"/>
      <c r="S650" s="197"/>
      <c r="T650" s="197"/>
      <c r="U650" s="197"/>
      <c r="V650" s="624"/>
    </row>
    <row r="651" spans="1:22" ht="99" x14ac:dyDescent="0.25">
      <c r="A651" s="616" t="s">
        <v>294</v>
      </c>
      <c r="B651" s="473" t="s">
        <v>1282</v>
      </c>
      <c r="C651" s="473">
        <v>3000360</v>
      </c>
      <c r="D651" s="473" t="s">
        <v>1283</v>
      </c>
      <c r="E651" s="658">
        <v>5003060</v>
      </c>
      <c r="F651" s="636" t="s">
        <v>1284</v>
      </c>
      <c r="G651" s="659"/>
      <c r="H651" s="622"/>
      <c r="I651" s="631" t="s">
        <v>73</v>
      </c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624"/>
    </row>
    <row r="652" spans="1:22" ht="99" x14ac:dyDescent="0.25">
      <c r="A652" s="620"/>
      <c r="B652" s="449"/>
      <c r="C652" s="449"/>
      <c r="D652" s="449"/>
      <c r="E652" s="660"/>
      <c r="F652" s="623"/>
      <c r="G652" s="191" t="s">
        <v>1285</v>
      </c>
      <c r="H652" s="625" t="s">
        <v>1286</v>
      </c>
      <c r="I652" s="631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624"/>
    </row>
    <row r="653" spans="1:22" ht="57.75" x14ac:dyDescent="0.25">
      <c r="A653" s="620"/>
      <c r="B653" s="449"/>
      <c r="C653" s="449"/>
      <c r="D653" s="449"/>
      <c r="E653" s="660"/>
      <c r="F653" s="623"/>
      <c r="G653" s="191" t="s">
        <v>1287</v>
      </c>
      <c r="H653" s="625" t="s">
        <v>1288</v>
      </c>
      <c r="I653" s="631"/>
      <c r="J653" s="641"/>
      <c r="K653" s="641"/>
      <c r="L653" s="641"/>
      <c r="M653" s="641"/>
      <c r="N653" s="641"/>
      <c r="O653" s="197"/>
      <c r="P653" s="197"/>
      <c r="Q653" s="197"/>
      <c r="R653" s="197"/>
      <c r="S653" s="197"/>
      <c r="T653" s="197"/>
      <c r="U653" s="197"/>
      <c r="V653" s="624"/>
    </row>
    <row r="654" spans="1:22" ht="132" x14ac:dyDescent="0.25">
      <c r="A654" s="620"/>
      <c r="B654" s="449"/>
      <c r="C654" s="468"/>
      <c r="D654" s="468"/>
      <c r="E654" s="661"/>
      <c r="F654" s="623"/>
      <c r="G654" s="662" t="s">
        <v>1289</v>
      </c>
      <c r="H654" s="625" t="s">
        <v>1290</v>
      </c>
      <c r="I654" s="631"/>
      <c r="J654" s="641"/>
      <c r="K654" s="641"/>
      <c r="L654" s="641"/>
      <c r="M654" s="641"/>
      <c r="N654" s="641"/>
      <c r="O654" s="197"/>
      <c r="P654" s="197"/>
      <c r="Q654" s="197"/>
      <c r="R654" s="197"/>
      <c r="S654" s="197"/>
      <c r="T654" s="197"/>
      <c r="U654" s="197"/>
      <c r="V654" s="624"/>
    </row>
    <row r="655" spans="1:22" ht="66" x14ac:dyDescent="0.25">
      <c r="A655" s="620"/>
      <c r="B655" s="449"/>
      <c r="C655" s="473">
        <v>3000361</v>
      </c>
      <c r="D655" s="473" t="s">
        <v>1291</v>
      </c>
      <c r="E655" s="663">
        <v>5003061</v>
      </c>
      <c r="F655" s="636" t="s">
        <v>1292</v>
      </c>
      <c r="G655" s="659"/>
      <c r="H655" s="622"/>
      <c r="I655" s="631" t="s">
        <v>82</v>
      </c>
      <c r="J655" s="641"/>
      <c r="K655" s="641"/>
      <c r="L655" s="641"/>
      <c r="M655" s="641"/>
      <c r="N655" s="641"/>
      <c r="O655" s="197"/>
      <c r="P655" s="197"/>
      <c r="Q655" s="197"/>
      <c r="R655" s="197"/>
      <c r="S655" s="197"/>
      <c r="T655" s="197"/>
      <c r="U655" s="197"/>
      <c r="V655" s="624"/>
    </row>
    <row r="656" spans="1:22" ht="132" x14ac:dyDescent="0.25">
      <c r="A656" s="620"/>
      <c r="B656" s="449"/>
      <c r="C656" s="468"/>
      <c r="D656" s="468"/>
      <c r="E656" s="664"/>
      <c r="F656" s="623"/>
      <c r="G656" s="191" t="s">
        <v>1293</v>
      </c>
      <c r="H656" s="625" t="s">
        <v>1294</v>
      </c>
      <c r="I656" s="631"/>
      <c r="J656" s="641"/>
      <c r="K656" s="641"/>
      <c r="L656" s="641"/>
      <c r="M656" s="641"/>
      <c r="N656" s="641"/>
      <c r="O656" s="197"/>
      <c r="P656" s="197"/>
      <c r="Q656" s="197"/>
      <c r="R656" s="197"/>
      <c r="S656" s="197"/>
      <c r="T656" s="197"/>
      <c r="U656" s="197"/>
      <c r="V656" s="624"/>
    </row>
    <row r="657" spans="1:22" ht="74.25" x14ac:dyDescent="0.25">
      <c r="A657" s="620"/>
      <c r="B657" s="449"/>
      <c r="C657" s="473">
        <v>3000362</v>
      </c>
      <c r="D657" s="473" t="s">
        <v>1295</v>
      </c>
      <c r="E657" s="658">
        <v>5003062</v>
      </c>
      <c r="F657" s="636" t="s">
        <v>1296</v>
      </c>
      <c r="G657" s="659"/>
      <c r="H657" s="622"/>
      <c r="I657" s="631" t="s">
        <v>57</v>
      </c>
      <c r="J657" s="641"/>
      <c r="K657" s="641"/>
      <c r="L657" s="641"/>
      <c r="M657" s="641"/>
      <c r="N657" s="641"/>
      <c r="O657" s="197"/>
      <c r="P657" s="197"/>
      <c r="Q657" s="197"/>
      <c r="R657" s="197"/>
      <c r="S657" s="197"/>
      <c r="T657" s="197"/>
      <c r="U657" s="197"/>
      <c r="V657" s="624"/>
    </row>
    <row r="658" spans="1:22" ht="66" x14ac:dyDescent="0.25">
      <c r="A658" s="620"/>
      <c r="B658" s="449"/>
      <c r="C658" s="449"/>
      <c r="D658" s="449"/>
      <c r="E658" s="660"/>
      <c r="F658" s="623"/>
      <c r="G658" s="662" t="s">
        <v>1297</v>
      </c>
      <c r="H658" s="625" t="s">
        <v>1298</v>
      </c>
      <c r="I658" s="631"/>
      <c r="J658" s="641"/>
      <c r="K658" s="641"/>
      <c r="L658" s="641"/>
      <c r="M658" s="641"/>
      <c r="N658" s="641"/>
      <c r="O658" s="197"/>
      <c r="P658" s="197"/>
      <c r="Q658" s="197"/>
      <c r="R658" s="197"/>
      <c r="S658" s="197"/>
      <c r="T658" s="197"/>
      <c r="U658" s="197"/>
      <c r="V658" s="624"/>
    </row>
    <row r="659" spans="1:22" ht="66" x14ac:dyDescent="0.25">
      <c r="A659" s="620"/>
      <c r="B659" s="449"/>
      <c r="C659" s="468"/>
      <c r="D659" s="468"/>
      <c r="E659" s="661"/>
      <c r="F659" s="628"/>
      <c r="G659" s="662" t="s">
        <v>1299</v>
      </c>
      <c r="H659" s="625" t="s">
        <v>1300</v>
      </c>
      <c r="I659" s="631"/>
      <c r="J659" s="641"/>
      <c r="K659" s="641"/>
      <c r="L659" s="641"/>
      <c r="M659" s="641"/>
      <c r="N659" s="641"/>
      <c r="O659" s="197"/>
      <c r="P659" s="197"/>
      <c r="Q659" s="197"/>
      <c r="R659" s="197"/>
      <c r="S659" s="197"/>
      <c r="T659" s="197"/>
      <c r="U659" s="197"/>
      <c r="V659" s="624"/>
    </row>
    <row r="660" spans="1:22" ht="66" x14ac:dyDescent="0.25">
      <c r="A660" s="620"/>
      <c r="B660" s="449"/>
      <c r="C660" s="473">
        <v>3000363</v>
      </c>
      <c r="D660" s="473" t="s">
        <v>1301</v>
      </c>
      <c r="E660" s="663">
        <v>500363</v>
      </c>
      <c r="F660" s="618" t="s">
        <v>1302</v>
      </c>
      <c r="G660" s="618"/>
      <c r="H660" s="619" t="s">
        <v>1302</v>
      </c>
      <c r="I660" s="618" t="s">
        <v>1303</v>
      </c>
      <c r="J660" s="184">
        <v>500</v>
      </c>
      <c r="K660" s="184">
        <v>125</v>
      </c>
      <c r="L660" s="184">
        <v>125</v>
      </c>
      <c r="M660" s="184">
        <v>125</v>
      </c>
      <c r="N660" s="184">
        <v>125</v>
      </c>
      <c r="O660" s="254">
        <v>182176.15</v>
      </c>
      <c r="P660" s="183">
        <v>3210</v>
      </c>
      <c r="Q660" s="184"/>
      <c r="R660" s="184"/>
      <c r="S660" s="184"/>
      <c r="T660" s="565">
        <f>+O660-P660-Q660-R660-S660</f>
        <v>178966.15</v>
      </c>
      <c r="U660" s="184">
        <v>0</v>
      </c>
      <c r="V660" s="243" t="s">
        <v>1248</v>
      </c>
    </row>
    <row r="661" spans="1:22" ht="66" x14ac:dyDescent="0.25">
      <c r="A661" s="620"/>
      <c r="B661" s="449"/>
      <c r="C661" s="468"/>
      <c r="D661" s="468"/>
      <c r="E661" s="664"/>
      <c r="F661" s="623"/>
      <c r="G661" s="191" t="s">
        <v>1304</v>
      </c>
      <c r="H661" s="625" t="s">
        <v>1305</v>
      </c>
      <c r="I661" s="631"/>
      <c r="J661" s="197">
        <v>500</v>
      </c>
      <c r="K661" s="197">
        <v>125</v>
      </c>
      <c r="L661" s="197">
        <v>125</v>
      </c>
      <c r="M661" s="197">
        <v>125</v>
      </c>
      <c r="N661" s="197">
        <v>125</v>
      </c>
      <c r="O661" s="383">
        <v>182176.15</v>
      </c>
      <c r="P661" s="197"/>
      <c r="Q661" s="197"/>
      <c r="R661" s="197"/>
      <c r="S661" s="197"/>
      <c r="T661" s="197"/>
      <c r="U661" s="197"/>
      <c r="V661" s="624"/>
    </row>
    <row r="662" spans="1:22" ht="74.25" x14ac:dyDescent="0.25">
      <c r="A662" s="620"/>
      <c r="B662" s="449"/>
      <c r="C662" s="473">
        <v>3000364</v>
      </c>
      <c r="D662" s="473" t="s">
        <v>1306</v>
      </c>
      <c r="E662" s="630">
        <v>5003064</v>
      </c>
      <c r="F662" s="618" t="s">
        <v>1307</v>
      </c>
      <c r="G662" s="665"/>
      <c r="H662" s="619" t="s">
        <v>1307</v>
      </c>
      <c r="I662" s="666" t="s">
        <v>1303</v>
      </c>
      <c r="J662" s="184">
        <v>500</v>
      </c>
      <c r="K662" s="184">
        <v>125</v>
      </c>
      <c r="L662" s="184">
        <v>125</v>
      </c>
      <c r="M662" s="184">
        <v>125</v>
      </c>
      <c r="N662" s="184">
        <v>125</v>
      </c>
      <c r="O662" s="254">
        <v>287531.2</v>
      </c>
      <c r="P662" s="183">
        <v>2000</v>
      </c>
      <c r="Q662" s="184"/>
      <c r="R662" s="184"/>
      <c r="S662" s="184"/>
      <c r="T662" s="565">
        <f>+O662-P662-Q662-R662-S662</f>
        <v>285531.2</v>
      </c>
      <c r="U662" s="184">
        <v>0</v>
      </c>
      <c r="V662" s="243" t="s">
        <v>1248</v>
      </c>
    </row>
    <row r="663" spans="1:22" ht="66" x14ac:dyDescent="0.25">
      <c r="A663" s="620"/>
      <c r="B663" s="449"/>
      <c r="C663" s="468"/>
      <c r="D663" s="468"/>
      <c r="E663" s="638"/>
      <c r="F663" s="623"/>
      <c r="G663" s="228" t="s">
        <v>1308</v>
      </c>
      <c r="H663" s="625" t="s">
        <v>1309</v>
      </c>
      <c r="I663" s="641"/>
      <c r="J663" s="197">
        <v>500</v>
      </c>
      <c r="K663" s="197">
        <v>125</v>
      </c>
      <c r="L663" s="197">
        <v>125</v>
      </c>
      <c r="M663" s="197">
        <v>125</v>
      </c>
      <c r="N663" s="197">
        <v>125</v>
      </c>
      <c r="O663" s="383">
        <v>287531.2</v>
      </c>
      <c r="P663" s="197"/>
      <c r="Q663" s="197"/>
      <c r="R663" s="197"/>
      <c r="S663" s="197"/>
      <c r="T663" s="197"/>
      <c r="U663" s="197"/>
      <c r="V663" s="624"/>
    </row>
    <row r="664" spans="1:22" ht="49.5" x14ac:dyDescent="0.25">
      <c r="A664" s="620"/>
      <c r="B664" s="449"/>
      <c r="C664" s="473">
        <v>3000365</v>
      </c>
      <c r="D664" s="473" t="s">
        <v>1310</v>
      </c>
      <c r="E664" s="630">
        <v>5003065</v>
      </c>
      <c r="F664" s="618" t="s">
        <v>1311</v>
      </c>
      <c r="G664" s="665"/>
      <c r="H664" s="619" t="s">
        <v>1311</v>
      </c>
      <c r="I664" s="666" t="s">
        <v>1303</v>
      </c>
      <c r="J664" s="184">
        <f>SUM(J665)</f>
        <v>40</v>
      </c>
      <c r="K664" s="184">
        <f>SUM(K665)</f>
        <v>10</v>
      </c>
      <c r="L664" s="184">
        <f>SUM(L665)</f>
        <v>10</v>
      </c>
      <c r="M664" s="184">
        <f>SUM(M665)</f>
        <v>10</v>
      </c>
      <c r="N664" s="184">
        <f>SUM(N665)</f>
        <v>10</v>
      </c>
      <c r="O664" s="254">
        <v>506304.21</v>
      </c>
      <c r="P664" s="183">
        <v>51201</v>
      </c>
      <c r="Q664" s="184"/>
      <c r="R664" s="184"/>
      <c r="S664" s="184"/>
      <c r="T664" s="565">
        <f>+O664-P664-Q664-R664-S664</f>
        <v>455103.21</v>
      </c>
      <c r="U664" s="184">
        <v>0</v>
      </c>
      <c r="V664" s="243" t="s">
        <v>1248</v>
      </c>
    </row>
    <row r="665" spans="1:22" ht="33" x14ac:dyDescent="0.25">
      <c r="A665" s="620"/>
      <c r="B665" s="449"/>
      <c r="C665" s="449"/>
      <c r="D665" s="449"/>
      <c r="E665" s="634"/>
      <c r="F665" s="642"/>
      <c r="G665" s="191" t="s">
        <v>1312</v>
      </c>
      <c r="H665" s="625" t="s">
        <v>1313</v>
      </c>
      <c r="I665" s="641"/>
      <c r="J665" s="197">
        <v>40</v>
      </c>
      <c r="K665" s="197">
        <v>10</v>
      </c>
      <c r="L665" s="197">
        <v>10</v>
      </c>
      <c r="M665" s="197">
        <v>10</v>
      </c>
      <c r="N665" s="197">
        <v>10</v>
      </c>
      <c r="O665" s="383">
        <v>136768.51999999999</v>
      </c>
      <c r="P665" s="197"/>
      <c r="Q665" s="197"/>
      <c r="R665" s="197"/>
      <c r="S665" s="197"/>
      <c r="T665" s="197"/>
      <c r="U665" s="197"/>
      <c r="V665" s="624"/>
    </row>
    <row r="666" spans="1:22" ht="41.25" x14ac:dyDescent="0.25">
      <c r="A666" s="620"/>
      <c r="B666" s="449"/>
      <c r="C666" s="449"/>
      <c r="D666" s="449"/>
      <c r="E666" s="634"/>
      <c r="F666" s="642"/>
      <c r="G666" s="191" t="s">
        <v>1314</v>
      </c>
      <c r="H666" s="625" t="s">
        <v>1315</v>
      </c>
      <c r="I666" s="641"/>
      <c r="J666" s="197">
        <v>12</v>
      </c>
      <c r="K666" s="197">
        <v>3</v>
      </c>
      <c r="L666" s="197">
        <v>3</v>
      </c>
      <c r="M666" s="197">
        <v>3</v>
      </c>
      <c r="N666" s="197">
        <v>3</v>
      </c>
      <c r="O666" s="383">
        <v>196467.47</v>
      </c>
      <c r="P666" s="197"/>
      <c r="Q666" s="197"/>
      <c r="R666" s="197"/>
      <c r="S666" s="197"/>
      <c r="T666" s="197"/>
      <c r="U666" s="197"/>
      <c r="V666" s="624"/>
    </row>
    <row r="667" spans="1:22" ht="41.25" x14ac:dyDescent="0.25">
      <c r="A667" s="620"/>
      <c r="B667" s="449"/>
      <c r="C667" s="449"/>
      <c r="D667" s="449"/>
      <c r="E667" s="634"/>
      <c r="F667" s="642"/>
      <c r="G667" s="191" t="s">
        <v>1316</v>
      </c>
      <c r="H667" s="625" t="s">
        <v>1317</v>
      </c>
      <c r="I667" s="641"/>
      <c r="J667" s="197">
        <v>12</v>
      </c>
      <c r="K667" s="197">
        <v>3</v>
      </c>
      <c r="L667" s="197">
        <v>3</v>
      </c>
      <c r="M667" s="197">
        <v>3</v>
      </c>
      <c r="N667" s="197">
        <v>3</v>
      </c>
      <c r="O667" s="383">
        <v>168000</v>
      </c>
      <c r="P667" s="197"/>
      <c r="Q667" s="197"/>
      <c r="R667" s="197"/>
      <c r="S667" s="197"/>
      <c r="T667" s="197"/>
      <c r="U667" s="197"/>
      <c r="V667" s="624"/>
    </row>
    <row r="668" spans="1:22" ht="41.25" x14ac:dyDescent="0.25">
      <c r="A668" s="620"/>
      <c r="B668" s="449"/>
      <c r="C668" s="449"/>
      <c r="D668" s="449"/>
      <c r="E668" s="634"/>
      <c r="F668" s="642"/>
      <c r="G668" s="191" t="s">
        <v>1318</v>
      </c>
      <c r="H668" s="625" t="s">
        <v>1319</v>
      </c>
      <c r="I668" s="641"/>
      <c r="J668" s="197">
        <v>12</v>
      </c>
      <c r="K668" s="197">
        <v>3</v>
      </c>
      <c r="L668" s="197">
        <v>3</v>
      </c>
      <c r="M668" s="197">
        <v>3</v>
      </c>
      <c r="N668" s="197">
        <v>3</v>
      </c>
      <c r="O668" s="197">
        <v>0</v>
      </c>
      <c r="P668" s="197"/>
      <c r="Q668" s="197"/>
      <c r="R668" s="197"/>
      <c r="S668" s="197"/>
      <c r="T668" s="197"/>
      <c r="U668" s="197"/>
      <c r="V668" s="624"/>
    </row>
    <row r="669" spans="1:22" ht="41.25" x14ac:dyDescent="0.25">
      <c r="A669" s="620"/>
      <c r="B669" s="449"/>
      <c r="C669" s="468"/>
      <c r="D669" s="468"/>
      <c r="E669" s="638"/>
      <c r="F669" s="644"/>
      <c r="G669" s="191" t="s">
        <v>1320</v>
      </c>
      <c r="H669" s="625" t="s">
        <v>1321</v>
      </c>
      <c r="I669" s="641"/>
      <c r="J669" s="197">
        <v>4</v>
      </c>
      <c r="K669" s="197">
        <v>1</v>
      </c>
      <c r="L669" s="197">
        <v>1</v>
      </c>
      <c r="M669" s="197">
        <v>1</v>
      </c>
      <c r="N669" s="197">
        <v>1</v>
      </c>
      <c r="O669" s="383">
        <v>5068.22</v>
      </c>
      <c r="P669" s="197"/>
      <c r="Q669" s="197"/>
      <c r="R669" s="197"/>
      <c r="S669" s="197"/>
      <c r="T669" s="197"/>
      <c r="U669" s="197"/>
      <c r="V669" s="624"/>
    </row>
    <row r="670" spans="1:22" ht="49.5" x14ac:dyDescent="0.25">
      <c r="A670" s="620"/>
      <c r="B670" s="449"/>
      <c r="C670" s="473">
        <v>3000366</v>
      </c>
      <c r="D670" s="473" t="s">
        <v>1322</v>
      </c>
      <c r="E670" s="473">
        <v>5003066</v>
      </c>
      <c r="F670" s="618" t="s">
        <v>1323</v>
      </c>
      <c r="G670" s="665"/>
      <c r="H670" s="619" t="s">
        <v>1323</v>
      </c>
      <c r="I670" s="666" t="s">
        <v>1303</v>
      </c>
      <c r="J670" s="184">
        <f>SUM(J671)</f>
        <v>13</v>
      </c>
      <c r="K670" s="184">
        <f>SUM(K671)</f>
        <v>3</v>
      </c>
      <c r="L670" s="184">
        <f>SUM(L671)</f>
        <v>3</v>
      </c>
      <c r="M670" s="184">
        <f>SUM(M671)</f>
        <v>3</v>
      </c>
      <c r="N670" s="184">
        <f>SUM(N671)</f>
        <v>4</v>
      </c>
      <c r="O670" s="254">
        <v>156954.35999999999</v>
      </c>
      <c r="P670" s="183">
        <v>4500</v>
      </c>
      <c r="Q670" s="184"/>
      <c r="R670" s="184"/>
      <c r="S670" s="184"/>
      <c r="T670" s="565">
        <f>+O670-P670-Q670-R670-S670</f>
        <v>152454.35999999999</v>
      </c>
      <c r="U670" s="184">
        <v>0</v>
      </c>
      <c r="V670" s="243" t="s">
        <v>1248</v>
      </c>
    </row>
    <row r="671" spans="1:22" ht="41.25" x14ac:dyDescent="0.25">
      <c r="A671" s="620"/>
      <c r="B671" s="449"/>
      <c r="C671" s="449"/>
      <c r="D671" s="449"/>
      <c r="E671" s="449"/>
      <c r="F671" s="623"/>
      <c r="G671" s="228" t="s">
        <v>1324</v>
      </c>
      <c r="H671" s="625" t="s">
        <v>1325</v>
      </c>
      <c r="I671" s="641"/>
      <c r="J671" s="197">
        <v>13</v>
      </c>
      <c r="K671" s="197">
        <v>3</v>
      </c>
      <c r="L671" s="197">
        <v>3</v>
      </c>
      <c r="M671" s="197">
        <v>3</v>
      </c>
      <c r="N671" s="197">
        <v>4</v>
      </c>
      <c r="O671" s="383">
        <v>156954.35999999999</v>
      </c>
      <c r="P671" s="197"/>
      <c r="Q671" s="197"/>
      <c r="R671" s="197"/>
      <c r="S671" s="197"/>
      <c r="T671" s="197"/>
      <c r="U671" s="197"/>
      <c r="V671" s="624"/>
    </row>
    <row r="672" spans="1:22" ht="33" x14ac:dyDescent="0.25">
      <c r="A672" s="620"/>
      <c r="B672" s="449"/>
      <c r="C672" s="449"/>
      <c r="D672" s="449"/>
      <c r="E672" s="449"/>
      <c r="F672" s="623"/>
      <c r="G672" s="228" t="s">
        <v>1326</v>
      </c>
      <c r="H672" s="625" t="s">
        <v>1327</v>
      </c>
      <c r="I672" s="641"/>
      <c r="J672" s="197">
        <v>10</v>
      </c>
      <c r="K672" s="197">
        <v>2</v>
      </c>
      <c r="L672" s="197">
        <v>3</v>
      </c>
      <c r="M672" s="197">
        <v>2</v>
      </c>
      <c r="N672" s="197">
        <v>3</v>
      </c>
      <c r="O672" s="197">
        <v>0</v>
      </c>
      <c r="P672" s="197"/>
      <c r="Q672" s="197"/>
      <c r="R672" s="197"/>
      <c r="S672" s="197"/>
      <c r="T672" s="197"/>
      <c r="U672" s="197"/>
      <c r="V672" s="624"/>
    </row>
    <row r="673" spans="1:22" ht="41.25" x14ac:dyDescent="0.25">
      <c r="A673" s="620"/>
      <c r="B673" s="449"/>
      <c r="C673" s="449"/>
      <c r="D673" s="449"/>
      <c r="E673" s="449"/>
      <c r="F673" s="623"/>
      <c r="G673" s="228" t="s">
        <v>1328</v>
      </c>
      <c r="H673" s="625" t="s">
        <v>1329</v>
      </c>
      <c r="I673" s="641"/>
      <c r="J673" s="197">
        <v>30</v>
      </c>
      <c r="K673" s="197">
        <v>7</v>
      </c>
      <c r="L673" s="197">
        <v>8</v>
      </c>
      <c r="M673" s="197">
        <v>7</v>
      </c>
      <c r="N673" s="197">
        <v>8</v>
      </c>
      <c r="O673" s="197">
        <v>0</v>
      </c>
      <c r="P673" s="197"/>
      <c r="Q673" s="197"/>
      <c r="R673" s="197"/>
      <c r="S673" s="197"/>
      <c r="T673" s="197"/>
      <c r="U673" s="197"/>
      <c r="V673" s="624"/>
    </row>
    <row r="674" spans="1:22" ht="41.25" x14ac:dyDescent="0.25">
      <c r="A674" s="620"/>
      <c r="B674" s="449"/>
      <c r="C674" s="449"/>
      <c r="D674" s="449"/>
      <c r="E674" s="449"/>
      <c r="F674" s="623"/>
      <c r="G674" s="228" t="s">
        <v>1330</v>
      </c>
      <c r="H674" s="625" t="s">
        <v>1331</v>
      </c>
      <c r="I674" s="641"/>
      <c r="J674" s="197">
        <v>0</v>
      </c>
      <c r="K674" s="197"/>
      <c r="L674" s="197"/>
      <c r="M674" s="197"/>
      <c r="N674" s="197"/>
      <c r="O674" s="197">
        <v>0</v>
      </c>
      <c r="P674" s="197"/>
      <c r="Q674" s="197"/>
      <c r="R674" s="197"/>
      <c r="S674" s="197"/>
      <c r="T674" s="197"/>
      <c r="U674" s="197"/>
      <c r="V674" s="624"/>
    </row>
    <row r="675" spans="1:22" ht="41.25" x14ac:dyDescent="0.25">
      <c r="A675" s="620"/>
      <c r="B675" s="449"/>
      <c r="C675" s="468"/>
      <c r="D675" s="468"/>
      <c r="E675" s="468"/>
      <c r="F675" s="623"/>
      <c r="G675" s="228" t="s">
        <v>1332</v>
      </c>
      <c r="H675" s="625" t="s">
        <v>1333</v>
      </c>
      <c r="I675" s="641"/>
      <c r="J675" s="197">
        <v>0</v>
      </c>
      <c r="K675" s="197"/>
      <c r="L675" s="197"/>
      <c r="M675" s="197"/>
      <c r="N675" s="197"/>
      <c r="O675" s="197">
        <v>0</v>
      </c>
      <c r="P675" s="197"/>
      <c r="Q675" s="197"/>
      <c r="R675" s="197"/>
      <c r="S675" s="197"/>
      <c r="T675" s="197"/>
      <c r="U675" s="197"/>
      <c r="V675" s="624"/>
    </row>
    <row r="676" spans="1:22" ht="49.5" x14ac:dyDescent="0.25">
      <c r="A676" s="620"/>
      <c r="B676" s="449"/>
      <c r="C676" s="473">
        <v>3000367</v>
      </c>
      <c r="D676" s="473" t="s">
        <v>1334</v>
      </c>
      <c r="E676" s="630">
        <v>5003068</v>
      </c>
      <c r="F676" s="618" t="s">
        <v>1335</v>
      </c>
      <c r="G676" s="665"/>
      <c r="H676" s="619" t="s">
        <v>1335</v>
      </c>
      <c r="I676" s="666" t="s">
        <v>1303</v>
      </c>
      <c r="J676" s="184">
        <f>SUM(J677)</f>
        <v>20</v>
      </c>
      <c r="K676" s="184">
        <f>SUM(K677)</f>
        <v>5</v>
      </c>
      <c r="L676" s="184">
        <f>SUM(L677)</f>
        <v>5</v>
      </c>
      <c r="M676" s="184">
        <f>SUM(M677)</f>
        <v>5</v>
      </c>
      <c r="N676" s="184">
        <f>SUM(N677)</f>
        <v>5</v>
      </c>
      <c r="O676" s="254">
        <f>SUM(O677:O681)</f>
        <v>501674.0400000001</v>
      </c>
      <c r="P676" s="183">
        <v>5000</v>
      </c>
      <c r="Q676" s="184"/>
      <c r="R676" s="184"/>
      <c r="S676" s="184"/>
      <c r="T676" s="565">
        <f>+O676-P676-Q676-R676-S676</f>
        <v>496674.0400000001</v>
      </c>
      <c r="U676" s="184">
        <v>0</v>
      </c>
      <c r="V676" s="243" t="s">
        <v>1248</v>
      </c>
    </row>
    <row r="677" spans="1:22" ht="41.25" x14ac:dyDescent="0.25">
      <c r="A677" s="620"/>
      <c r="B677" s="449"/>
      <c r="C677" s="449"/>
      <c r="D677" s="449"/>
      <c r="E677" s="634"/>
      <c r="F677" s="623"/>
      <c r="G677" s="228" t="s">
        <v>1336</v>
      </c>
      <c r="H677" s="625" t="s">
        <v>1337</v>
      </c>
      <c r="I677" s="641"/>
      <c r="J677" s="197">
        <v>20</v>
      </c>
      <c r="K677" s="197">
        <v>5</v>
      </c>
      <c r="L677" s="197">
        <v>5</v>
      </c>
      <c r="M677" s="197">
        <v>5</v>
      </c>
      <c r="N677" s="197">
        <v>5</v>
      </c>
      <c r="O677" s="383">
        <v>238370.25</v>
      </c>
      <c r="P677" s="197"/>
      <c r="Q677" s="197"/>
      <c r="R677" s="197"/>
      <c r="S677" s="197"/>
      <c r="T677" s="197"/>
      <c r="U677" s="197"/>
      <c r="V677" s="624"/>
    </row>
    <row r="678" spans="1:22" ht="33" x14ac:dyDescent="0.25">
      <c r="A678" s="620"/>
      <c r="B678" s="449"/>
      <c r="C678" s="449"/>
      <c r="D678" s="449"/>
      <c r="E678" s="634"/>
      <c r="F678" s="623"/>
      <c r="G678" s="228" t="s">
        <v>1338</v>
      </c>
      <c r="H678" s="625" t="s">
        <v>1339</v>
      </c>
      <c r="I678" s="641"/>
      <c r="J678" s="197">
        <v>100</v>
      </c>
      <c r="K678" s="197">
        <v>25</v>
      </c>
      <c r="L678" s="197">
        <v>25</v>
      </c>
      <c r="M678" s="197">
        <v>25</v>
      </c>
      <c r="N678" s="197">
        <v>25</v>
      </c>
      <c r="O678" s="383">
        <v>6927.94</v>
      </c>
      <c r="P678" s="197"/>
      <c r="Q678" s="197"/>
      <c r="R678" s="197"/>
      <c r="S678" s="197"/>
      <c r="T678" s="197"/>
      <c r="U678" s="197"/>
      <c r="V678" s="624"/>
    </row>
    <row r="679" spans="1:22" ht="41.25" x14ac:dyDescent="0.25">
      <c r="A679" s="620"/>
      <c r="B679" s="449"/>
      <c r="C679" s="449"/>
      <c r="D679" s="449"/>
      <c r="E679" s="634"/>
      <c r="F679" s="623"/>
      <c r="G679" s="228" t="s">
        <v>1340</v>
      </c>
      <c r="H679" s="625" t="s">
        <v>1341</v>
      </c>
      <c r="I679" s="641"/>
      <c r="J679" s="197">
        <v>80</v>
      </c>
      <c r="K679" s="197">
        <v>20</v>
      </c>
      <c r="L679" s="197">
        <v>20</v>
      </c>
      <c r="M679" s="197">
        <v>20</v>
      </c>
      <c r="N679" s="197">
        <v>20</v>
      </c>
      <c r="O679" s="383">
        <v>120926.6</v>
      </c>
      <c r="P679" s="197"/>
      <c r="Q679" s="197"/>
      <c r="R679" s="197"/>
      <c r="S679" s="197"/>
      <c r="T679" s="197"/>
      <c r="U679" s="197"/>
      <c r="V679" s="624"/>
    </row>
    <row r="680" spans="1:22" ht="41.25" x14ac:dyDescent="0.25">
      <c r="A680" s="620"/>
      <c r="B680" s="449"/>
      <c r="C680" s="449"/>
      <c r="D680" s="449"/>
      <c r="E680" s="634"/>
      <c r="F680" s="623"/>
      <c r="G680" s="228" t="s">
        <v>1342</v>
      </c>
      <c r="H680" s="625" t="s">
        <v>1343</v>
      </c>
      <c r="I680" s="641"/>
      <c r="J680" s="197">
        <v>1</v>
      </c>
      <c r="K680" s="197"/>
      <c r="L680" s="197">
        <v>1</v>
      </c>
      <c r="M680" s="197"/>
      <c r="N680" s="197"/>
      <c r="O680" s="383">
        <v>134009.67000000001</v>
      </c>
      <c r="P680" s="197"/>
      <c r="Q680" s="197"/>
      <c r="R680" s="197"/>
      <c r="S680" s="197"/>
      <c r="T680" s="197"/>
      <c r="U680" s="197"/>
      <c r="V680" s="624"/>
    </row>
    <row r="681" spans="1:22" ht="41.25" x14ac:dyDescent="0.25">
      <c r="A681" s="620"/>
      <c r="B681" s="449"/>
      <c r="C681" s="468"/>
      <c r="D681" s="468"/>
      <c r="E681" s="638"/>
      <c r="F681" s="623"/>
      <c r="G681" s="228" t="s">
        <v>1344</v>
      </c>
      <c r="H681" s="625" t="s">
        <v>1345</v>
      </c>
      <c r="I681" s="641"/>
      <c r="J681" s="197">
        <v>1</v>
      </c>
      <c r="K681" s="197"/>
      <c r="L681" s="197">
        <v>1</v>
      </c>
      <c r="M681" s="197"/>
      <c r="N681" s="197"/>
      <c r="O681" s="383">
        <v>1439.58</v>
      </c>
      <c r="P681" s="197"/>
      <c r="Q681" s="197"/>
      <c r="R681" s="197"/>
      <c r="S681" s="197"/>
      <c r="T681" s="197"/>
      <c r="U681" s="197"/>
      <c r="V681" s="624"/>
    </row>
    <row r="682" spans="1:22" ht="57.75" x14ac:dyDescent="0.25">
      <c r="A682" s="620"/>
      <c r="B682" s="449"/>
      <c r="C682" s="473">
        <v>3000368</v>
      </c>
      <c r="D682" s="473" t="s">
        <v>1346</v>
      </c>
      <c r="E682" s="630">
        <v>5003068</v>
      </c>
      <c r="F682" s="618" t="s">
        <v>1347</v>
      </c>
      <c r="G682" s="665"/>
      <c r="H682" s="619" t="s">
        <v>1347</v>
      </c>
      <c r="I682" s="666" t="s">
        <v>1303</v>
      </c>
      <c r="J682" s="184">
        <f>SUM(J683)</f>
        <v>18</v>
      </c>
      <c r="K682" s="184">
        <f>SUM(K683)</f>
        <v>4</v>
      </c>
      <c r="L682" s="184">
        <f>SUM(L683)</f>
        <v>5</v>
      </c>
      <c r="M682" s="184">
        <f>SUM(M683)</f>
        <v>4</v>
      </c>
      <c r="N682" s="184">
        <f>SUM(N683)</f>
        <v>5</v>
      </c>
      <c r="O682" s="254">
        <f>SUM(O683:O687)</f>
        <v>13713.9</v>
      </c>
      <c r="P682" s="183">
        <v>4000</v>
      </c>
      <c r="Q682" s="184"/>
      <c r="R682" s="184"/>
      <c r="S682" s="184"/>
      <c r="T682" s="565">
        <f>+O682-P682-Q682-R682-S682</f>
        <v>9713.9</v>
      </c>
      <c r="U682" s="184">
        <v>0</v>
      </c>
      <c r="V682" s="243" t="s">
        <v>1248</v>
      </c>
    </row>
    <row r="683" spans="1:22" ht="41.25" x14ac:dyDescent="0.25">
      <c r="A683" s="620"/>
      <c r="B683" s="449"/>
      <c r="C683" s="449"/>
      <c r="D683" s="449"/>
      <c r="E683" s="634"/>
      <c r="F683" s="623"/>
      <c r="G683" s="228" t="s">
        <v>1348</v>
      </c>
      <c r="H683" s="625" t="s">
        <v>1349</v>
      </c>
      <c r="I683" s="641"/>
      <c r="J683" s="197">
        <v>18</v>
      </c>
      <c r="K683" s="197">
        <v>4</v>
      </c>
      <c r="L683" s="197">
        <v>5</v>
      </c>
      <c r="M683" s="197">
        <v>4</v>
      </c>
      <c r="N683" s="197">
        <v>5</v>
      </c>
      <c r="O683" s="383">
        <v>3454.62</v>
      </c>
      <c r="P683" s="197"/>
      <c r="Q683" s="197"/>
      <c r="R683" s="197"/>
      <c r="S683" s="197"/>
      <c r="T683" s="197"/>
      <c r="U683" s="197"/>
      <c r="V683" s="624"/>
    </row>
    <row r="684" spans="1:22" ht="33" x14ac:dyDescent="0.25">
      <c r="A684" s="620"/>
      <c r="B684" s="449"/>
      <c r="C684" s="449"/>
      <c r="D684" s="449"/>
      <c r="E684" s="634"/>
      <c r="F684" s="623"/>
      <c r="G684" s="228" t="s">
        <v>1350</v>
      </c>
      <c r="H684" s="625" t="s">
        <v>1351</v>
      </c>
      <c r="I684" s="641"/>
      <c r="J684" s="197">
        <v>3</v>
      </c>
      <c r="K684" s="197"/>
      <c r="L684" s="197">
        <v>1</v>
      </c>
      <c r="M684" s="197">
        <v>1</v>
      </c>
      <c r="N684" s="197">
        <v>1</v>
      </c>
      <c r="O684" s="383">
        <v>2900</v>
      </c>
      <c r="P684" s="197"/>
      <c r="Q684" s="197"/>
      <c r="R684" s="197"/>
      <c r="S684" s="197"/>
      <c r="T684" s="197"/>
      <c r="U684" s="197"/>
      <c r="V684" s="624"/>
    </row>
    <row r="685" spans="1:22" ht="41.25" x14ac:dyDescent="0.25">
      <c r="A685" s="620"/>
      <c r="B685" s="449"/>
      <c r="C685" s="449"/>
      <c r="D685" s="449"/>
      <c r="E685" s="634"/>
      <c r="F685" s="623"/>
      <c r="G685" s="228" t="s">
        <v>1352</v>
      </c>
      <c r="H685" s="625" t="s">
        <v>1353</v>
      </c>
      <c r="I685" s="641"/>
      <c r="J685" s="197">
        <v>3</v>
      </c>
      <c r="K685" s="197"/>
      <c r="L685" s="197">
        <v>1</v>
      </c>
      <c r="M685" s="197">
        <v>1</v>
      </c>
      <c r="N685" s="197">
        <v>1</v>
      </c>
      <c r="O685" s="197">
        <v>172.78</v>
      </c>
      <c r="P685" s="197"/>
      <c r="Q685" s="197"/>
      <c r="R685" s="197"/>
      <c r="S685" s="197"/>
      <c r="T685" s="197"/>
      <c r="U685" s="197"/>
      <c r="V685" s="624"/>
    </row>
    <row r="686" spans="1:22" ht="41.25" x14ac:dyDescent="0.25">
      <c r="A686" s="620"/>
      <c r="B686" s="449"/>
      <c r="C686" s="449"/>
      <c r="D686" s="449"/>
      <c r="E686" s="634"/>
      <c r="F686" s="623"/>
      <c r="G686" s="228" t="s">
        <v>1354</v>
      </c>
      <c r="H686" s="625" t="s">
        <v>1355</v>
      </c>
      <c r="I686" s="641"/>
      <c r="J686" s="197">
        <v>4</v>
      </c>
      <c r="K686" s="197">
        <v>1</v>
      </c>
      <c r="L686" s="197">
        <v>1</v>
      </c>
      <c r="M686" s="197">
        <v>1</v>
      </c>
      <c r="N686" s="197">
        <v>1</v>
      </c>
      <c r="O686" s="197">
        <v>568.62</v>
      </c>
      <c r="P686" s="197"/>
      <c r="Q686" s="197"/>
      <c r="R686" s="197"/>
      <c r="S686" s="197"/>
      <c r="T686" s="197"/>
      <c r="U686" s="197"/>
      <c r="V686" s="624"/>
    </row>
    <row r="687" spans="1:22" ht="41.25" x14ac:dyDescent="0.25">
      <c r="A687" s="620"/>
      <c r="B687" s="449"/>
      <c r="C687" s="468"/>
      <c r="D687" s="468"/>
      <c r="E687" s="638"/>
      <c r="F687" s="623"/>
      <c r="G687" s="228" t="s">
        <v>1356</v>
      </c>
      <c r="H687" s="625" t="s">
        <v>1357</v>
      </c>
      <c r="I687" s="641"/>
      <c r="J687" s="197">
        <v>8</v>
      </c>
      <c r="K687" s="197">
        <v>2</v>
      </c>
      <c r="L687" s="197">
        <v>2</v>
      </c>
      <c r="M687" s="197">
        <v>2</v>
      </c>
      <c r="N687" s="197">
        <v>2</v>
      </c>
      <c r="O687" s="383">
        <v>6617.88</v>
      </c>
      <c r="P687" s="197"/>
      <c r="Q687" s="197"/>
      <c r="R687" s="197"/>
      <c r="S687" s="197"/>
      <c r="T687" s="197"/>
      <c r="U687" s="197"/>
      <c r="V687" s="624"/>
    </row>
    <row r="688" spans="1:22" ht="74.25" x14ac:dyDescent="0.25">
      <c r="A688" s="620"/>
      <c r="B688" s="449"/>
      <c r="C688" s="473">
        <v>3000369</v>
      </c>
      <c r="D688" s="473" t="s">
        <v>1358</v>
      </c>
      <c r="E688" s="630">
        <v>5003069</v>
      </c>
      <c r="F688" s="618" t="s">
        <v>1359</v>
      </c>
      <c r="G688" s="665"/>
      <c r="H688" s="619" t="s">
        <v>1359</v>
      </c>
      <c r="I688" s="666" t="s">
        <v>1303</v>
      </c>
      <c r="J688" s="184">
        <f>SUM(J689)</f>
        <v>20</v>
      </c>
      <c r="K688" s="184">
        <f>SUM(K689)</f>
        <v>5</v>
      </c>
      <c r="L688" s="184">
        <f>SUM(L689)</f>
        <v>5</v>
      </c>
      <c r="M688" s="184">
        <f>SUM(M689)</f>
        <v>5</v>
      </c>
      <c r="N688" s="184">
        <f>SUM(N689)</f>
        <v>5</v>
      </c>
      <c r="O688" s="254">
        <v>4880</v>
      </c>
      <c r="P688" s="183">
        <v>2000</v>
      </c>
      <c r="Q688" s="184"/>
      <c r="R688" s="184"/>
      <c r="S688" s="184"/>
      <c r="T688" s="565">
        <f>+O688-P688-Q688-R688-S688</f>
        <v>2880</v>
      </c>
      <c r="U688" s="184">
        <v>0</v>
      </c>
      <c r="V688" s="243" t="s">
        <v>1248</v>
      </c>
    </row>
    <row r="689" spans="1:22" ht="33" x14ac:dyDescent="0.25">
      <c r="A689" s="620"/>
      <c r="B689" s="449"/>
      <c r="C689" s="449"/>
      <c r="D689" s="449"/>
      <c r="E689" s="634"/>
      <c r="F689" s="623"/>
      <c r="G689" s="228" t="s">
        <v>1360</v>
      </c>
      <c r="H689" s="625" t="s">
        <v>1361</v>
      </c>
      <c r="I689" s="641"/>
      <c r="J689" s="197">
        <v>20</v>
      </c>
      <c r="K689" s="197">
        <v>5</v>
      </c>
      <c r="L689" s="197">
        <v>5</v>
      </c>
      <c r="M689" s="197">
        <v>5</v>
      </c>
      <c r="N689" s="197">
        <v>5</v>
      </c>
      <c r="O689" s="383">
        <v>4880</v>
      </c>
      <c r="P689" s="197"/>
      <c r="Q689" s="197"/>
      <c r="R689" s="197"/>
      <c r="S689" s="197"/>
      <c r="T689" s="197"/>
      <c r="U689" s="197"/>
      <c r="V689" s="624"/>
    </row>
    <row r="690" spans="1:22" ht="33" x14ac:dyDescent="0.25">
      <c r="A690" s="620"/>
      <c r="B690" s="449"/>
      <c r="C690" s="449"/>
      <c r="D690" s="449"/>
      <c r="E690" s="634"/>
      <c r="F690" s="623"/>
      <c r="G690" s="228" t="s">
        <v>1362</v>
      </c>
      <c r="H690" s="625" t="s">
        <v>1363</v>
      </c>
      <c r="I690" s="641"/>
      <c r="J690" s="197">
        <v>3</v>
      </c>
      <c r="K690" s="197"/>
      <c r="L690" s="197">
        <v>1</v>
      </c>
      <c r="M690" s="197">
        <v>1</v>
      </c>
      <c r="N690" s="197">
        <v>1</v>
      </c>
      <c r="O690" s="197">
        <v>0</v>
      </c>
      <c r="P690" s="197"/>
      <c r="Q690" s="197"/>
      <c r="R690" s="197"/>
      <c r="S690" s="197"/>
      <c r="T690" s="197"/>
      <c r="U690" s="197"/>
      <c r="V690" s="624"/>
    </row>
    <row r="691" spans="1:22" ht="41.25" x14ac:dyDescent="0.25">
      <c r="A691" s="620"/>
      <c r="B691" s="449"/>
      <c r="C691" s="449"/>
      <c r="D691" s="449"/>
      <c r="E691" s="634"/>
      <c r="F691" s="623"/>
      <c r="G691" s="228" t="s">
        <v>1364</v>
      </c>
      <c r="H691" s="625" t="s">
        <v>1365</v>
      </c>
      <c r="I691" s="641"/>
      <c r="J691" s="197">
        <v>2</v>
      </c>
      <c r="K691" s="197"/>
      <c r="L691" s="197">
        <v>1</v>
      </c>
      <c r="M691" s="197"/>
      <c r="N691" s="197">
        <v>1</v>
      </c>
      <c r="O691" s="197">
        <v>0</v>
      </c>
      <c r="P691" s="197"/>
      <c r="Q691" s="197"/>
      <c r="R691" s="197"/>
      <c r="S691" s="197"/>
      <c r="T691" s="197"/>
      <c r="U691" s="197"/>
      <c r="V691" s="624"/>
    </row>
    <row r="692" spans="1:22" ht="41.25" x14ac:dyDescent="0.25">
      <c r="A692" s="620"/>
      <c r="B692" s="449"/>
      <c r="C692" s="449"/>
      <c r="D692" s="449"/>
      <c r="E692" s="634"/>
      <c r="F692" s="623"/>
      <c r="G692" s="228" t="s">
        <v>1366</v>
      </c>
      <c r="H692" s="625" t="s">
        <v>1367</v>
      </c>
      <c r="I692" s="641"/>
      <c r="J692" s="197">
        <v>5</v>
      </c>
      <c r="K692" s="197">
        <v>1</v>
      </c>
      <c r="L692" s="197">
        <v>1</v>
      </c>
      <c r="M692" s="197">
        <v>1</v>
      </c>
      <c r="N692" s="197">
        <v>2</v>
      </c>
      <c r="O692" s="197">
        <v>0</v>
      </c>
      <c r="P692" s="197"/>
      <c r="Q692" s="197"/>
      <c r="R692" s="197"/>
      <c r="S692" s="197"/>
      <c r="T692" s="197"/>
      <c r="U692" s="197"/>
      <c r="V692" s="624"/>
    </row>
    <row r="693" spans="1:22" ht="41.25" x14ac:dyDescent="0.25">
      <c r="A693" s="620"/>
      <c r="B693" s="449"/>
      <c r="C693" s="468"/>
      <c r="D693" s="468"/>
      <c r="E693" s="638"/>
      <c r="F693" s="623"/>
      <c r="G693" s="228" t="s">
        <v>1368</v>
      </c>
      <c r="H693" s="625" t="s">
        <v>1369</v>
      </c>
      <c r="I693" s="641"/>
      <c r="J693" s="197">
        <v>10</v>
      </c>
      <c r="K693" s="197">
        <v>2</v>
      </c>
      <c r="L693" s="197">
        <v>3</v>
      </c>
      <c r="M693" s="197">
        <v>2</v>
      </c>
      <c r="N693" s="197">
        <v>3</v>
      </c>
      <c r="O693" s="197">
        <v>0</v>
      </c>
      <c r="P693" s="197"/>
      <c r="Q693" s="197"/>
      <c r="R693" s="197"/>
      <c r="S693" s="197"/>
      <c r="T693" s="197"/>
      <c r="U693" s="197"/>
      <c r="V693" s="624"/>
    </row>
    <row r="694" spans="1:22" ht="41.25" x14ac:dyDescent="0.25">
      <c r="A694" s="620"/>
      <c r="B694" s="449"/>
      <c r="C694" s="473">
        <v>3000370</v>
      </c>
      <c r="D694" s="473" t="s">
        <v>1370</v>
      </c>
      <c r="E694" s="630">
        <v>5003070</v>
      </c>
      <c r="F694" s="618" t="s">
        <v>1371</v>
      </c>
      <c r="G694" s="665"/>
      <c r="H694" s="619" t="s">
        <v>1371</v>
      </c>
      <c r="I694" s="666" t="s">
        <v>1303</v>
      </c>
      <c r="J694" s="184">
        <f>SUM(J695)</f>
        <v>15</v>
      </c>
      <c r="K694" s="184">
        <v>6</v>
      </c>
      <c r="L694" s="184">
        <v>12</v>
      </c>
      <c r="M694" s="184">
        <v>7</v>
      </c>
      <c r="N694" s="184">
        <v>11</v>
      </c>
      <c r="O694" s="254">
        <f>SUM(O695:O704)</f>
        <v>151060.21</v>
      </c>
      <c r="P694" s="183">
        <v>4500</v>
      </c>
      <c r="Q694" s="184"/>
      <c r="R694" s="184"/>
      <c r="S694" s="184"/>
      <c r="T694" s="565">
        <f>+O694-P694-Q694-R694-S694</f>
        <v>146560.21</v>
      </c>
      <c r="U694" s="184">
        <v>0</v>
      </c>
      <c r="V694" s="243" t="s">
        <v>1248</v>
      </c>
    </row>
    <row r="695" spans="1:22" ht="41.25" x14ac:dyDescent="0.25">
      <c r="A695" s="620"/>
      <c r="B695" s="449"/>
      <c r="C695" s="449"/>
      <c r="D695" s="449"/>
      <c r="E695" s="634"/>
      <c r="F695" s="623"/>
      <c r="G695" s="228" t="s">
        <v>1372</v>
      </c>
      <c r="H695" s="625" t="s">
        <v>1373</v>
      </c>
      <c r="I695" s="641"/>
      <c r="J695" s="197">
        <v>15</v>
      </c>
      <c r="K695" s="197">
        <v>3</v>
      </c>
      <c r="L695" s="197">
        <v>4</v>
      </c>
      <c r="M695" s="197">
        <v>4</v>
      </c>
      <c r="N695" s="197">
        <v>4</v>
      </c>
      <c r="O695" s="197">
        <v>491.68</v>
      </c>
      <c r="P695" s="197"/>
      <c r="Q695" s="197"/>
      <c r="R695" s="197"/>
      <c r="S695" s="197"/>
      <c r="T695" s="197"/>
      <c r="U695" s="197"/>
      <c r="V695" s="624"/>
    </row>
    <row r="696" spans="1:22" ht="33" x14ac:dyDescent="0.25">
      <c r="A696" s="620"/>
      <c r="B696" s="449"/>
      <c r="C696" s="449"/>
      <c r="D696" s="449"/>
      <c r="E696" s="634"/>
      <c r="F696" s="623"/>
      <c r="G696" s="228" t="s">
        <v>1374</v>
      </c>
      <c r="H696" s="625" t="s">
        <v>1375</v>
      </c>
      <c r="I696" s="641"/>
      <c r="J696" s="197">
        <v>7</v>
      </c>
      <c r="K696" s="197">
        <v>1</v>
      </c>
      <c r="L696" s="197">
        <v>2</v>
      </c>
      <c r="M696" s="197">
        <v>2</v>
      </c>
      <c r="N696" s="197">
        <v>2</v>
      </c>
      <c r="O696" s="197">
        <v>0</v>
      </c>
      <c r="P696" s="197"/>
      <c r="Q696" s="197"/>
      <c r="R696" s="197"/>
      <c r="S696" s="197"/>
      <c r="T696" s="197"/>
      <c r="U696" s="197"/>
      <c r="V696" s="624"/>
    </row>
    <row r="697" spans="1:22" ht="41.25" x14ac:dyDescent="0.25">
      <c r="A697" s="620"/>
      <c r="B697" s="449"/>
      <c r="C697" s="449"/>
      <c r="D697" s="449"/>
      <c r="E697" s="634"/>
      <c r="F697" s="623"/>
      <c r="G697" s="228" t="s">
        <v>1376</v>
      </c>
      <c r="H697" s="625" t="s">
        <v>1377</v>
      </c>
      <c r="I697" s="641"/>
      <c r="J697" s="197">
        <v>2</v>
      </c>
      <c r="K697" s="197"/>
      <c r="L697" s="197">
        <v>1</v>
      </c>
      <c r="M697" s="197"/>
      <c r="N697" s="197">
        <v>1</v>
      </c>
      <c r="O697" s="197">
        <v>0</v>
      </c>
      <c r="P697" s="197"/>
      <c r="Q697" s="197"/>
      <c r="R697" s="197"/>
      <c r="S697" s="197"/>
      <c r="T697" s="197"/>
      <c r="U697" s="197"/>
      <c r="V697" s="624"/>
    </row>
    <row r="698" spans="1:22" ht="41.25" x14ac:dyDescent="0.25">
      <c r="A698" s="620"/>
      <c r="B698" s="449"/>
      <c r="C698" s="449"/>
      <c r="D698" s="449"/>
      <c r="E698" s="634"/>
      <c r="F698" s="623"/>
      <c r="G698" s="228" t="s">
        <v>1378</v>
      </c>
      <c r="H698" s="625" t="s">
        <v>1379</v>
      </c>
      <c r="I698" s="641"/>
      <c r="J698" s="197">
        <v>1</v>
      </c>
      <c r="K698" s="197"/>
      <c r="L698" s="197">
        <v>1</v>
      </c>
      <c r="M698" s="197"/>
      <c r="N698" s="197"/>
      <c r="O698" s="197">
        <v>0</v>
      </c>
      <c r="P698" s="197"/>
      <c r="Q698" s="197"/>
      <c r="R698" s="197"/>
      <c r="S698" s="197"/>
      <c r="T698" s="197"/>
      <c r="U698" s="197"/>
      <c r="V698" s="624"/>
    </row>
    <row r="699" spans="1:22" ht="41.25" x14ac:dyDescent="0.25">
      <c r="A699" s="620"/>
      <c r="B699" s="449"/>
      <c r="C699" s="449"/>
      <c r="D699" s="449"/>
      <c r="E699" s="634"/>
      <c r="F699" s="623"/>
      <c r="G699" s="228" t="s">
        <v>1380</v>
      </c>
      <c r="H699" s="625" t="s">
        <v>1381</v>
      </c>
      <c r="I699" s="641"/>
      <c r="J699" s="197">
        <v>0</v>
      </c>
      <c r="K699" s="197"/>
      <c r="L699" s="197"/>
      <c r="M699" s="197"/>
      <c r="N699" s="197"/>
      <c r="O699" s="197">
        <v>0</v>
      </c>
      <c r="P699" s="197"/>
      <c r="Q699" s="197"/>
      <c r="R699" s="197"/>
      <c r="S699" s="197"/>
      <c r="T699" s="197"/>
      <c r="U699" s="197"/>
      <c r="V699" s="624"/>
    </row>
    <row r="700" spans="1:22" ht="33" x14ac:dyDescent="0.25">
      <c r="A700" s="620"/>
      <c r="B700" s="449"/>
      <c r="C700" s="449"/>
      <c r="D700" s="449"/>
      <c r="E700" s="634"/>
      <c r="F700" s="623"/>
      <c r="G700" s="228" t="s">
        <v>1382</v>
      </c>
      <c r="H700" s="625" t="s">
        <v>1383</v>
      </c>
      <c r="I700" s="641"/>
      <c r="J700" s="197">
        <v>8</v>
      </c>
      <c r="K700" s="197">
        <v>2</v>
      </c>
      <c r="L700" s="197">
        <v>2</v>
      </c>
      <c r="M700" s="197">
        <v>2</v>
      </c>
      <c r="N700" s="197">
        <v>2</v>
      </c>
      <c r="O700" s="383">
        <v>144145.13</v>
      </c>
      <c r="P700" s="197"/>
      <c r="Q700" s="197"/>
      <c r="R700" s="197"/>
      <c r="S700" s="197"/>
      <c r="T700" s="197"/>
      <c r="U700" s="197"/>
      <c r="V700" s="624"/>
    </row>
    <row r="701" spans="1:22" ht="33" x14ac:dyDescent="0.25">
      <c r="A701" s="620"/>
      <c r="B701" s="449"/>
      <c r="C701" s="449"/>
      <c r="D701" s="449"/>
      <c r="E701" s="634"/>
      <c r="F701" s="623"/>
      <c r="G701" s="228" t="s">
        <v>1384</v>
      </c>
      <c r="H701" s="625" t="s">
        <v>1385</v>
      </c>
      <c r="I701" s="641"/>
      <c r="J701" s="197">
        <v>6</v>
      </c>
      <c r="K701" s="197">
        <v>1</v>
      </c>
      <c r="L701" s="197">
        <v>2</v>
      </c>
      <c r="M701" s="197">
        <v>1</v>
      </c>
      <c r="N701" s="197">
        <v>2</v>
      </c>
      <c r="O701" s="197">
        <v>200</v>
      </c>
      <c r="P701" s="197"/>
      <c r="Q701" s="197"/>
      <c r="R701" s="197"/>
      <c r="S701" s="197"/>
      <c r="T701" s="197"/>
      <c r="U701" s="197"/>
      <c r="V701" s="624"/>
    </row>
    <row r="702" spans="1:22" ht="41.25" x14ac:dyDescent="0.25">
      <c r="A702" s="620"/>
      <c r="B702" s="449"/>
      <c r="C702" s="449"/>
      <c r="D702" s="449"/>
      <c r="E702" s="634"/>
      <c r="F702" s="623"/>
      <c r="G702" s="228" t="s">
        <v>1386</v>
      </c>
      <c r="H702" s="625" t="s">
        <v>1387</v>
      </c>
      <c r="I702" s="641"/>
      <c r="J702" s="197">
        <v>2</v>
      </c>
      <c r="K702" s="197"/>
      <c r="L702" s="197">
        <v>1</v>
      </c>
      <c r="M702" s="197"/>
      <c r="N702" s="197">
        <v>1</v>
      </c>
      <c r="O702" s="383">
        <v>6223.4</v>
      </c>
      <c r="P702" s="197"/>
      <c r="Q702" s="197"/>
      <c r="R702" s="197"/>
      <c r="S702" s="197"/>
      <c r="T702" s="197"/>
      <c r="U702" s="197"/>
      <c r="V702" s="624"/>
    </row>
    <row r="703" spans="1:22" ht="41.25" x14ac:dyDescent="0.25">
      <c r="A703" s="620"/>
      <c r="B703" s="449"/>
      <c r="C703" s="449"/>
      <c r="D703" s="449"/>
      <c r="E703" s="634"/>
      <c r="F703" s="623"/>
      <c r="G703" s="228" t="s">
        <v>1388</v>
      </c>
      <c r="H703" s="625" t="s">
        <v>1389</v>
      </c>
      <c r="I703" s="641"/>
      <c r="J703" s="197">
        <v>0</v>
      </c>
      <c r="K703" s="197"/>
      <c r="L703" s="197"/>
      <c r="M703" s="197"/>
      <c r="N703" s="197"/>
      <c r="O703" s="197">
        <v>0</v>
      </c>
      <c r="P703" s="197"/>
      <c r="Q703" s="197"/>
      <c r="R703" s="197"/>
      <c r="S703" s="197"/>
      <c r="T703" s="197"/>
      <c r="U703" s="197"/>
      <c r="V703" s="624"/>
    </row>
    <row r="704" spans="1:22" ht="41.25" x14ac:dyDescent="0.25">
      <c r="A704" s="620"/>
      <c r="B704" s="449"/>
      <c r="C704" s="468"/>
      <c r="D704" s="468"/>
      <c r="E704" s="638"/>
      <c r="F704" s="623"/>
      <c r="G704" s="228" t="s">
        <v>1390</v>
      </c>
      <c r="H704" s="625" t="s">
        <v>1391</v>
      </c>
      <c r="I704" s="641"/>
      <c r="J704" s="197">
        <v>0</v>
      </c>
      <c r="K704" s="197"/>
      <c r="L704" s="197"/>
      <c r="M704" s="197"/>
      <c r="N704" s="197"/>
      <c r="O704" s="197">
        <v>0</v>
      </c>
      <c r="P704" s="197"/>
      <c r="Q704" s="197"/>
      <c r="R704" s="197"/>
      <c r="S704" s="197"/>
      <c r="T704" s="197"/>
      <c r="U704" s="197"/>
      <c r="V704" s="624"/>
    </row>
    <row r="705" spans="1:22" ht="57.75" x14ac:dyDescent="0.25">
      <c r="A705" s="620"/>
      <c r="B705" s="449"/>
      <c r="C705" s="473">
        <v>3000371</v>
      </c>
      <c r="D705" s="473" t="s">
        <v>1392</v>
      </c>
      <c r="E705" s="630">
        <v>5003071</v>
      </c>
      <c r="F705" s="618" t="s">
        <v>1393</v>
      </c>
      <c r="G705" s="665"/>
      <c r="H705" s="619" t="s">
        <v>1393</v>
      </c>
      <c r="I705" s="666" t="s">
        <v>1303</v>
      </c>
      <c r="J705" s="184">
        <f>SUM(J706)</f>
        <v>6</v>
      </c>
      <c r="K705" s="184">
        <f>SUM(K706)</f>
        <v>1</v>
      </c>
      <c r="L705" s="184">
        <f>SUM(L706)</f>
        <v>2</v>
      </c>
      <c r="M705" s="184">
        <f>SUM(M706)</f>
        <v>1</v>
      </c>
      <c r="N705" s="184">
        <f>SUM(N706)</f>
        <v>2</v>
      </c>
      <c r="O705" s="254">
        <f>SUM(O706:O710)</f>
        <v>66908.88</v>
      </c>
      <c r="P705" s="183">
        <v>3000</v>
      </c>
      <c r="Q705" s="184"/>
      <c r="R705" s="184"/>
      <c r="S705" s="184"/>
      <c r="T705" s="565">
        <f>+O705-P705-Q705-R705-S705</f>
        <v>63908.880000000005</v>
      </c>
      <c r="U705" s="184">
        <v>0</v>
      </c>
      <c r="V705" s="243" t="s">
        <v>1248</v>
      </c>
    </row>
    <row r="706" spans="1:22" ht="41.25" x14ac:dyDescent="0.25">
      <c r="A706" s="620"/>
      <c r="B706" s="449"/>
      <c r="C706" s="449"/>
      <c r="D706" s="449"/>
      <c r="E706" s="634"/>
      <c r="F706" s="623"/>
      <c r="G706" s="228" t="s">
        <v>1394</v>
      </c>
      <c r="H706" s="625" t="s">
        <v>1395</v>
      </c>
      <c r="I706" s="641"/>
      <c r="J706" s="197">
        <v>6</v>
      </c>
      <c r="K706" s="197">
        <v>1</v>
      </c>
      <c r="L706" s="197">
        <v>2</v>
      </c>
      <c r="M706" s="197">
        <v>1</v>
      </c>
      <c r="N706" s="197">
        <v>2</v>
      </c>
      <c r="O706" s="383">
        <v>66908.88</v>
      </c>
      <c r="P706" s="197"/>
      <c r="Q706" s="197"/>
      <c r="R706" s="197"/>
      <c r="S706" s="197"/>
      <c r="T706" s="197"/>
      <c r="U706" s="197"/>
      <c r="V706" s="624"/>
    </row>
    <row r="707" spans="1:22" ht="33" x14ac:dyDescent="0.25">
      <c r="A707" s="620"/>
      <c r="B707" s="449"/>
      <c r="C707" s="449"/>
      <c r="D707" s="449"/>
      <c r="E707" s="634"/>
      <c r="F707" s="623"/>
      <c r="G707" s="228" t="s">
        <v>1396</v>
      </c>
      <c r="H707" s="625" t="s">
        <v>1397</v>
      </c>
      <c r="I707" s="641"/>
      <c r="J707" s="197">
        <v>6</v>
      </c>
      <c r="K707" s="197">
        <v>1</v>
      </c>
      <c r="L707" s="197">
        <v>2</v>
      </c>
      <c r="M707" s="197">
        <v>1</v>
      </c>
      <c r="N707" s="197">
        <v>2</v>
      </c>
      <c r="O707" s="197">
        <v>0</v>
      </c>
      <c r="P707" s="197"/>
      <c r="Q707" s="197"/>
      <c r="R707" s="197"/>
      <c r="S707" s="197"/>
      <c r="T707" s="197"/>
      <c r="U707" s="197"/>
      <c r="V707" s="624"/>
    </row>
    <row r="708" spans="1:22" ht="41.25" x14ac:dyDescent="0.25">
      <c r="A708" s="620"/>
      <c r="B708" s="449"/>
      <c r="C708" s="449"/>
      <c r="D708" s="449"/>
      <c r="E708" s="634"/>
      <c r="F708" s="623"/>
      <c r="G708" s="228" t="s">
        <v>1398</v>
      </c>
      <c r="H708" s="625" t="s">
        <v>1399</v>
      </c>
      <c r="I708" s="641"/>
      <c r="J708" s="197">
        <v>0</v>
      </c>
      <c r="K708" s="197"/>
      <c r="L708" s="197"/>
      <c r="M708" s="197"/>
      <c r="N708" s="197"/>
      <c r="O708" s="197">
        <v>0</v>
      </c>
      <c r="P708" s="197"/>
      <c r="Q708" s="197"/>
      <c r="R708" s="197"/>
      <c r="S708" s="197"/>
      <c r="T708" s="197"/>
      <c r="U708" s="197"/>
      <c r="V708" s="624"/>
    </row>
    <row r="709" spans="1:22" ht="41.25" x14ac:dyDescent="0.25">
      <c r="A709" s="620"/>
      <c r="B709" s="449"/>
      <c r="C709" s="449"/>
      <c r="D709" s="449"/>
      <c r="E709" s="634"/>
      <c r="F709" s="623"/>
      <c r="G709" s="228" t="s">
        <v>1400</v>
      </c>
      <c r="H709" s="625" t="s">
        <v>1401</v>
      </c>
      <c r="I709" s="641"/>
      <c r="J709" s="197">
        <v>0</v>
      </c>
      <c r="K709" s="197"/>
      <c r="L709" s="197"/>
      <c r="M709" s="197"/>
      <c r="N709" s="197"/>
      <c r="O709" s="197">
        <v>0</v>
      </c>
      <c r="P709" s="197"/>
      <c r="Q709" s="197"/>
      <c r="R709" s="197"/>
      <c r="S709" s="197"/>
      <c r="T709" s="197"/>
      <c r="U709" s="197"/>
      <c r="V709" s="624"/>
    </row>
    <row r="710" spans="1:22" ht="41.25" x14ac:dyDescent="0.25">
      <c r="A710" s="620"/>
      <c r="B710" s="449"/>
      <c r="C710" s="468"/>
      <c r="D710" s="468"/>
      <c r="E710" s="638"/>
      <c r="F710" s="623"/>
      <c r="G710" s="228" t="s">
        <v>1402</v>
      </c>
      <c r="H710" s="625" t="s">
        <v>1403</v>
      </c>
      <c r="I710" s="641"/>
      <c r="J710" s="197">
        <v>0</v>
      </c>
      <c r="K710" s="197"/>
      <c r="L710" s="197"/>
      <c r="M710" s="197"/>
      <c r="N710" s="197"/>
      <c r="O710" s="197">
        <v>0</v>
      </c>
      <c r="P710" s="197"/>
      <c r="Q710" s="197"/>
      <c r="R710" s="197"/>
      <c r="S710" s="197"/>
      <c r="T710" s="197"/>
      <c r="U710" s="197"/>
      <c r="V710" s="624"/>
    </row>
    <row r="711" spans="1:22" ht="33" x14ac:dyDescent="0.25">
      <c r="A711" s="620"/>
      <c r="B711" s="449"/>
      <c r="C711" s="473">
        <v>3000372</v>
      </c>
      <c r="D711" s="473" t="s">
        <v>1404</v>
      </c>
      <c r="E711" s="630">
        <v>5003072</v>
      </c>
      <c r="F711" s="618" t="s">
        <v>1405</v>
      </c>
      <c r="G711" s="665"/>
      <c r="H711" s="619" t="s">
        <v>1405</v>
      </c>
      <c r="I711" s="666" t="s">
        <v>1303</v>
      </c>
      <c r="J711" s="184">
        <f>SUM(J712)</f>
        <v>26</v>
      </c>
      <c r="K711" s="184">
        <f>SUM(K712)</f>
        <v>6</v>
      </c>
      <c r="L711" s="184">
        <f>SUM(L712)</f>
        <v>7</v>
      </c>
      <c r="M711" s="184">
        <f>SUM(M712)</f>
        <v>6</v>
      </c>
      <c r="N711" s="184">
        <f>SUM(N712)</f>
        <v>7</v>
      </c>
      <c r="O711" s="254">
        <f>SUM(O712:O713)</f>
        <v>632889.62</v>
      </c>
      <c r="P711" s="183">
        <v>3000</v>
      </c>
      <c r="Q711" s="184"/>
      <c r="R711" s="184"/>
      <c r="S711" s="184"/>
      <c r="T711" s="565">
        <f>+O711-P711-Q711-R711-S711</f>
        <v>629889.62</v>
      </c>
      <c r="U711" s="184">
        <v>0</v>
      </c>
      <c r="V711" s="243" t="s">
        <v>1248</v>
      </c>
    </row>
    <row r="712" spans="1:22" ht="33" x14ac:dyDescent="0.25">
      <c r="A712" s="620"/>
      <c r="B712" s="449"/>
      <c r="C712" s="449"/>
      <c r="D712" s="449"/>
      <c r="E712" s="634"/>
      <c r="F712" s="623"/>
      <c r="G712" s="228" t="s">
        <v>1406</v>
      </c>
      <c r="H712" s="625" t="s">
        <v>1405</v>
      </c>
      <c r="I712" s="641"/>
      <c r="J712" s="197">
        <v>26</v>
      </c>
      <c r="K712" s="197">
        <v>6</v>
      </c>
      <c r="L712" s="197">
        <v>7</v>
      </c>
      <c r="M712" s="197">
        <v>6</v>
      </c>
      <c r="N712" s="197">
        <v>7</v>
      </c>
      <c r="O712" s="383">
        <v>134592.65</v>
      </c>
      <c r="P712" s="197"/>
      <c r="Q712" s="197"/>
      <c r="R712" s="197"/>
      <c r="S712" s="197"/>
      <c r="T712" s="197"/>
      <c r="U712" s="197"/>
      <c r="V712" s="624"/>
    </row>
    <row r="713" spans="1:22" ht="41.25" x14ac:dyDescent="0.25">
      <c r="A713" s="620"/>
      <c r="B713" s="449"/>
      <c r="C713" s="468"/>
      <c r="D713" s="468"/>
      <c r="E713" s="638"/>
      <c r="F713" s="623"/>
      <c r="G713" s="228" t="s">
        <v>1407</v>
      </c>
      <c r="H713" s="625" t="s">
        <v>1408</v>
      </c>
      <c r="I713" s="641"/>
      <c r="J713" s="197">
        <v>26</v>
      </c>
      <c r="K713" s="197">
        <v>6</v>
      </c>
      <c r="L713" s="197">
        <v>7</v>
      </c>
      <c r="M713" s="197">
        <v>6</v>
      </c>
      <c r="N713" s="197">
        <v>7</v>
      </c>
      <c r="O713" s="383">
        <v>498296.97</v>
      </c>
      <c r="P713" s="197"/>
      <c r="Q713" s="197"/>
      <c r="R713" s="197"/>
      <c r="S713" s="197"/>
      <c r="T713" s="197"/>
      <c r="U713" s="197"/>
      <c r="V713" s="624"/>
    </row>
    <row r="714" spans="1:22" ht="33" x14ac:dyDescent="0.25">
      <c r="A714" s="620"/>
      <c r="B714" s="449"/>
      <c r="C714" s="473">
        <v>3000373</v>
      </c>
      <c r="D714" s="473" t="s">
        <v>1409</v>
      </c>
      <c r="E714" s="630">
        <v>5003073</v>
      </c>
      <c r="F714" s="618" t="s">
        <v>1410</v>
      </c>
      <c r="G714" s="665"/>
      <c r="H714" s="619" t="s">
        <v>1410</v>
      </c>
      <c r="I714" s="666" t="s">
        <v>1303</v>
      </c>
      <c r="J714" s="184">
        <f>SUM(J715)</f>
        <v>25</v>
      </c>
      <c r="K714" s="184">
        <f>SUM(K715)</f>
        <v>6</v>
      </c>
      <c r="L714" s="184">
        <f>SUM(L715)</f>
        <v>6</v>
      </c>
      <c r="M714" s="184">
        <f>SUM(M715)</f>
        <v>6</v>
      </c>
      <c r="N714" s="184">
        <f>SUM(N715)</f>
        <v>7</v>
      </c>
      <c r="O714" s="254">
        <f>SUM(O715:O716)</f>
        <v>6708</v>
      </c>
      <c r="P714" s="183">
        <v>2000</v>
      </c>
      <c r="Q714" s="184"/>
      <c r="R714" s="184"/>
      <c r="S714" s="184"/>
      <c r="T714" s="565">
        <f>+O714-P714-Q714-R714-S714</f>
        <v>4708</v>
      </c>
      <c r="U714" s="184">
        <v>0</v>
      </c>
      <c r="V714" s="243" t="s">
        <v>1248</v>
      </c>
    </row>
    <row r="715" spans="1:22" ht="33" x14ac:dyDescent="0.25">
      <c r="A715" s="620"/>
      <c r="B715" s="449"/>
      <c r="C715" s="449"/>
      <c r="D715" s="449"/>
      <c r="E715" s="634"/>
      <c r="F715" s="623"/>
      <c r="G715" s="228" t="s">
        <v>1411</v>
      </c>
      <c r="H715" s="625" t="s">
        <v>1410</v>
      </c>
      <c r="I715" s="641"/>
      <c r="J715" s="197">
        <v>25</v>
      </c>
      <c r="K715" s="197">
        <v>6</v>
      </c>
      <c r="L715" s="197">
        <v>6</v>
      </c>
      <c r="M715" s="197">
        <v>6</v>
      </c>
      <c r="N715" s="197">
        <v>7</v>
      </c>
      <c r="O715" s="197">
        <v>950</v>
      </c>
      <c r="P715" s="197"/>
      <c r="Q715" s="197"/>
      <c r="R715" s="197"/>
      <c r="S715" s="197"/>
      <c r="T715" s="197"/>
      <c r="U715" s="197"/>
      <c r="V715" s="624"/>
    </row>
    <row r="716" spans="1:22" ht="24.75" x14ac:dyDescent="0.25">
      <c r="A716" s="620"/>
      <c r="B716" s="449"/>
      <c r="C716" s="468"/>
      <c r="D716" s="468"/>
      <c r="E716" s="638"/>
      <c r="F716" s="623"/>
      <c r="G716" s="228" t="s">
        <v>1412</v>
      </c>
      <c r="H716" s="625" t="s">
        <v>1413</v>
      </c>
      <c r="I716" s="641"/>
      <c r="J716" s="197">
        <v>25</v>
      </c>
      <c r="K716" s="197">
        <v>6</v>
      </c>
      <c r="L716" s="197">
        <v>6</v>
      </c>
      <c r="M716" s="197">
        <v>6</v>
      </c>
      <c r="N716" s="197">
        <v>7</v>
      </c>
      <c r="O716" s="197">
        <v>5758</v>
      </c>
      <c r="P716" s="197"/>
      <c r="Q716" s="197"/>
      <c r="R716" s="197"/>
      <c r="S716" s="197"/>
      <c r="T716" s="197"/>
      <c r="U716" s="197"/>
      <c r="V716" s="624"/>
    </row>
    <row r="717" spans="1:22" ht="49.5" x14ac:dyDescent="0.25">
      <c r="A717" s="620"/>
      <c r="B717" s="449"/>
      <c r="C717" s="473">
        <v>3000374</v>
      </c>
      <c r="D717" s="473" t="s">
        <v>1414</v>
      </c>
      <c r="E717" s="630">
        <v>5003074</v>
      </c>
      <c r="F717" s="618" t="s">
        <v>1415</v>
      </c>
      <c r="G717" s="665"/>
      <c r="H717" s="619" t="s">
        <v>1415</v>
      </c>
      <c r="I717" s="666" t="s">
        <v>1303</v>
      </c>
      <c r="J717" s="184">
        <f t="shared" ref="J717:O717" si="37">SUM(J718)</f>
        <v>10</v>
      </c>
      <c r="K717" s="184">
        <f t="shared" si="37"/>
        <v>2</v>
      </c>
      <c r="L717" s="184">
        <f t="shared" si="37"/>
        <v>3</v>
      </c>
      <c r="M717" s="184">
        <f t="shared" si="37"/>
        <v>2</v>
      </c>
      <c r="N717" s="184">
        <f t="shared" si="37"/>
        <v>3</v>
      </c>
      <c r="O717" s="184">
        <f t="shared" si="37"/>
        <v>4294.8</v>
      </c>
      <c r="P717" s="183">
        <v>4000</v>
      </c>
      <c r="Q717" s="184"/>
      <c r="R717" s="184"/>
      <c r="S717" s="184"/>
      <c r="T717" s="565">
        <f>+O717-P717-Q717-R717-S717</f>
        <v>294.80000000000018</v>
      </c>
      <c r="U717" s="184">
        <v>0</v>
      </c>
      <c r="V717" s="243" t="s">
        <v>1248</v>
      </c>
    </row>
    <row r="718" spans="1:22" ht="41.25" x14ac:dyDescent="0.25">
      <c r="A718" s="620"/>
      <c r="B718" s="449"/>
      <c r="C718" s="449"/>
      <c r="D718" s="449"/>
      <c r="E718" s="634"/>
      <c r="F718" s="623"/>
      <c r="G718" s="228" t="s">
        <v>1416</v>
      </c>
      <c r="H718" s="625" t="s">
        <v>1417</v>
      </c>
      <c r="I718" s="641"/>
      <c r="J718" s="197">
        <v>10</v>
      </c>
      <c r="K718" s="197">
        <v>2</v>
      </c>
      <c r="L718" s="197">
        <v>3</v>
      </c>
      <c r="M718" s="197">
        <v>2</v>
      </c>
      <c r="N718" s="197">
        <v>3</v>
      </c>
      <c r="O718" s="383">
        <v>4294.8</v>
      </c>
      <c r="P718" s="197"/>
      <c r="Q718" s="197"/>
      <c r="R718" s="197"/>
      <c r="S718" s="197"/>
      <c r="T718" s="197"/>
      <c r="U718" s="197"/>
      <c r="V718" s="624"/>
    </row>
    <row r="719" spans="1:22" ht="41.25" x14ac:dyDescent="0.25">
      <c r="A719" s="620"/>
      <c r="B719" s="449"/>
      <c r="C719" s="449"/>
      <c r="D719" s="449"/>
      <c r="E719" s="634"/>
      <c r="F719" s="623"/>
      <c r="G719" s="228" t="s">
        <v>1418</v>
      </c>
      <c r="H719" s="625" t="s">
        <v>1419</v>
      </c>
      <c r="I719" s="641"/>
      <c r="J719" s="197">
        <v>5</v>
      </c>
      <c r="K719" s="197">
        <v>1</v>
      </c>
      <c r="L719" s="197">
        <v>1</v>
      </c>
      <c r="M719" s="197">
        <v>1</v>
      </c>
      <c r="N719" s="197">
        <v>2</v>
      </c>
      <c r="O719" s="197">
        <v>0</v>
      </c>
      <c r="P719" s="197"/>
      <c r="Q719" s="197"/>
      <c r="R719" s="197"/>
      <c r="S719" s="197"/>
      <c r="T719" s="197"/>
      <c r="U719" s="197"/>
      <c r="V719" s="624"/>
    </row>
    <row r="720" spans="1:22" ht="49.5" x14ac:dyDescent="0.25">
      <c r="A720" s="620"/>
      <c r="B720" s="449"/>
      <c r="C720" s="449"/>
      <c r="D720" s="449"/>
      <c r="E720" s="634"/>
      <c r="F720" s="623"/>
      <c r="G720" s="228" t="s">
        <v>1420</v>
      </c>
      <c r="H720" s="625" t="s">
        <v>1421</v>
      </c>
      <c r="I720" s="641"/>
      <c r="J720" s="197">
        <v>3</v>
      </c>
      <c r="K720" s="197">
        <v>1</v>
      </c>
      <c r="L720" s="197">
        <v>1</v>
      </c>
      <c r="M720" s="197">
        <v>1</v>
      </c>
      <c r="N720" s="197"/>
      <c r="O720" s="197">
        <v>0</v>
      </c>
      <c r="P720" s="197"/>
      <c r="Q720" s="197"/>
      <c r="R720" s="197"/>
      <c r="S720" s="197"/>
      <c r="T720" s="197"/>
      <c r="U720" s="197"/>
      <c r="V720" s="624"/>
    </row>
    <row r="721" spans="1:22" ht="49.5" x14ac:dyDescent="0.25">
      <c r="A721" s="620"/>
      <c r="B721" s="449"/>
      <c r="C721" s="449"/>
      <c r="D721" s="449"/>
      <c r="E721" s="634"/>
      <c r="F721" s="623"/>
      <c r="G721" s="228" t="s">
        <v>1422</v>
      </c>
      <c r="H721" s="625" t="s">
        <v>1423</v>
      </c>
      <c r="I721" s="641"/>
      <c r="J721" s="197">
        <v>1</v>
      </c>
      <c r="K721" s="197"/>
      <c r="L721" s="197">
        <v>1</v>
      </c>
      <c r="M721" s="197"/>
      <c r="N721" s="197"/>
      <c r="O721" s="197">
        <v>0</v>
      </c>
      <c r="P721" s="197"/>
      <c r="Q721" s="197"/>
      <c r="R721" s="197"/>
      <c r="S721" s="197"/>
      <c r="T721" s="197"/>
      <c r="U721" s="197"/>
      <c r="V721" s="624"/>
    </row>
    <row r="722" spans="1:22" ht="49.5" x14ac:dyDescent="0.25">
      <c r="A722" s="620"/>
      <c r="B722" s="449"/>
      <c r="C722" s="468"/>
      <c r="D722" s="468"/>
      <c r="E722" s="638"/>
      <c r="F722" s="623"/>
      <c r="G722" s="228" t="s">
        <v>1424</v>
      </c>
      <c r="H722" s="625" t="s">
        <v>1425</v>
      </c>
      <c r="I722" s="641"/>
      <c r="J722" s="197">
        <v>1</v>
      </c>
      <c r="K722" s="197"/>
      <c r="L722" s="197">
        <v>1</v>
      </c>
      <c r="M722" s="197"/>
      <c r="N722" s="197"/>
      <c r="O722" s="383">
        <v>1215</v>
      </c>
      <c r="P722" s="197"/>
      <c r="Q722" s="197"/>
      <c r="R722" s="197"/>
      <c r="S722" s="197"/>
      <c r="T722" s="197"/>
      <c r="U722" s="197"/>
      <c r="V722" s="624"/>
    </row>
    <row r="723" spans="1:22" ht="41.25" x14ac:dyDescent="0.25">
      <c r="A723" s="620"/>
      <c r="B723" s="449"/>
      <c r="C723" s="473">
        <v>3000424</v>
      </c>
      <c r="D723" s="473" t="s">
        <v>1426</v>
      </c>
      <c r="E723" s="630">
        <v>5003262</v>
      </c>
      <c r="F723" s="618" t="s">
        <v>1427</v>
      </c>
      <c r="G723" s="665"/>
      <c r="H723" s="619" t="s">
        <v>1427</v>
      </c>
      <c r="I723" s="666" t="s">
        <v>1303</v>
      </c>
      <c r="J723" s="184">
        <f>SUM(J724)</f>
        <v>130</v>
      </c>
      <c r="K723" s="184">
        <f>SUM(K724)</f>
        <v>32</v>
      </c>
      <c r="L723" s="184">
        <f>SUM(L724)</f>
        <v>33</v>
      </c>
      <c r="M723" s="184">
        <f>SUM(M724)</f>
        <v>32</v>
      </c>
      <c r="N723" s="184">
        <f>SUM(N724)</f>
        <v>33</v>
      </c>
      <c r="O723" s="254">
        <f>SUM(O724:O726)</f>
        <v>324130.59999999998</v>
      </c>
      <c r="P723" s="183">
        <v>1000</v>
      </c>
      <c r="Q723" s="184"/>
      <c r="R723" s="184"/>
      <c r="S723" s="184"/>
      <c r="T723" s="565">
        <f>+O723-P723-Q723-R723-S723</f>
        <v>323130.59999999998</v>
      </c>
      <c r="U723" s="184">
        <v>0</v>
      </c>
      <c r="V723" s="243" t="s">
        <v>1248</v>
      </c>
    </row>
    <row r="724" spans="1:22" ht="41.25" x14ac:dyDescent="0.25">
      <c r="A724" s="620"/>
      <c r="B724" s="449"/>
      <c r="C724" s="449"/>
      <c r="D724" s="449"/>
      <c r="E724" s="634"/>
      <c r="F724" s="623"/>
      <c r="G724" s="228" t="s">
        <v>1428</v>
      </c>
      <c r="H724" s="625" t="s">
        <v>1277</v>
      </c>
      <c r="I724" s="641"/>
      <c r="J724" s="197">
        <v>130</v>
      </c>
      <c r="K724" s="197">
        <v>32</v>
      </c>
      <c r="L724" s="197">
        <v>33</v>
      </c>
      <c r="M724" s="197">
        <v>32</v>
      </c>
      <c r="N724" s="197">
        <v>33</v>
      </c>
      <c r="O724" s="383">
        <v>184408.77</v>
      </c>
      <c r="P724" s="197"/>
      <c r="Q724" s="197"/>
      <c r="R724" s="197"/>
      <c r="S724" s="197"/>
      <c r="T724" s="197"/>
      <c r="U724" s="197"/>
      <c r="V724" s="624"/>
    </row>
    <row r="725" spans="1:22" ht="24.75" x14ac:dyDescent="0.25">
      <c r="A725" s="620"/>
      <c r="B725" s="449"/>
      <c r="C725" s="449"/>
      <c r="D725" s="449"/>
      <c r="E725" s="634"/>
      <c r="F725" s="623"/>
      <c r="G725" s="228" t="s">
        <v>1429</v>
      </c>
      <c r="H725" s="625" t="s">
        <v>1430</v>
      </c>
      <c r="I725" s="641"/>
      <c r="J725" s="197">
        <v>130</v>
      </c>
      <c r="K725" s="197">
        <v>32</v>
      </c>
      <c r="L725" s="197">
        <v>33</v>
      </c>
      <c r="M725" s="197">
        <v>32</v>
      </c>
      <c r="N725" s="197">
        <v>33</v>
      </c>
      <c r="O725" s="383">
        <v>74767.56</v>
      </c>
      <c r="P725" s="197"/>
      <c r="Q725" s="197"/>
      <c r="R725" s="197"/>
      <c r="S725" s="197"/>
      <c r="T725" s="197"/>
      <c r="U725" s="197"/>
      <c r="V725" s="624"/>
    </row>
    <row r="726" spans="1:22" ht="49.5" x14ac:dyDescent="0.25">
      <c r="A726" s="620"/>
      <c r="B726" s="449"/>
      <c r="C726" s="468"/>
      <c r="D726" s="468"/>
      <c r="E726" s="638"/>
      <c r="F726" s="623"/>
      <c r="G726" s="228" t="s">
        <v>1431</v>
      </c>
      <c r="H726" s="625" t="s">
        <v>1432</v>
      </c>
      <c r="I726" s="641"/>
      <c r="J726" s="197">
        <v>50</v>
      </c>
      <c r="K726" s="197">
        <v>12</v>
      </c>
      <c r="L726" s="197">
        <v>13</v>
      </c>
      <c r="M726" s="197">
        <v>12</v>
      </c>
      <c r="N726" s="197">
        <v>13</v>
      </c>
      <c r="O726" s="383">
        <v>64954.27</v>
      </c>
      <c r="P726" s="197"/>
      <c r="Q726" s="197"/>
      <c r="R726" s="197"/>
      <c r="S726" s="197"/>
      <c r="T726" s="197"/>
      <c r="U726" s="197"/>
      <c r="V726" s="624"/>
    </row>
    <row r="727" spans="1:22" ht="41.25" x14ac:dyDescent="0.25">
      <c r="A727" s="620"/>
      <c r="B727" s="449"/>
      <c r="C727" s="473">
        <v>3000425</v>
      </c>
      <c r="D727" s="473" t="s">
        <v>1433</v>
      </c>
      <c r="E727" s="630">
        <v>5003263</v>
      </c>
      <c r="F727" s="618" t="s">
        <v>1434</v>
      </c>
      <c r="G727" s="665"/>
      <c r="H727" s="619" t="s">
        <v>1434</v>
      </c>
      <c r="I727" s="666" t="s">
        <v>1303</v>
      </c>
      <c r="J727" s="184">
        <f>SUM(J731)</f>
        <v>40</v>
      </c>
      <c r="K727" s="184">
        <f>SUM(K731)</f>
        <v>10</v>
      </c>
      <c r="L727" s="184">
        <f>SUM(L731)</f>
        <v>10</v>
      </c>
      <c r="M727" s="184">
        <f>SUM(M731)</f>
        <v>10</v>
      </c>
      <c r="N727" s="184">
        <f>SUM(N731)</f>
        <v>10</v>
      </c>
      <c r="O727" s="254">
        <v>220059.65</v>
      </c>
      <c r="P727" s="183">
        <v>2000</v>
      </c>
      <c r="Q727" s="184"/>
      <c r="R727" s="184"/>
      <c r="S727" s="184"/>
      <c r="T727" s="565">
        <f>+O727-P727-Q727-R727-S727</f>
        <v>218059.65</v>
      </c>
      <c r="U727" s="184">
        <v>0</v>
      </c>
      <c r="V727" s="243" t="s">
        <v>1248</v>
      </c>
    </row>
    <row r="728" spans="1:22" ht="123.75" x14ac:dyDescent="0.25">
      <c r="A728" s="620"/>
      <c r="B728" s="449"/>
      <c r="C728" s="449"/>
      <c r="D728" s="449"/>
      <c r="E728" s="634"/>
      <c r="F728" s="623"/>
      <c r="G728" s="228" t="s">
        <v>1435</v>
      </c>
      <c r="H728" s="625" t="s">
        <v>1436</v>
      </c>
      <c r="I728" s="667"/>
      <c r="J728" s="209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624"/>
    </row>
    <row r="729" spans="1:22" ht="132" x14ac:dyDescent="0.25">
      <c r="A729" s="620"/>
      <c r="B729" s="449"/>
      <c r="C729" s="449"/>
      <c r="D729" s="449"/>
      <c r="E729" s="634"/>
      <c r="F729" s="623"/>
      <c r="G729" s="228" t="s">
        <v>1437</v>
      </c>
      <c r="H729" s="625" t="s">
        <v>1438</v>
      </c>
      <c r="I729" s="667"/>
      <c r="J729" s="209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624"/>
    </row>
    <row r="730" spans="1:22" ht="132" x14ac:dyDescent="0.25">
      <c r="A730" s="620"/>
      <c r="B730" s="449"/>
      <c r="C730" s="449"/>
      <c r="D730" s="449"/>
      <c r="E730" s="634"/>
      <c r="F730" s="623"/>
      <c r="G730" s="228" t="s">
        <v>1439</v>
      </c>
      <c r="H730" s="625" t="s">
        <v>1440</v>
      </c>
      <c r="I730" s="667"/>
      <c r="J730" s="209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624"/>
    </row>
    <row r="731" spans="1:22" ht="41.25" x14ac:dyDescent="0.25">
      <c r="A731" s="620"/>
      <c r="B731" s="449"/>
      <c r="C731" s="449"/>
      <c r="D731" s="449"/>
      <c r="E731" s="634"/>
      <c r="F731" s="623"/>
      <c r="G731" s="228" t="s">
        <v>1441</v>
      </c>
      <c r="H731" s="625" t="s">
        <v>1277</v>
      </c>
      <c r="I731" s="667"/>
      <c r="J731" s="197">
        <v>40</v>
      </c>
      <c r="K731" s="197">
        <v>10</v>
      </c>
      <c r="L731" s="197">
        <v>10</v>
      </c>
      <c r="M731" s="197">
        <v>10</v>
      </c>
      <c r="N731" s="197">
        <v>10</v>
      </c>
      <c r="O731" s="383">
        <v>89834.49</v>
      </c>
      <c r="P731" s="197"/>
      <c r="Q731" s="197"/>
      <c r="R731" s="197"/>
      <c r="S731" s="197"/>
      <c r="T731" s="197"/>
      <c r="U731" s="197"/>
      <c r="V731" s="624"/>
    </row>
    <row r="732" spans="1:22" ht="24.75" x14ac:dyDescent="0.25">
      <c r="A732" s="620"/>
      <c r="B732" s="449"/>
      <c r="C732" s="449"/>
      <c r="D732" s="449"/>
      <c r="E732" s="634"/>
      <c r="F732" s="623"/>
      <c r="G732" s="228" t="s">
        <v>1442</v>
      </c>
      <c r="H732" s="625" t="s">
        <v>1443</v>
      </c>
      <c r="I732" s="667"/>
      <c r="J732" s="197">
        <v>20</v>
      </c>
      <c r="K732" s="197">
        <v>5</v>
      </c>
      <c r="L732" s="197">
        <v>5</v>
      </c>
      <c r="M732" s="197">
        <v>5</v>
      </c>
      <c r="N732" s="197">
        <v>5</v>
      </c>
      <c r="O732" s="383">
        <v>81947</v>
      </c>
      <c r="P732" s="197"/>
      <c r="Q732" s="197"/>
      <c r="R732" s="197"/>
      <c r="S732" s="197"/>
      <c r="T732" s="197"/>
      <c r="U732" s="197"/>
      <c r="V732" s="624"/>
    </row>
    <row r="733" spans="1:22" ht="33" x14ac:dyDescent="0.25">
      <c r="A733" s="620"/>
      <c r="B733" s="449"/>
      <c r="C733" s="468"/>
      <c r="D733" s="468"/>
      <c r="E733" s="638"/>
      <c r="F733" s="628"/>
      <c r="G733" s="228" t="s">
        <v>1444</v>
      </c>
      <c r="H733" s="625" t="s">
        <v>1445</v>
      </c>
      <c r="I733" s="667"/>
      <c r="J733" s="197">
        <v>20</v>
      </c>
      <c r="K733" s="197">
        <v>5</v>
      </c>
      <c r="L733" s="197">
        <v>5</v>
      </c>
      <c r="M733" s="197">
        <v>5</v>
      </c>
      <c r="N733" s="197">
        <v>5</v>
      </c>
      <c r="O733" s="383">
        <v>48278.16</v>
      </c>
      <c r="P733" s="197"/>
      <c r="Q733" s="197"/>
      <c r="R733" s="197"/>
      <c r="S733" s="197"/>
      <c r="T733" s="197"/>
      <c r="U733" s="197"/>
      <c r="V733" s="624"/>
    </row>
    <row r="734" spans="1:22" ht="57.75" x14ac:dyDescent="0.25">
      <c r="A734" s="620"/>
      <c r="B734" s="449"/>
      <c r="C734" s="473">
        <v>3044195</v>
      </c>
      <c r="D734" s="668" t="s">
        <v>1446</v>
      </c>
      <c r="E734" s="488">
        <v>5000119</v>
      </c>
      <c r="F734" s="618" t="s">
        <v>1447</v>
      </c>
      <c r="G734" s="669">
        <v>4419501</v>
      </c>
      <c r="H734" s="618" t="s">
        <v>1447</v>
      </c>
      <c r="I734" s="666" t="s">
        <v>1303</v>
      </c>
      <c r="J734" s="183"/>
      <c r="K734" s="184">
        <v>525</v>
      </c>
      <c r="L734" s="184">
        <v>525</v>
      </c>
      <c r="M734" s="184">
        <v>525</v>
      </c>
      <c r="N734" s="184">
        <v>525</v>
      </c>
      <c r="O734" s="254">
        <v>72642.48</v>
      </c>
      <c r="P734" s="183">
        <v>5500</v>
      </c>
      <c r="Q734" s="184"/>
      <c r="R734" s="184"/>
      <c r="S734" s="184"/>
      <c r="T734" s="565">
        <f>+O734-P734-Q734-R734-S734</f>
        <v>67142.48</v>
      </c>
      <c r="U734" s="184">
        <v>0</v>
      </c>
      <c r="V734" s="243" t="s">
        <v>1248</v>
      </c>
    </row>
    <row r="735" spans="1:22" ht="41.25" x14ac:dyDescent="0.25">
      <c r="A735" s="620"/>
      <c r="B735" s="449"/>
      <c r="C735" s="468"/>
      <c r="D735" s="668"/>
      <c r="E735" s="488"/>
      <c r="F735" s="631"/>
      <c r="G735" s="191"/>
      <c r="H735" s="631" t="s">
        <v>1448</v>
      </c>
      <c r="I735" s="670"/>
      <c r="J735" s="252">
        <v>2100</v>
      </c>
      <c r="K735" s="194">
        <v>525</v>
      </c>
      <c r="L735" s="194">
        <v>525</v>
      </c>
      <c r="M735" s="194">
        <v>525</v>
      </c>
      <c r="N735" s="194">
        <v>525</v>
      </c>
      <c r="O735" s="383">
        <v>72642.48</v>
      </c>
      <c r="P735" s="197"/>
      <c r="Q735" s="197"/>
      <c r="R735" s="197"/>
      <c r="S735" s="197"/>
      <c r="T735" s="197"/>
      <c r="U735" s="197"/>
      <c r="V735" s="624"/>
    </row>
    <row r="736" spans="1:22" ht="57.75" x14ac:dyDescent="0.25">
      <c r="A736" s="620"/>
      <c r="B736" s="449"/>
      <c r="C736" s="488">
        <v>3044197</v>
      </c>
      <c r="D736" s="488" t="s">
        <v>1449</v>
      </c>
      <c r="E736" s="488">
        <v>5000120</v>
      </c>
      <c r="F736" s="618" t="s">
        <v>1450</v>
      </c>
      <c r="G736" s="671"/>
      <c r="H736" s="618" t="s">
        <v>1450</v>
      </c>
      <c r="I736" s="672" t="s">
        <v>1303</v>
      </c>
      <c r="J736" s="183">
        <f>SUM(J737)</f>
        <v>2100</v>
      </c>
      <c r="K736" s="183">
        <f>SUM(K737)</f>
        <v>525</v>
      </c>
      <c r="L736" s="183">
        <f>SUM(L737)</f>
        <v>525</v>
      </c>
      <c r="M736" s="183">
        <f>SUM(M737)</f>
        <v>525</v>
      </c>
      <c r="N736" s="183">
        <f>SUM(N737)</f>
        <v>525</v>
      </c>
      <c r="O736" s="254">
        <v>82704.61</v>
      </c>
      <c r="P736" s="183">
        <v>5600</v>
      </c>
      <c r="Q736" s="184"/>
      <c r="R736" s="184"/>
      <c r="S736" s="184"/>
      <c r="T736" s="565">
        <f>+O736-P736-Q736-R736-S736</f>
        <v>77104.61</v>
      </c>
      <c r="U736" s="184">
        <v>0</v>
      </c>
      <c r="V736" s="243" t="s">
        <v>1248</v>
      </c>
    </row>
    <row r="737" spans="1:22" ht="49.5" x14ac:dyDescent="0.25">
      <c r="A737" s="620"/>
      <c r="B737" s="449"/>
      <c r="C737" s="488"/>
      <c r="D737" s="488"/>
      <c r="E737" s="488"/>
      <c r="F737" s="639"/>
      <c r="G737" s="191"/>
      <c r="H737" s="625" t="s">
        <v>1449</v>
      </c>
      <c r="I737" s="670"/>
      <c r="J737" s="252">
        <v>2100</v>
      </c>
      <c r="K737" s="194">
        <v>525</v>
      </c>
      <c r="L737" s="194">
        <v>525</v>
      </c>
      <c r="M737" s="194">
        <v>525</v>
      </c>
      <c r="N737" s="194">
        <v>525</v>
      </c>
      <c r="O737" s="383">
        <v>82704.61</v>
      </c>
      <c r="P737" s="197"/>
      <c r="Q737" s="197"/>
      <c r="R737" s="197"/>
      <c r="S737" s="197"/>
      <c r="T737" s="197"/>
      <c r="U737" s="197"/>
      <c r="V737" s="624"/>
    </row>
    <row r="738" spans="1:22" ht="33" x14ac:dyDescent="0.25">
      <c r="A738" s="620"/>
      <c r="B738" s="449"/>
      <c r="C738" s="488">
        <v>3044198</v>
      </c>
      <c r="D738" s="488" t="s">
        <v>1451</v>
      </c>
      <c r="E738" s="473">
        <v>5000121</v>
      </c>
      <c r="F738" s="618" t="s">
        <v>1452</v>
      </c>
      <c r="G738" s="619"/>
      <c r="H738" s="618" t="s">
        <v>1452</v>
      </c>
      <c r="I738" s="666" t="s">
        <v>1303</v>
      </c>
      <c r="J738" s="184">
        <f>SUM(J739)</f>
        <v>90</v>
      </c>
      <c r="K738" s="184">
        <f>SUM(K739)</f>
        <v>22</v>
      </c>
      <c r="L738" s="184">
        <f>SUM(L739)</f>
        <v>23</v>
      </c>
      <c r="M738" s="184">
        <f>SUM(M739)</f>
        <v>22</v>
      </c>
      <c r="N738" s="184">
        <f>SUM(N739)</f>
        <v>23</v>
      </c>
      <c r="O738" s="254">
        <f>SUM(O739:O741)</f>
        <v>386785.3</v>
      </c>
      <c r="P738" s="183">
        <v>3250</v>
      </c>
      <c r="Q738" s="184"/>
      <c r="R738" s="184"/>
      <c r="S738" s="184"/>
      <c r="T738" s="254">
        <v>383535.3</v>
      </c>
      <c r="U738" s="184">
        <v>0</v>
      </c>
      <c r="V738" s="243" t="s">
        <v>1248</v>
      </c>
    </row>
    <row r="739" spans="1:22" ht="41.25" x14ac:dyDescent="0.25">
      <c r="A739" s="620"/>
      <c r="B739" s="449"/>
      <c r="C739" s="488"/>
      <c r="D739" s="488"/>
      <c r="E739" s="449"/>
      <c r="F739" s="621"/>
      <c r="G739" s="191" t="s">
        <v>1453</v>
      </c>
      <c r="H739" s="625" t="s">
        <v>1454</v>
      </c>
      <c r="I739" s="673"/>
      <c r="J739" s="194">
        <v>90</v>
      </c>
      <c r="K739" s="194">
        <v>22</v>
      </c>
      <c r="L739" s="194">
        <v>23</v>
      </c>
      <c r="M739" s="194">
        <v>22</v>
      </c>
      <c r="N739" s="194">
        <v>23</v>
      </c>
      <c r="O739" s="383">
        <v>97276</v>
      </c>
      <c r="P739" s="197"/>
      <c r="Q739" s="197"/>
      <c r="R739" s="197"/>
      <c r="S739" s="197"/>
      <c r="T739" s="197"/>
      <c r="U739" s="197"/>
      <c r="V739" s="624"/>
    </row>
    <row r="740" spans="1:22" ht="33" x14ac:dyDescent="0.25">
      <c r="A740" s="620"/>
      <c r="B740" s="449"/>
      <c r="C740" s="488"/>
      <c r="D740" s="488"/>
      <c r="E740" s="449"/>
      <c r="F740" s="621"/>
      <c r="G740" s="191" t="s">
        <v>1455</v>
      </c>
      <c r="H740" s="625" t="s">
        <v>1456</v>
      </c>
      <c r="I740" s="673"/>
      <c r="J740" s="194">
        <v>90</v>
      </c>
      <c r="K740" s="194">
        <v>22</v>
      </c>
      <c r="L740" s="194">
        <v>23</v>
      </c>
      <c r="M740" s="194">
        <v>22</v>
      </c>
      <c r="N740" s="194">
        <v>23</v>
      </c>
      <c r="O740" s="383">
        <v>194086</v>
      </c>
      <c r="P740" s="197"/>
      <c r="Q740" s="197"/>
      <c r="R740" s="197"/>
      <c r="S740" s="197"/>
      <c r="T740" s="197"/>
      <c r="U740" s="197"/>
      <c r="V740" s="624"/>
    </row>
    <row r="741" spans="1:22" ht="57.75" x14ac:dyDescent="0.25">
      <c r="A741" s="620"/>
      <c r="B741" s="449"/>
      <c r="C741" s="488"/>
      <c r="D741" s="488"/>
      <c r="E741" s="468"/>
      <c r="F741" s="639"/>
      <c r="G741" s="191" t="s">
        <v>1457</v>
      </c>
      <c r="H741" s="625" t="s">
        <v>1458</v>
      </c>
      <c r="I741" s="670"/>
      <c r="J741" s="194">
        <v>40</v>
      </c>
      <c r="K741" s="194">
        <v>10</v>
      </c>
      <c r="L741" s="194">
        <v>10</v>
      </c>
      <c r="M741" s="194">
        <v>10</v>
      </c>
      <c r="N741" s="194">
        <v>10</v>
      </c>
      <c r="O741" s="383">
        <v>95423.3</v>
      </c>
      <c r="P741" s="197"/>
      <c r="Q741" s="197"/>
      <c r="R741" s="197"/>
      <c r="S741" s="197"/>
      <c r="T741" s="197"/>
      <c r="U741" s="197"/>
      <c r="V741" s="624"/>
    </row>
    <row r="742" spans="1:22" ht="41.25" x14ac:dyDescent="0.25">
      <c r="A742" s="620"/>
      <c r="B742" s="449"/>
      <c r="C742" s="488">
        <v>3044199</v>
      </c>
      <c r="D742" s="668" t="s">
        <v>1459</v>
      </c>
      <c r="E742" s="488">
        <v>5000122</v>
      </c>
      <c r="F742" s="618" t="s">
        <v>1460</v>
      </c>
      <c r="G742" s="619"/>
      <c r="H742" s="618" t="s">
        <v>1460</v>
      </c>
      <c r="I742" s="666" t="s">
        <v>1303</v>
      </c>
      <c r="J742" s="184">
        <f>SUM(J743)</f>
        <v>850</v>
      </c>
      <c r="K742" s="184">
        <f>SUM(K743)</f>
        <v>212</v>
      </c>
      <c r="L742" s="184">
        <f>SUM(L743)</f>
        <v>213</v>
      </c>
      <c r="M742" s="184">
        <f>SUM(M743)</f>
        <v>212</v>
      </c>
      <c r="N742" s="184">
        <f>SUM(N743)</f>
        <v>213</v>
      </c>
      <c r="O742" s="254">
        <v>68957.8</v>
      </c>
      <c r="P742" s="183">
        <v>3388</v>
      </c>
      <c r="Q742" s="184"/>
      <c r="R742" s="184"/>
      <c r="S742" s="184"/>
      <c r="T742" s="254">
        <v>65569.8</v>
      </c>
      <c r="U742" s="184">
        <v>0</v>
      </c>
      <c r="V742" s="243" t="s">
        <v>1248</v>
      </c>
    </row>
    <row r="743" spans="1:22" ht="41.25" x14ac:dyDescent="0.25">
      <c r="A743" s="620"/>
      <c r="B743" s="449"/>
      <c r="C743" s="488"/>
      <c r="D743" s="668"/>
      <c r="E743" s="488"/>
      <c r="F743" s="631"/>
      <c r="G743" s="191" t="s">
        <v>1461</v>
      </c>
      <c r="H743" s="631" t="s">
        <v>1462</v>
      </c>
      <c r="I743" s="670"/>
      <c r="J743" s="194">
        <v>850</v>
      </c>
      <c r="K743" s="194">
        <v>212</v>
      </c>
      <c r="L743" s="194">
        <v>213</v>
      </c>
      <c r="M743" s="194">
        <v>212</v>
      </c>
      <c r="N743" s="194">
        <v>213</v>
      </c>
      <c r="O743" s="383">
        <v>68957.8</v>
      </c>
      <c r="P743" s="197"/>
      <c r="Q743" s="197"/>
      <c r="R743" s="197"/>
      <c r="S743" s="197"/>
      <c r="T743" s="197"/>
      <c r="U743" s="197"/>
      <c r="V743" s="624"/>
    </row>
    <row r="744" spans="1:22" ht="57.75" x14ac:dyDescent="0.25">
      <c r="A744" s="620"/>
      <c r="B744" s="449"/>
      <c r="C744" s="488">
        <v>3044200</v>
      </c>
      <c r="D744" s="668" t="s">
        <v>1463</v>
      </c>
      <c r="E744" s="488">
        <v>5000123</v>
      </c>
      <c r="F744" s="618" t="s">
        <v>1464</v>
      </c>
      <c r="G744" s="619"/>
      <c r="H744" s="618" t="s">
        <v>1464</v>
      </c>
      <c r="I744" s="666" t="s">
        <v>1303</v>
      </c>
      <c r="J744" s="184">
        <f>SUM(J745)</f>
        <v>420</v>
      </c>
      <c r="K744" s="184">
        <f>SUM(K745)</f>
        <v>105</v>
      </c>
      <c r="L744" s="184">
        <f>SUM(L745)</f>
        <v>105</v>
      </c>
      <c r="M744" s="184">
        <f>SUM(M745)</f>
        <v>105</v>
      </c>
      <c r="N744" s="184">
        <f>SUM(N745)</f>
        <v>105</v>
      </c>
      <c r="O744" s="254">
        <v>38754.15</v>
      </c>
      <c r="P744" s="183">
        <v>5000</v>
      </c>
      <c r="Q744" s="184"/>
      <c r="R744" s="184"/>
      <c r="S744" s="184"/>
      <c r="T744" s="254">
        <v>33754.15</v>
      </c>
      <c r="U744" s="184">
        <v>0</v>
      </c>
      <c r="V744" s="243" t="s">
        <v>1248</v>
      </c>
    </row>
    <row r="745" spans="1:22" ht="41.25" x14ac:dyDescent="0.25">
      <c r="A745" s="620"/>
      <c r="B745" s="449"/>
      <c r="C745" s="488"/>
      <c r="D745" s="668"/>
      <c r="E745" s="488"/>
      <c r="F745" s="639"/>
      <c r="G745" s="191" t="s">
        <v>1465</v>
      </c>
      <c r="H745" s="625" t="s">
        <v>1466</v>
      </c>
      <c r="I745" s="670"/>
      <c r="J745" s="194">
        <v>420</v>
      </c>
      <c r="K745" s="194">
        <v>105</v>
      </c>
      <c r="L745" s="194">
        <v>105</v>
      </c>
      <c r="M745" s="194">
        <v>105</v>
      </c>
      <c r="N745" s="194">
        <v>105</v>
      </c>
      <c r="O745" s="383">
        <v>38754.15</v>
      </c>
      <c r="P745" s="197"/>
      <c r="Q745" s="197"/>
      <c r="R745" s="197"/>
      <c r="S745" s="197"/>
      <c r="T745" s="197"/>
      <c r="U745" s="197"/>
      <c r="V745" s="624"/>
    </row>
    <row r="746" spans="1:22" ht="49.5" x14ac:dyDescent="0.25">
      <c r="A746" s="620"/>
      <c r="B746" s="449"/>
      <c r="C746" s="488">
        <v>3044201</v>
      </c>
      <c r="D746" s="668" t="s">
        <v>1467</v>
      </c>
      <c r="E746" s="488">
        <v>5000124</v>
      </c>
      <c r="F746" s="619" t="s">
        <v>1468</v>
      </c>
      <c r="G746" s="619"/>
      <c r="H746" s="619" t="s">
        <v>1468</v>
      </c>
      <c r="I746" s="666" t="s">
        <v>1303</v>
      </c>
      <c r="J746" s="184">
        <f>SUM(J747)</f>
        <v>450</v>
      </c>
      <c r="K746" s="184">
        <f>SUM(K747)</f>
        <v>112</v>
      </c>
      <c r="L746" s="184">
        <f>SUM(L747)</f>
        <v>113</v>
      </c>
      <c r="M746" s="184">
        <f>SUM(M747)</f>
        <v>112</v>
      </c>
      <c r="N746" s="184">
        <f>SUM(N747)</f>
        <v>113</v>
      </c>
      <c r="O746" s="254">
        <v>11282.45</v>
      </c>
      <c r="P746" s="183">
        <v>3821</v>
      </c>
      <c r="Q746" s="184"/>
      <c r="R746" s="184"/>
      <c r="S746" s="184"/>
      <c r="T746" s="254">
        <v>7461.45</v>
      </c>
      <c r="U746" s="184">
        <v>0</v>
      </c>
      <c r="V746" s="243" t="s">
        <v>1248</v>
      </c>
    </row>
    <row r="747" spans="1:22" ht="66" x14ac:dyDescent="0.25">
      <c r="A747" s="620"/>
      <c r="B747" s="449"/>
      <c r="C747" s="488"/>
      <c r="D747" s="668"/>
      <c r="E747" s="488"/>
      <c r="F747" s="631"/>
      <c r="G747" s="191" t="s">
        <v>1469</v>
      </c>
      <c r="H747" s="625" t="s">
        <v>1470</v>
      </c>
      <c r="I747" s="670"/>
      <c r="J747" s="194">
        <v>450</v>
      </c>
      <c r="K747" s="194">
        <v>112</v>
      </c>
      <c r="L747" s="194">
        <v>113</v>
      </c>
      <c r="M747" s="194">
        <v>112</v>
      </c>
      <c r="N747" s="194">
        <v>113</v>
      </c>
      <c r="O747" s="383">
        <v>11282.45</v>
      </c>
      <c r="P747" s="197"/>
      <c r="Q747" s="197"/>
      <c r="R747" s="197"/>
      <c r="S747" s="197"/>
      <c r="T747" s="197"/>
      <c r="U747" s="197"/>
      <c r="V747" s="624"/>
    </row>
    <row r="748" spans="1:22" ht="57.75" x14ac:dyDescent="0.25">
      <c r="A748" s="620"/>
      <c r="B748" s="449"/>
      <c r="C748" s="488">
        <v>3044202</v>
      </c>
      <c r="D748" s="488" t="s">
        <v>1471</v>
      </c>
      <c r="E748" s="488">
        <v>5000125</v>
      </c>
      <c r="F748" s="618" t="s">
        <v>1472</v>
      </c>
      <c r="G748" s="619"/>
      <c r="H748" s="618" t="s">
        <v>1472</v>
      </c>
      <c r="I748" s="666" t="s">
        <v>1303</v>
      </c>
      <c r="J748" s="184">
        <f>SUM(J749)</f>
        <v>450</v>
      </c>
      <c r="K748" s="184">
        <f>SUM(K749)</f>
        <v>112</v>
      </c>
      <c r="L748" s="184">
        <f>SUM(L749)</f>
        <v>113</v>
      </c>
      <c r="M748" s="184">
        <f>SUM(M749)</f>
        <v>112</v>
      </c>
      <c r="N748" s="184">
        <f>SUM(N749)</f>
        <v>113</v>
      </c>
      <c r="O748" s="254">
        <f>SUM(O749:O750)</f>
        <v>67307.53</v>
      </c>
      <c r="P748" s="183">
        <v>4508</v>
      </c>
      <c r="Q748" s="184"/>
      <c r="R748" s="184"/>
      <c r="S748" s="184"/>
      <c r="T748" s="254">
        <v>62799.53</v>
      </c>
      <c r="U748" s="184">
        <v>0</v>
      </c>
      <c r="V748" s="243" t="s">
        <v>1248</v>
      </c>
    </row>
    <row r="749" spans="1:22" ht="33" x14ac:dyDescent="0.25">
      <c r="A749" s="620"/>
      <c r="B749" s="449"/>
      <c r="C749" s="488"/>
      <c r="D749" s="488"/>
      <c r="E749" s="488"/>
      <c r="F749" s="621"/>
      <c r="G749" s="191" t="s">
        <v>1473</v>
      </c>
      <c r="H749" s="631" t="s">
        <v>1474</v>
      </c>
      <c r="I749" s="673"/>
      <c r="J749" s="194">
        <v>450</v>
      </c>
      <c r="K749" s="194">
        <v>112</v>
      </c>
      <c r="L749" s="194">
        <v>113</v>
      </c>
      <c r="M749" s="194">
        <v>112</v>
      </c>
      <c r="N749" s="194">
        <v>113</v>
      </c>
      <c r="O749" s="383">
        <v>66900.62</v>
      </c>
      <c r="P749" s="197"/>
      <c r="Q749" s="197"/>
      <c r="R749" s="197"/>
      <c r="S749" s="197"/>
      <c r="T749" s="197"/>
      <c r="U749" s="197"/>
      <c r="V749" s="624"/>
    </row>
    <row r="750" spans="1:22" ht="33" x14ac:dyDescent="0.25">
      <c r="A750" s="620"/>
      <c r="B750" s="449"/>
      <c r="C750" s="488"/>
      <c r="D750" s="488"/>
      <c r="E750" s="488"/>
      <c r="F750" s="639"/>
      <c r="G750" s="191" t="s">
        <v>1475</v>
      </c>
      <c r="H750" s="631" t="s">
        <v>1476</v>
      </c>
      <c r="I750" s="670"/>
      <c r="J750" s="194">
        <v>450</v>
      </c>
      <c r="K750" s="194">
        <v>112</v>
      </c>
      <c r="L750" s="194">
        <v>113</v>
      </c>
      <c r="M750" s="194">
        <v>112</v>
      </c>
      <c r="N750" s="194">
        <v>113</v>
      </c>
      <c r="O750" s="197">
        <v>406.91</v>
      </c>
      <c r="P750" s="197"/>
      <c r="Q750" s="197"/>
      <c r="R750" s="197"/>
      <c r="S750" s="197"/>
      <c r="T750" s="197"/>
      <c r="U750" s="197"/>
      <c r="V750" s="624"/>
    </row>
    <row r="751" spans="1:22" ht="49.5" x14ac:dyDescent="0.25">
      <c r="A751" s="620"/>
      <c r="B751" s="449"/>
      <c r="C751" s="488">
        <v>3044203</v>
      </c>
      <c r="D751" s="674" t="s">
        <v>1477</v>
      </c>
      <c r="E751" s="488">
        <v>5000126</v>
      </c>
      <c r="F751" s="618" t="s">
        <v>1478</v>
      </c>
      <c r="G751" s="619"/>
      <c r="H751" s="618" t="s">
        <v>1478</v>
      </c>
      <c r="I751" s="666" t="s">
        <v>1303</v>
      </c>
      <c r="J751" s="184">
        <f t="shared" ref="J751:O751" si="38">SUM(J752)</f>
        <v>100</v>
      </c>
      <c r="K751" s="184">
        <f t="shared" si="38"/>
        <v>25</v>
      </c>
      <c r="L751" s="184">
        <f t="shared" si="38"/>
        <v>25</v>
      </c>
      <c r="M751" s="184">
        <f t="shared" si="38"/>
        <v>25</v>
      </c>
      <c r="N751" s="184">
        <f t="shared" si="38"/>
        <v>25</v>
      </c>
      <c r="O751" s="184">
        <f t="shared" si="38"/>
        <v>3535.15</v>
      </c>
      <c r="P751" s="183">
        <v>2100</v>
      </c>
      <c r="Q751" s="184"/>
      <c r="R751" s="184"/>
      <c r="S751" s="184"/>
      <c r="T751" s="254">
        <v>1435.15</v>
      </c>
      <c r="U751" s="184">
        <v>0</v>
      </c>
      <c r="V751" s="243" t="s">
        <v>1248</v>
      </c>
    </row>
    <row r="752" spans="1:22" ht="41.25" x14ac:dyDescent="0.25">
      <c r="A752" s="620"/>
      <c r="B752" s="449"/>
      <c r="C752" s="488"/>
      <c r="D752" s="675"/>
      <c r="E752" s="488"/>
      <c r="F752" s="631"/>
      <c r="G752" s="191" t="s">
        <v>1479</v>
      </c>
      <c r="H752" s="631" t="s">
        <v>1480</v>
      </c>
      <c r="I752" s="670"/>
      <c r="J752" s="194">
        <v>100</v>
      </c>
      <c r="K752" s="194">
        <v>25</v>
      </c>
      <c r="L752" s="194">
        <v>25</v>
      </c>
      <c r="M752" s="194">
        <v>25</v>
      </c>
      <c r="N752" s="194">
        <v>25</v>
      </c>
      <c r="O752" s="383">
        <v>3535.15</v>
      </c>
      <c r="P752" s="197"/>
      <c r="Q752" s="197"/>
      <c r="R752" s="197"/>
      <c r="S752" s="197"/>
      <c r="T752" s="197"/>
      <c r="U752" s="197"/>
      <c r="V752" s="624"/>
    </row>
    <row r="753" spans="1:22" ht="49.5" x14ac:dyDescent="0.25">
      <c r="A753" s="620"/>
      <c r="B753" s="449"/>
      <c r="C753" s="488">
        <v>3044204</v>
      </c>
      <c r="D753" s="674" t="s">
        <v>1481</v>
      </c>
      <c r="E753" s="488">
        <v>5000127</v>
      </c>
      <c r="F753" s="618" t="s">
        <v>1482</v>
      </c>
      <c r="G753" s="619"/>
      <c r="H753" s="618" t="s">
        <v>1482</v>
      </c>
      <c r="I753" s="666" t="s">
        <v>1303</v>
      </c>
      <c r="J753" s="184">
        <f t="shared" ref="J753:O753" si="39">SUM(J754)</f>
        <v>260</v>
      </c>
      <c r="K753" s="184">
        <f t="shared" si="39"/>
        <v>65</v>
      </c>
      <c r="L753" s="184">
        <f t="shared" si="39"/>
        <v>65</v>
      </c>
      <c r="M753" s="184">
        <f t="shared" si="39"/>
        <v>65</v>
      </c>
      <c r="N753" s="184">
        <f t="shared" si="39"/>
        <v>65</v>
      </c>
      <c r="O753" s="184">
        <f t="shared" si="39"/>
        <v>46038.720000000001</v>
      </c>
      <c r="P753" s="183">
        <v>1823</v>
      </c>
      <c r="Q753" s="184"/>
      <c r="R753" s="184"/>
      <c r="S753" s="184"/>
      <c r="T753" s="254">
        <v>44215.72</v>
      </c>
      <c r="U753" s="184">
        <v>0</v>
      </c>
      <c r="V753" s="243" t="s">
        <v>1248</v>
      </c>
    </row>
    <row r="754" spans="1:22" ht="41.25" x14ac:dyDescent="0.25">
      <c r="A754" s="626"/>
      <c r="B754" s="468"/>
      <c r="C754" s="473"/>
      <c r="D754" s="676"/>
      <c r="E754" s="473"/>
      <c r="F754" s="631"/>
      <c r="G754" s="191" t="s">
        <v>1483</v>
      </c>
      <c r="H754" s="635" t="s">
        <v>1480</v>
      </c>
      <c r="I754" s="670"/>
      <c r="J754" s="204">
        <v>260</v>
      </c>
      <c r="K754" s="204">
        <v>65</v>
      </c>
      <c r="L754" s="204">
        <v>65</v>
      </c>
      <c r="M754" s="204">
        <v>65</v>
      </c>
      <c r="N754" s="204">
        <v>65</v>
      </c>
      <c r="O754" s="677">
        <v>46038.720000000001</v>
      </c>
      <c r="P754" s="205"/>
      <c r="Q754" s="205"/>
      <c r="R754" s="205"/>
      <c r="S754" s="205"/>
      <c r="T754" s="205"/>
      <c r="U754" s="205"/>
      <c r="V754" s="678"/>
    </row>
    <row r="755" spans="1:22" x14ac:dyDescent="0.25">
      <c r="A755" s="645" t="s">
        <v>1484</v>
      </c>
      <c r="B755" s="646"/>
      <c r="C755" s="646"/>
      <c r="D755" s="646"/>
      <c r="E755" s="646"/>
      <c r="F755" s="646"/>
      <c r="G755" s="646"/>
      <c r="H755" s="646"/>
      <c r="I755" s="646"/>
      <c r="J755" s="646"/>
      <c r="K755" s="646"/>
      <c r="L755" s="646"/>
      <c r="M755" s="646"/>
      <c r="N755" s="646"/>
      <c r="O755" s="646"/>
      <c r="P755" s="646"/>
      <c r="Q755" s="646"/>
      <c r="R755" s="646"/>
      <c r="S755" s="646"/>
      <c r="T755" s="646"/>
      <c r="U755" s="646"/>
      <c r="V755" s="647"/>
    </row>
    <row r="756" spans="1:22" ht="33" x14ac:dyDescent="0.25">
      <c r="A756" s="616" t="s">
        <v>377</v>
      </c>
      <c r="B756" s="473" t="s">
        <v>1485</v>
      </c>
      <c r="C756" s="468">
        <v>3045112</v>
      </c>
      <c r="D756" s="468" t="s">
        <v>1486</v>
      </c>
      <c r="E756" s="468">
        <v>5000127</v>
      </c>
      <c r="F756" s="618" t="s">
        <v>1487</v>
      </c>
      <c r="G756" s="672"/>
      <c r="H756" s="679"/>
      <c r="I756" s="618" t="s">
        <v>1303</v>
      </c>
      <c r="J756" s="242">
        <f>SUM(J757)</f>
        <v>500</v>
      </c>
      <c r="K756" s="242">
        <f>SUM(K757)</f>
        <v>125</v>
      </c>
      <c r="L756" s="242">
        <f>SUM(L757)</f>
        <v>125</v>
      </c>
      <c r="M756" s="242">
        <f>SUM(M757)</f>
        <v>125</v>
      </c>
      <c r="N756" s="242">
        <f>SUM(N757)</f>
        <v>125</v>
      </c>
      <c r="O756" s="361">
        <f>SUM(O757:O759)</f>
        <v>2612752.91</v>
      </c>
      <c r="P756" s="242">
        <v>3806</v>
      </c>
      <c r="Q756" s="241"/>
      <c r="R756" s="241"/>
      <c r="S756" s="241"/>
      <c r="T756" s="361">
        <v>2608946.91</v>
      </c>
      <c r="U756" s="241">
        <v>0</v>
      </c>
      <c r="V756" s="243" t="s">
        <v>1248</v>
      </c>
    </row>
    <row r="757" spans="1:22" ht="49.5" x14ac:dyDescent="0.25">
      <c r="A757" s="620"/>
      <c r="B757" s="449"/>
      <c r="C757" s="488"/>
      <c r="D757" s="488"/>
      <c r="E757" s="488"/>
      <c r="F757" s="621"/>
      <c r="G757" s="191" t="s">
        <v>1488</v>
      </c>
      <c r="H757" s="631" t="s">
        <v>1489</v>
      </c>
      <c r="I757" s="631"/>
      <c r="J757" s="194">
        <v>500</v>
      </c>
      <c r="K757" s="194">
        <v>125</v>
      </c>
      <c r="L757" s="194">
        <v>125</v>
      </c>
      <c r="M757" s="194">
        <v>125</v>
      </c>
      <c r="N757" s="194">
        <v>125</v>
      </c>
      <c r="O757" s="383">
        <v>149271.81</v>
      </c>
      <c r="P757" s="197"/>
      <c r="Q757" s="197"/>
      <c r="R757" s="197"/>
      <c r="S757" s="197"/>
      <c r="T757" s="197"/>
      <c r="U757" s="197"/>
      <c r="V757" s="624"/>
    </row>
    <row r="758" spans="1:22" ht="33" x14ac:dyDescent="0.25">
      <c r="A758" s="620"/>
      <c r="B758" s="449"/>
      <c r="C758" s="488"/>
      <c r="D758" s="488"/>
      <c r="E758" s="488"/>
      <c r="F758" s="621"/>
      <c r="G758" s="191" t="s">
        <v>1490</v>
      </c>
      <c r="H758" s="680" t="s">
        <v>1491</v>
      </c>
      <c r="I758" s="631"/>
      <c r="J758" s="194">
        <v>500</v>
      </c>
      <c r="K758" s="194">
        <v>125</v>
      </c>
      <c r="L758" s="194">
        <v>125</v>
      </c>
      <c r="M758" s="194">
        <v>125</v>
      </c>
      <c r="N758" s="194">
        <v>125</v>
      </c>
      <c r="O758" s="383">
        <v>2368507.1</v>
      </c>
      <c r="P758" s="197"/>
      <c r="Q758" s="197"/>
      <c r="R758" s="197"/>
      <c r="S758" s="197"/>
      <c r="T758" s="197"/>
      <c r="U758" s="197"/>
      <c r="V758" s="624"/>
    </row>
    <row r="759" spans="1:22" ht="41.25" x14ac:dyDescent="0.25">
      <c r="A759" s="626"/>
      <c r="B759" s="468"/>
      <c r="C759" s="488"/>
      <c r="D759" s="488"/>
      <c r="E759" s="488"/>
      <c r="F759" s="639"/>
      <c r="G759" s="191" t="s">
        <v>1492</v>
      </c>
      <c r="H759" s="680" t="s">
        <v>1493</v>
      </c>
      <c r="I759" s="631"/>
      <c r="J759" s="194">
        <v>500</v>
      </c>
      <c r="K759" s="194">
        <v>125</v>
      </c>
      <c r="L759" s="194">
        <v>125</v>
      </c>
      <c r="M759" s="194">
        <v>125</v>
      </c>
      <c r="N759" s="194">
        <v>125</v>
      </c>
      <c r="O759" s="383">
        <v>94974</v>
      </c>
      <c r="P759" s="197"/>
      <c r="Q759" s="197"/>
      <c r="R759" s="197"/>
      <c r="S759" s="197"/>
      <c r="T759" s="197"/>
      <c r="U759" s="197"/>
      <c r="V759" s="624"/>
    </row>
    <row r="760" spans="1:22" x14ac:dyDescent="0.25">
      <c r="A760" s="643"/>
      <c r="B760" s="681"/>
      <c r="C760" s="681"/>
      <c r="D760" s="682"/>
      <c r="E760" s="682"/>
      <c r="F760" s="682"/>
      <c r="G760" s="682"/>
      <c r="H760" s="683"/>
      <c r="I760" s="684"/>
      <c r="J760" s="684"/>
      <c r="K760" s="684"/>
      <c r="L760" s="685" t="s">
        <v>243</v>
      </c>
      <c r="M760" s="686"/>
      <c r="N760" s="687"/>
      <c r="O760" s="688">
        <f t="shared" ref="O760:U760" si="40">SUM(O631+O646+O660+O662+O664+O670+O676+O682+O688+O694+O705+O711+O714+O717+O723+O727+O734+O736+O738+O742+O744+O746+O748+O751+O753+O756)</f>
        <v>6857486.3099999996</v>
      </c>
      <c r="P760" s="688">
        <f t="shared" si="40"/>
        <v>133707</v>
      </c>
      <c r="Q760" s="688">
        <f t="shared" si="40"/>
        <v>0</v>
      </c>
      <c r="R760" s="688">
        <f t="shared" si="40"/>
        <v>0</v>
      </c>
      <c r="S760" s="688">
        <f t="shared" si="40"/>
        <v>0</v>
      </c>
      <c r="T760" s="688">
        <f t="shared" si="40"/>
        <v>6723779.3099999987</v>
      </c>
      <c r="U760" s="688">
        <f t="shared" si="40"/>
        <v>0</v>
      </c>
      <c r="V760" s="688"/>
    </row>
    <row r="763" spans="1:22" x14ac:dyDescent="0.25">
      <c r="A763" s="138" t="s">
        <v>0</v>
      </c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</row>
    <row r="764" spans="1:22" x14ac:dyDescent="0.25">
      <c r="A764" s="138" t="s">
        <v>244</v>
      </c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</row>
    <row r="765" spans="1:22" x14ac:dyDescent="0.25">
      <c r="C765" s="1"/>
      <c r="D765" s="2"/>
      <c r="E765" s="3"/>
      <c r="F765" s="4"/>
      <c r="G765" s="5"/>
      <c r="I765" s="4"/>
    </row>
    <row r="766" spans="1:22" x14ac:dyDescent="0.25">
      <c r="A766" s="281" t="s">
        <v>245</v>
      </c>
      <c r="B766" s="281"/>
      <c r="C766" s="281"/>
      <c r="D766" s="281"/>
      <c r="E766" s="281"/>
      <c r="F766" s="281"/>
      <c r="G766" s="530"/>
      <c r="H766" s="531"/>
      <c r="I766" s="532"/>
      <c r="J766" s="532"/>
      <c r="K766" s="532"/>
      <c r="L766" s="532"/>
      <c r="M766" s="532"/>
      <c r="N766" s="532"/>
      <c r="O766" s="533"/>
      <c r="P766" s="533"/>
      <c r="Q766" s="533"/>
      <c r="R766" s="533"/>
      <c r="S766" s="533"/>
      <c r="T766" s="533"/>
      <c r="U766" s="533"/>
      <c r="V766" s="533"/>
    </row>
    <row r="767" spans="1:22" x14ac:dyDescent="0.25">
      <c r="A767" s="689" t="s">
        <v>1494</v>
      </c>
      <c r="B767" s="689"/>
      <c r="C767" s="690"/>
      <c r="D767" s="689"/>
      <c r="E767" s="691"/>
      <c r="F767" s="689"/>
      <c r="G767" s="692"/>
      <c r="H767" s="689"/>
      <c r="I767" s="689"/>
      <c r="J767" s="689"/>
      <c r="K767" s="689"/>
      <c r="L767" s="689"/>
      <c r="M767" s="689"/>
      <c r="N767" s="689"/>
      <c r="O767" s="689"/>
      <c r="P767" s="689"/>
    </row>
    <row r="768" spans="1:22" ht="15.75" thickBot="1" x14ac:dyDescent="0.3">
      <c r="C768" s="1"/>
      <c r="D768" s="2"/>
      <c r="E768" s="3"/>
      <c r="F768" s="4"/>
      <c r="G768" s="5"/>
      <c r="I768" s="4"/>
    </row>
    <row r="769" spans="1:22" x14ac:dyDescent="0.25">
      <c r="A769" s="693" t="s">
        <v>4</v>
      </c>
      <c r="B769" s="14" t="s">
        <v>247</v>
      </c>
      <c r="C769" s="12" t="s">
        <v>5</v>
      </c>
      <c r="D769" s="694" t="s">
        <v>6</v>
      </c>
      <c r="E769" s="12" t="s">
        <v>7</v>
      </c>
      <c r="F769" s="14" t="s">
        <v>248</v>
      </c>
      <c r="G769" s="15" t="s">
        <v>249</v>
      </c>
      <c r="H769" s="13" t="s">
        <v>250</v>
      </c>
      <c r="I769" s="12" t="s">
        <v>11</v>
      </c>
      <c r="J769" s="16" t="s">
        <v>251</v>
      </c>
      <c r="K769" s="17" t="s">
        <v>252</v>
      </c>
      <c r="L769" s="18"/>
      <c r="M769" s="18"/>
      <c r="N769" s="18"/>
      <c r="O769" s="19" t="s">
        <v>253</v>
      </c>
      <c r="P769" s="20"/>
      <c r="Q769" s="20"/>
      <c r="R769" s="20"/>
      <c r="S769" s="20"/>
      <c r="T769" s="21"/>
      <c r="U769" s="12" t="s">
        <v>15</v>
      </c>
      <c r="V769" s="15" t="s">
        <v>16</v>
      </c>
    </row>
    <row r="770" spans="1:22" ht="16.5" x14ac:dyDescent="0.25">
      <c r="A770" s="695"/>
      <c r="B770" s="24"/>
      <c r="C770" s="22"/>
      <c r="D770" s="696"/>
      <c r="E770" s="22"/>
      <c r="F770" s="24"/>
      <c r="G770" s="25"/>
      <c r="H770" s="23"/>
      <c r="I770" s="22"/>
      <c r="J770" s="22"/>
      <c r="K770" s="26"/>
      <c r="L770" s="27"/>
      <c r="M770" s="27"/>
      <c r="N770" s="27"/>
      <c r="O770" s="28" t="s">
        <v>17</v>
      </c>
      <c r="P770" s="29" t="s">
        <v>18</v>
      </c>
      <c r="Q770" s="29" t="s">
        <v>19</v>
      </c>
      <c r="R770" s="29" t="s">
        <v>254</v>
      </c>
      <c r="S770" s="30" t="s">
        <v>21</v>
      </c>
      <c r="T770" s="31" t="s">
        <v>255</v>
      </c>
      <c r="U770" s="22"/>
      <c r="V770" s="25"/>
    </row>
    <row r="771" spans="1:22" ht="25.5" thickBot="1" x14ac:dyDescent="0.3">
      <c r="A771" s="697"/>
      <c r="B771" s="34"/>
      <c r="C771" s="32"/>
      <c r="D771" s="698"/>
      <c r="E771" s="32"/>
      <c r="F771" s="34"/>
      <c r="G771" s="35"/>
      <c r="H771" s="33"/>
      <c r="I771" s="32"/>
      <c r="J771" s="36"/>
      <c r="K771" s="37" t="s">
        <v>23</v>
      </c>
      <c r="L771" s="37" t="s">
        <v>24</v>
      </c>
      <c r="M771" s="37" t="s">
        <v>25</v>
      </c>
      <c r="N771" s="37" t="s">
        <v>26</v>
      </c>
      <c r="O771" s="37" t="s">
        <v>256</v>
      </c>
      <c r="P771" s="37" t="s">
        <v>742</v>
      </c>
      <c r="Q771" s="37" t="s">
        <v>258</v>
      </c>
      <c r="R771" s="37" t="s">
        <v>259</v>
      </c>
      <c r="S771" s="699" t="s">
        <v>260</v>
      </c>
      <c r="T771" s="32"/>
      <c r="U771" s="32"/>
      <c r="V771" s="35"/>
    </row>
    <row r="772" spans="1:22" x14ac:dyDescent="0.25">
      <c r="A772" s="700" t="s">
        <v>1495</v>
      </c>
      <c r="B772" s="701"/>
      <c r="C772" s="701"/>
      <c r="D772" s="701"/>
      <c r="E772" s="701"/>
      <c r="F772" s="701"/>
      <c r="G772" s="701"/>
      <c r="H772" s="701"/>
      <c r="I772" s="701"/>
      <c r="J772" s="701"/>
      <c r="K772" s="701"/>
      <c r="L772" s="701"/>
      <c r="M772" s="702"/>
      <c r="N772" s="142"/>
      <c r="O772" s="703"/>
      <c r="P772" s="703"/>
      <c r="Q772" s="703"/>
      <c r="R772" s="703"/>
      <c r="S772" s="703"/>
      <c r="T772" s="703"/>
      <c r="U772" s="703"/>
      <c r="V772" s="703"/>
    </row>
    <row r="773" spans="1:22" ht="68.25" x14ac:dyDescent="0.25">
      <c r="A773" s="102" t="s">
        <v>1496</v>
      </c>
      <c r="B773" s="77" t="s">
        <v>1497</v>
      </c>
      <c r="C773" s="704" t="s">
        <v>1498</v>
      </c>
      <c r="D773" s="704" t="s">
        <v>35</v>
      </c>
      <c r="E773" s="705" t="s">
        <v>1499</v>
      </c>
      <c r="F773" s="706" t="s">
        <v>1500</v>
      </c>
      <c r="G773" s="707" t="s">
        <v>1499</v>
      </c>
      <c r="H773" s="706" t="s">
        <v>1500</v>
      </c>
      <c r="I773" s="708" t="s">
        <v>1501</v>
      </c>
      <c r="J773" s="709">
        <v>6</v>
      </c>
      <c r="K773" s="709">
        <v>1</v>
      </c>
      <c r="L773" s="709">
        <v>2</v>
      </c>
      <c r="M773" s="709">
        <v>1</v>
      </c>
      <c r="N773" s="709">
        <v>2</v>
      </c>
      <c r="O773" s="710">
        <v>290928.52</v>
      </c>
      <c r="P773" s="112"/>
      <c r="Q773" s="112"/>
      <c r="R773" s="112"/>
      <c r="S773" s="112"/>
      <c r="T773" s="565">
        <f>+O773-P773-Q773-R773-S773</f>
        <v>290928.52</v>
      </c>
      <c r="U773" s="112">
        <v>0</v>
      </c>
      <c r="V773" s="711" t="s">
        <v>1502</v>
      </c>
    </row>
    <row r="774" spans="1:22" ht="90.75" x14ac:dyDescent="0.25">
      <c r="A774" s="66"/>
      <c r="B774" s="43"/>
      <c r="C774" s="712" t="s">
        <v>1503</v>
      </c>
      <c r="D774" s="713" t="s">
        <v>1504</v>
      </c>
      <c r="E774" s="714" t="s">
        <v>1505</v>
      </c>
      <c r="F774" s="713" t="s">
        <v>1506</v>
      </c>
      <c r="G774" s="72" t="s">
        <v>1505</v>
      </c>
      <c r="H774" s="715" t="s">
        <v>1506</v>
      </c>
      <c r="I774" s="716" t="s">
        <v>1507</v>
      </c>
      <c r="J774" s="56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</row>
    <row r="775" spans="1:22" ht="113.25" x14ac:dyDescent="0.25">
      <c r="A775" s="66"/>
      <c r="B775" s="43"/>
      <c r="C775" s="717"/>
      <c r="D775" s="718"/>
      <c r="E775" s="719"/>
      <c r="F775" s="718"/>
      <c r="G775" s="72" t="s">
        <v>1508</v>
      </c>
      <c r="H775" s="715" t="s">
        <v>1509</v>
      </c>
      <c r="I775" s="716" t="s">
        <v>1510</v>
      </c>
      <c r="J775" s="56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</row>
    <row r="776" spans="1:22" ht="102" x14ac:dyDescent="0.25">
      <c r="A776" s="66"/>
      <c r="B776" s="43"/>
      <c r="C776" s="717"/>
      <c r="D776" s="718"/>
      <c r="E776" s="719"/>
      <c r="F776" s="718"/>
      <c r="G776" s="72" t="s">
        <v>1511</v>
      </c>
      <c r="H776" s="715" t="s">
        <v>1512</v>
      </c>
      <c r="I776" s="716" t="s">
        <v>1513</v>
      </c>
      <c r="J776" s="56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</row>
    <row r="777" spans="1:22" ht="113.25" x14ac:dyDescent="0.25">
      <c r="A777" s="105"/>
      <c r="B777" s="67"/>
      <c r="C777" s="720"/>
      <c r="D777" s="721"/>
      <c r="E777" s="722"/>
      <c r="F777" s="721"/>
      <c r="G777" s="72" t="s">
        <v>1514</v>
      </c>
      <c r="H777" s="715" t="s">
        <v>1515</v>
      </c>
      <c r="I777" s="716" t="s">
        <v>1516</v>
      </c>
      <c r="J777" s="56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</row>
    <row r="778" spans="1:22" ht="56.25" x14ac:dyDescent="0.25">
      <c r="A778" s="102" t="s">
        <v>1517</v>
      </c>
      <c r="B778" s="723"/>
      <c r="C778" s="724" t="s">
        <v>1518</v>
      </c>
      <c r="D778" s="724" t="s">
        <v>1519</v>
      </c>
      <c r="E778" s="724" t="s">
        <v>1520</v>
      </c>
      <c r="F778" s="724" t="s">
        <v>1521</v>
      </c>
      <c r="G778" s="707" t="s">
        <v>1520</v>
      </c>
      <c r="H778" s="705" t="s">
        <v>1521</v>
      </c>
      <c r="I778" s="708" t="s">
        <v>1507</v>
      </c>
      <c r="J778" s="112">
        <v>15</v>
      </c>
      <c r="K778" s="112">
        <v>3</v>
      </c>
      <c r="L778" s="112">
        <v>4</v>
      </c>
      <c r="M778" s="112">
        <v>4</v>
      </c>
      <c r="N778" s="112">
        <v>4</v>
      </c>
      <c r="O778" s="112">
        <v>0</v>
      </c>
      <c r="P778" s="709">
        <v>500</v>
      </c>
      <c r="Q778" s="709"/>
      <c r="R778" s="709"/>
      <c r="S778" s="709"/>
      <c r="T778" s="709">
        <v>-500</v>
      </c>
      <c r="U778" s="709">
        <v>0</v>
      </c>
      <c r="V778" s="711" t="s">
        <v>1502</v>
      </c>
    </row>
    <row r="779" spans="1:22" ht="23.25" hidden="1" x14ac:dyDescent="0.25">
      <c r="A779" s="66"/>
      <c r="B779" s="723"/>
      <c r="C779" s="725"/>
      <c r="D779" s="725"/>
      <c r="E779" s="725"/>
      <c r="F779" s="725"/>
      <c r="G779" s="726" t="s">
        <v>1522</v>
      </c>
      <c r="H779" s="715" t="s">
        <v>1523</v>
      </c>
      <c r="I779" s="715" t="s">
        <v>1524</v>
      </c>
      <c r="J779" s="727"/>
      <c r="K779" s="727"/>
      <c r="L779" s="727"/>
      <c r="M779" s="727"/>
      <c r="N779" s="727"/>
      <c r="O779" s="727"/>
      <c r="P779" s="728"/>
      <c r="Q779" s="728"/>
      <c r="R779" s="728"/>
      <c r="S779" s="728"/>
      <c r="T779" s="728"/>
      <c r="U779" s="728"/>
      <c r="V779" s="53"/>
    </row>
    <row r="780" spans="1:22" ht="34.5" hidden="1" x14ac:dyDescent="0.25">
      <c r="A780" s="66"/>
      <c r="B780" s="723"/>
      <c r="C780" s="725"/>
      <c r="D780" s="725"/>
      <c r="E780" s="725"/>
      <c r="F780" s="725"/>
      <c r="G780" s="726" t="s">
        <v>1525</v>
      </c>
      <c r="H780" s="715" t="s">
        <v>1526</v>
      </c>
      <c r="I780" s="729"/>
      <c r="J780" s="727"/>
      <c r="K780" s="727"/>
      <c r="L780" s="727"/>
      <c r="M780" s="727"/>
      <c r="N780" s="727"/>
      <c r="O780" s="727"/>
      <c r="P780" s="727"/>
      <c r="Q780" s="727"/>
      <c r="R780" s="727"/>
      <c r="S780" s="727"/>
      <c r="T780" s="727"/>
      <c r="U780" s="727"/>
      <c r="V780" s="53"/>
    </row>
    <row r="781" spans="1:22" ht="34.5" hidden="1" x14ac:dyDescent="0.25">
      <c r="A781" s="66"/>
      <c r="B781" s="723"/>
      <c r="C781" s="725"/>
      <c r="D781" s="725"/>
      <c r="E781" s="725"/>
      <c r="F781" s="725"/>
      <c r="G781" s="726" t="s">
        <v>1527</v>
      </c>
      <c r="H781" s="715" t="s">
        <v>1528</v>
      </c>
      <c r="I781" s="729"/>
      <c r="J781" s="727"/>
      <c r="K781" s="727"/>
      <c r="L781" s="727"/>
      <c r="M781" s="727"/>
      <c r="N781" s="727"/>
      <c r="O781" s="727"/>
      <c r="P781" s="727"/>
      <c r="Q781" s="727"/>
      <c r="R781" s="727"/>
      <c r="S781" s="727"/>
      <c r="T781" s="727"/>
      <c r="U781" s="727"/>
      <c r="V781" s="53"/>
    </row>
    <row r="782" spans="1:22" ht="45.75" hidden="1" x14ac:dyDescent="0.25">
      <c r="A782" s="66"/>
      <c r="B782" s="723"/>
      <c r="C782" s="725"/>
      <c r="D782" s="725"/>
      <c r="E782" s="725"/>
      <c r="F782" s="725"/>
      <c r="G782" s="726" t="s">
        <v>1529</v>
      </c>
      <c r="H782" s="715" t="s">
        <v>1530</v>
      </c>
      <c r="I782" s="729"/>
      <c r="J782" s="727"/>
      <c r="K782" s="727"/>
      <c r="L782" s="727"/>
      <c r="M782" s="727"/>
      <c r="N782" s="727"/>
      <c r="O782" s="727"/>
      <c r="P782" s="727"/>
      <c r="Q782" s="727"/>
      <c r="R782" s="727"/>
      <c r="S782" s="727"/>
      <c r="T782" s="727"/>
      <c r="U782" s="727"/>
      <c r="V782" s="53"/>
    </row>
    <row r="783" spans="1:22" ht="34.5" hidden="1" x14ac:dyDescent="0.25">
      <c r="A783" s="66"/>
      <c r="B783" s="723"/>
      <c r="C783" s="725"/>
      <c r="D783" s="725"/>
      <c r="E783" s="725"/>
      <c r="F783" s="725"/>
      <c r="G783" s="726" t="s">
        <v>1531</v>
      </c>
      <c r="H783" s="715" t="s">
        <v>1532</v>
      </c>
      <c r="I783" s="729"/>
      <c r="J783" s="727"/>
      <c r="K783" s="727"/>
      <c r="L783" s="727"/>
      <c r="M783" s="727"/>
      <c r="N783" s="727"/>
      <c r="O783" s="727"/>
      <c r="P783" s="727"/>
      <c r="Q783" s="727"/>
      <c r="R783" s="727"/>
      <c r="S783" s="727"/>
      <c r="T783" s="727"/>
      <c r="U783" s="727"/>
      <c r="V783" s="53"/>
    </row>
    <row r="784" spans="1:22" ht="57" hidden="1" x14ac:dyDescent="0.25">
      <c r="A784" s="66"/>
      <c r="B784" s="723"/>
      <c r="C784" s="725"/>
      <c r="D784" s="725"/>
      <c r="E784" s="725"/>
      <c r="F784" s="725"/>
      <c r="G784" s="726" t="s">
        <v>1533</v>
      </c>
      <c r="H784" s="715" t="s">
        <v>1534</v>
      </c>
      <c r="I784" s="729"/>
      <c r="J784" s="727"/>
      <c r="K784" s="727"/>
      <c r="L784" s="727"/>
      <c r="M784" s="727"/>
      <c r="N784" s="727"/>
      <c r="O784" s="727"/>
      <c r="P784" s="727"/>
      <c r="Q784" s="727"/>
      <c r="R784" s="727"/>
      <c r="S784" s="727"/>
      <c r="T784" s="727"/>
      <c r="U784" s="727"/>
      <c r="V784" s="53"/>
    </row>
    <row r="785" spans="1:22" ht="34.5" hidden="1" x14ac:dyDescent="0.25">
      <c r="A785" s="66"/>
      <c r="B785" s="723"/>
      <c r="C785" s="725"/>
      <c r="D785" s="725"/>
      <c r="E785" s="725"/>
      <c r="F785" s="725"/>
      <c r="G785" s="726" t="s">
        <v>1535</v>
      </c>
      <c r="H785" s="715" t="s">
        <v>1536</v>
      </c>
      <c r="I785" s="729"/>
      <c r="J785" s="727"/>
      <c r="K785" s="727"/>
      <c r="L785" s="727"/>
      <c r="M785" s="727"/>
      <c r="N785" s="727"/>
      <c r="O785" s="727"/>
      <c r="P785" s="727"/>
      <c r="Q785" s="727"/>
      <c r="R785" s="727"/>
      <c r="S785" s="727"/>
      <c r="T785" s="727"/>
      <c r="U785" s="727"/>
      <c r="V785" s="53"/>
    </row>
    <row r="786" spans="1:22" ht="34.5" hidden="1" x14ac:dyDescent="0.25">
      <c r="A786" s="66"/>
      <c r="B786" s="723"/>
      <c r="C786" s="725"/>
      <c r="D786" s="725"/>
      <c r="E786" s="725"/>
      <c r="F786" s="725"/>
      <c r="G786" s="726" t="s">
        <v>1537</v>
      </c>
      <c r="H786" s="715" t="s">
        <v>1538</v>
      </c>
      <c r="I786" s="729"/>
      <c r="J786" s="727"/>
      <c r="K786" s="727"/>
      <c r="L786" s="727"/>
      <c r="M786" s="727"/>
      <c r="N786" s="727"/>
      <c r="O786" s="727"/>
      <c r="P786" s="727"/>
      <c r="Q786" s="727"/>
      <c r="R786" s="727"/>
      <c r="S786" s="727"/>
      <c r="T786" s="727"/>
      <c r="U786" s="727"/>
      <c r="V786" s="53"/>
    </row>
    <row r="787" spans="1:22" ht="23.25" hidden="1" x14ac:dyDescent="0.25">
      <c r="A787" s="66"/>
      <c r="B787" s="723"/>
      <c r="C787" s="725"/>
      <c r="D787" s="725"/>
      <c r="E787" s="725"/>
      <c r="F787" s="725"/>
      <c r="G787" s="726" t="s">
        <v>1539</v>
      </c>
      <c r="H787" s="715" t="s">
        <v>1540</v>
      </c>
      <c r="I787" s="729"/>
      <c r="J787" s="727"/>
      <c r="K787" s="727"/>
      <c r="L787" s="727"/>
      <c r="M787" s="727"/>
      <c r="N787" s="727"/>
      <c r="O787" s="727"/>
      <c r="P787" s="727"/>
      <c r="Q787" s="727"/>
      <c r="R787" s="727"/>
      <c r="S787" s="727"/>
      <c r="T787" s="727"/>
      <c r="U787" s="727"/>
      <c r="V787" s="53"/>
    </row>
    <row r="788" spans="1:22" ht="23.25" hidden="1" x14ac:dyDescent="0.25">
      <c r="A788" s="66"/>
      <c r="B788" s="723"/>
      <c r="C788" s="725"/>
      <c r="D788" s="725"/>
      <c r="E788" s="725"/>
      <c r="F788" s="725"/>
      <c r="G788" s="726" t="s">
        <v>1541</v>
      </c>
      <c r="H788" s="715" t="s">
        <v>1542</v>
      </c>
      <c r="I788" s="729"/>
      <c r="J788" s="727"/>
      <c r="K788" s="727"/>
      <c r="L788" s="727"/>
      <c r="M788" s="727"/>
      <c r="N788" s="727"/>
      <c r="O788" s="727"/>
      <c r="P788" s="727"/>
      <c r="Q788" s="727"/>
      <c r="R788" s="727"/>
      <c r="S788" s="727"/>
      <c r="T788" s="727"/>
      <c r="U788" s="727"/>
      <c r="V788" s="53"/>
    </row>
    <row r="789" spans="1:22" ht="23.25" hidden="1" x14ac:dyDescent="0.25">
      <c r="A789" s="66"/>
      <c r="B789" s="723"/>
      <c r="C789" s="725"/>
      <c r="D789" s="725"/>
      <c r="E789" s="725"/>
      <c r="F789" s="725"/>
      <c r="G789" s="726" t="s">
        <v>1543</v>
      </c>
      <c r="H789" s="715" t="s">
        <v>1544</v>
      </c>
      <c r="I789" s="729"/>
      <c r="J789" s="727"/>
      <c r="K789" s="727"/>
      <c r="L789" s="727"/>
      <c r="M789" s="727"/>
      <c r="N789" s="727"/>
      <c r="O789" s="727"/>
      <c r="P789" s="727"/>
      <c r="Q789" s="727"/>
      <c r="R789" s="727"/>
      <c r="S789" s="727"/>
      <c r="T789" s="727"/>
      <c r="U789" s="727"/>
      <c r="V789" s="53"/>
    </row>
    <row r="790" spans="1:22" ht="23.25" hidden="1" x14ac:dyDescent="0.25">
      <c r="A790" s="66"/>
      <c r="B790" s="723"/>
      <c r="C790" s="725"/>
      <c r="D790" s="725"/>
      <c r="E790" s="725"/>
      <c r="F790" s="725"/>
      <c r="G790" s="726" t="s">
        <v>1545</v>
      </c>
      <c r="H790" s="715" t="s">
        <v>1546</v>
      </c>
      <c r="I790" s="730"/>
      <c r="J790" s="727"/>
      <c r="K790" s="727"/>
      <c r="L790" s="727"/>
      <c r="M790" s="727"/>
      <c r="N790" s="727"/>
      <c r="O790" s="727"/>
      <c r="P790" s="727"/>
      <c r="Q790" s="727"/>
      <c r="R790" s="727"/>
      <c r="S790" s="727"/>
      <c r="T790" s="727"/>
      <c r="U790" s="727"/>
      <c r="V790" s="53"/>
    </row>
    <row r="791" spans="1:22" ht="23.25" hidden="1" x14ac:dyDescent="0.25">
      <c r="A791" s="66"/>
      <c r="B791" s="731"/>
      <c r="C791" s="725"/>
      <c r="D791" s="725"/>
      <c r="E791" s="725"/>
      <c r="F791" s="725"/>
      <c r="G791" s="726" t="s">
        <v>1547</v>
      </c>
      <c r="H791" s="715" t="s">
        <v>1548</v>
      </c>
      <c r="I791" s="730"/>
      <c r="J791" s="727"/>
      <c r="K791" s="727"/>
      <c r="L791" s="727"/>
      <c r="M791" s="727"/>
      <c r="N791" s="727"/>
      <c r="O791" s="727"/>
      <c r="P791" s="727"/>
      <c r="Q791" s="727"/>
      <c r="R791" s="727"/>
      <c r="S791" s="727"/>
      <c r="T791" s="727"/>
      <c r="U791" s="727"/>
      <c r="V791" s="53"/>
    </row>
    <row r="792" spans="1:22" ht="23.25" hidden="1" x14ac:dyDescent="0.25">
      <c r="A792" s="66"/>
      <c r="B792" s="732"/>
      <c r="C792" s="725"/>
      <c r="D792" s="725"/>
      <c r="E792" s="725"/>
      <c r="F792" s="725"/>
      <c r="G792" s="726" t="s">
        <v>1549</v>
      </c>
      <c r="H792" s="715" t="s">
        <v>1550</v>
      </c>
      <c r="I792" s="730"/>
      <c r="J792" s="727"/>
      <c r="K792" s="727"/>
      <c r="L792" s="727"/>
      <c r="M792" s="727"/>
      <c r="N792" s="727"/>
      <c r="O792" s="727"/>
      <c r="P792" s="727"/>
      <c r="Q792" s="727"/>
      <c r="R792" s="727"/>
      <c r="S792" s="727"/>
      <c r="T792" s="727"/>
      <c r="U792" s="727"/>
      <c r="V792" s="53"/>
    </row>
    <row r="793" spans="1:22" hidden="1" x14ac:dyDescent="0.25">
      <c r="A793" s="66"/>
      <c r="B793" s="732"/>
      <c r="C793" s="725"/>
      <c r="D793" s="725"/>
      <c r="E793" s="725"/>
      <c r="F793" s="725"/>
      <c r="G793" s="726" t="s">
        <v>1551</v>
      </c>
      <c r="H793" s="715" t="s">
        <v>1552</v>
      </c>
      <c r="I793" s="733"/>
      <c r="J793" s="727"/>
      <c r="K793" s="727"/>
      <c r="L793" s="727"/>
      <c r="M793" s="727"/>
      <c r="N793" s="727"/>
      <c r="O793" s="727"/>
      <c r="P793" s="727"/>
      <c r="Q793" s="727"/>
      <c r="R793" s="727"/>
      <c r="S793" s="727"/>
      <c r="T793" s="727"/>
      <c r="U793" s="727"/>
      <c r="V793" s="53"/>
    </row>
    <row r="794" spans="1:22" ht="34.5" hidden="1" x14ac:dyDescent="0.25">
      <c r="A794" s="66"/>
      <c r="B794" s="732"/>
      <c r="C794" s="725"/>
      <c r="D794" s="725"/>
      <c r="E794" s="725"/>
      <c r="F794" s="725"/>
      <c r="G794" s="726" t="s">
        <v>1553</v>
      </c>
      <c r="H794" s="715" t="s">
        <v>1554</v>
      </c>
      <c r="I794" s="730"/>
      <c r="J794" s="727"/>
      <c r="K794" s="727"/>
      <c r="L794" s="727"/>
      <c r="M794" s="727"/>
      <c r="N794" s="727"/>
      <c r="O794" s="727"/>
      <c r="P794" s="727"/>
      <c r="Q794" s="727"/>
      <c r="R794" s="727"/>
      <c r="S794" s="727"/>
      <c r="T794" s="727"/>
      <c r="U794" s="727"/>
      <c r="V794" s="53"/>
    </row>
    <row r="795" spans="1:22" ht="34.5" hidden="1" x14ac:dyDescent="0.25">
      <c r="A795" s="66"/>
      <c r="B795" s="732"/>
      <c r="C795" s="725"/>
      <c r="D795" s="725"/>
      <c r="E795" s="725"/>
      <c r="F795" s="725"/>
      <c r="G795" s="726" t="s">
        <v>1555</v>
      </c>
      <c r="H795" s="715" t="s">
        <v>1556</v>
      </c>
      <c r="I795" s="730"/>
      <c r="J795" s="727"/>
      <c r="K795" s="727"/>
      <c r="L795" s="727"/>
      <c r="M795" s="727"/>
      <c r="N795" s="727"/>
      <c r="O795" s="727"/>
      <c r="P795" s="727"/>
      <c r="Q795" s="727"/>
      <c r="R795" s="727"/>
      <c r="S795" s="727"/>
      <c r="T795" s="727"/>
      <c r="U795" s="727"/>
      <c r="V795" s="53"/>
    </row>
    <row r="796" spans="1:22" ht="34.5" hidden="1" x14ac:dyDescent="0.25">
      <c r="A796" s="66"/>
      <c r="B796" s="732"/>
      <c r="C796" s="725"/>
      <c r="D796" s="725"/>
      <c r="E796" s="725"/>
      <c r="F796" s="725"/>
      <c r="G796" s="726" t="s">
        <v>1557</v>
      </c>
      <c r="H796" s="715" t="s">
        <v>1558</v>
      </c>
      <c r="I796" s="730"/>
      <c r="J796" s="727"/>
      <c r="K796" s="727"/>
      <c r="L796" s="727"/>
      <c r="M796" s="727"/>
      <c r="N796" s="727"/>
      <c r="O796" s="727"/>
      <c r="P796" s="727"/>
      <c r="Q796" s="727"/>
      <c r="R796" s="727"/>
      <c r="S796" s="727"/>
      <c r="T796" s="727"/>
      <c r="U796" s="727"/>
      <c r="V796" s="53"/>
    </row>
    <row r="797" spans="1:22" ht="45.75" hidden="1" x14ac:dyDescent="0.25">
      <c r="A797" s="66"/>
      <c r="B797" s="732"/>
      <c r="C797" s="725"/>
      <c r="D797" s="725"/>
      <c r="E797" s="725"/>
      <c r="F797" s="725"/>
      <c r="G797" s="726" t="s">
        <v>1559</v>
      </c>
      <c r="H797" s="715" t="s">
        <v>1560</v>
      </c>
      <c r="I797" s="730"/>
      <c r="J797" s="727"/>
      <c r="K797" s="727"/>
      <c r="L797" s="727"/>
      <c r="M797" s="727"/>
      <c r="N797" s="727"/>
      <c r="O797" s="727"/>
      <c r="P797" s="727"/>
      <c r="Q797" s="727"/>
      <c r="R797" s="727"/>
      <c r="S797" s="727"/>
      <c r="T797" s="727"/>
      <c r="U797" s="727"/>
      <c r="V797" s="53"/>
    </row>
    <row r="798" spans="1:22" ht="34.5" hidden="1" x14ac:dyDescent="0.25">
      <c r="A798" s="66"/>
      <c r="B798" s="732"/>
      <c r="C798" s="725"/>
      <c r="D798" s="725"/>
      <c r="E798" s="725"/>
      <c r="F798" s="725"/>
      <c r="G798" s="726" t="s">
        <v>1561</v>
      </c>
      <c r="H798" s="715" t="s">
        <v>1562</v>
      </c>
      <c r="I798" s="730"/>
      <c r="J798" s="727"/>
      <c r="K798" s="727"/>
      <c r="L798" s="727"/>
      <c r="M798" s="727"/>
      <c r="N798" s="727"/>
      <c r="O798" s="727"/>
      <c r="P798" s="727"/>
      <c r="Q798" s="727"/>
      <c r="R798" s="727"/>
      <c r="S798" s="727"/>
      <c r="T798" s="727"/>
      <c r="U798" s="727"/>
      <c r="V798" s="53"/>
    </row>
    <row r="799" spans="1:22" ht="45.75" hidden="1" x14ac:dyDescent="0.25">
      <c r="A799" s="66"/>
      <c r="B799" s="732"/>
      <c r="C799" s="734"/>
      <c r="D799" s="734"/>
      <c r="E799" s="734"/>
      <c r="F799" s="734"/>
      <c r="G799" s="726" t="s">
        <v>1563</v>
      </c>
      <c r="H799" s="715" t="s">
        <v>1564</v>
      </c>
      <c r="I799" s="730"/>
      <c r="J799" s="727"/>
      <c r="K799" s="727"/>
      <c r="L799" s="727"/>
      <c r="M799" s="727"/>
      <c r="N799" s="727"/>
      <c r="O799" s="727"/>
      <c r="P799" s="727"/>
      <c r="Q799" s="727"/>
      <c r="R799" s="727"/>
      <c r="S799" s="727"/>
      <c r="T799" s="727"/>
      <c r="U799" s="727"/>
      <c r="V799" s="53"/>
    </row>
    <row r="800" spans="1:22" ht="56.25" x14ac:dyDescent="0.25">
      <c r="A800" s="66"/>
      <c r="B800" s="732"/>
      <c r="C800" s="715" t="s">
        <v>1565</v>
      </c>
      <c r="D800" s="716" t="s">
        <v>1566</v>
      </c>
      <c r="E800" s="708" t="s">
        <v>1567</v>
      </c>
      <c r="F800" s="708" t="s">
        <v>1568</v>
      </c>
      <c r="G800" s="707" t="s">
        <v>1567</v>
      </c>
      <c r="H800" s="706" t="s">
        <v>1568</v>
      </c>
      <c r="I800" s="735" t="s">
        <v>1569</v>
      </c>
      <c r="J800" s="736">
        <v>40</v>
      </c>
      <c r="K800" s="736">
        <v>10</v>
      </c>
      <c r="L800" s="736">
        <v>10</v>
      </c>
      <c r="M800" s="736">
        <v>10</v>
      </c>
      <c r="N800" s="736">
        <v>10</v>
      </c>
      <c r="O800" s="737">
        <v>348912.31</v>
      </c>
      <c r="P800" s="115"/>
      <c r="Q800" s="115"/>
      <c r="R800" s="115"/>
      <c r="S800" s="115"/>
      <c r="T800" s="565">
        <f>+O800-P800-Q800-R800-S800</f>
        <v>348912.31</v>
      </c>
      <c r="U800" s="115"/>
      <c r="V800" s="738"/>
    </row>
    <row r="801" spans="1:22" ht="57" x14ac:dyDescent="0.25">
      <c r="A801" s="66"/>
      <c r="B801" s="732"/>
      <c r="C801" s="739"/>
      <c r="D801" s="740"/>
      <c r="E801" s="715" t="s">
        <v>1570</v>
      </c>
      <c r="F801" s="715" t="s">
        <v>1571</v>
      </c>
      <c r="G801" s="100" t="s">
        <v>1570</v>
      </c>
      <c r="H801" s="715" t="s">
        <v>1571</v>
      </c>
      <c r="I801" s="730"/>
      <c r="J801" s="741"/>
      <c r="K801" s="742"/>
      <c r="L801" s="742"/>
      <c r="M801" s="742"/>
      <c r="N801" s="742"/>
      <c r="O801" s="742"/>
      <c r="P801" s="742"/>
      <c r="Q801" s="742"/>
      <c r="R801" s="742"/>
      <c r="S801" s="742"/>
      <c r="T801" s="742"/>
      <c r="U801" s="742"/>
      <c r="V801" s="742"/>
    </row>
    <row r="802" spans="1:22" ht="79.5" x14ac:dyDescent="0.25">
      <c r="A802" s="66"/>
      <c r="B802" s="732"/>
      <c r="C802" s="715" t="s">
        <v>1572</v>
      </c>
      <c r="D802" s="715" t="s">
        <v>1573</v>
      </c>
      <c r="E802" s="715" t="s">
        <v>1574</v>
      </c>
      <c r="F802" s="715" t="s">
        <v>1575</v>
      </c>
      <c r="G802" s="100" t="s">
        <v>1574</v>
      </c>
      <c r="H802" s="715" t="s">
        <v>1575</v>
      </c>
      <c r="I802" s="729" t="s">
        <v>1507</v>
      </c>
      <c r="J802" s="741"/>
      <c r="K802" s="742"/>
      <c r="L802" s="742"/>
      <c r="M802" s="742"/>
      <c r="N802" s="742"/>
      <c r="O802" s="742"/>
      <c r="P802" s="742"/>
      <c r="Q802" s="742"/>
      <c r="R802" s="742"/>
      <c r="S802" s="742"/>
      <c r="T802" s="742"/>
      <c r="U802" s="742"/>
      <c r="V802" s="742"/>
    </row>
    <row r="803" spans="1:22" ht="90.75" x14ac:dyDescent="0.25">
      <c r="A803" s="105"/>
      <c r="B803" s="743"/>
      <c r="C803" s="739"/>
      <c r="D803" s="740"/>
      <c r="E803" s="715" t="s">
        <v>1576</v>
      </c>
      <c r="F803" s="715" t="s">
        <v>1577</v>
      </c>
      <c r="G803" s="100" t="s">
        <v>1576</v>
      </c>
      <c r="H803" s="715" t="s">
        <v>1577</v>
      </c>
      <c r="I803" s="744" t="s">
        <v>1578</v>
      </c>
      <c r="J803" s="741"/>
      <c r="K803" s="742"/>
      <c r="L803" s="742"/>
      <c r="M803" s="742"/>
      <c r="N803" s="742"/>
      <c r="O803" s="742"/>
      <c r="P803" s="742"/>
      <c r="Q803" s="742"/>
      <c r="R803" s="742"/>
      <c r="S803" s="742"/>
      <c r="T803" s="742"/>
      <c r="U803" s="742"/>
      <c r="V803" s="742"/>
    </row>
    <row r="804" spans="1:22" x14ac:dyDescent="0.25">
      <c r="A804" s="142"/>
      <c r="B804" s="142"/>
      <c r="C804" s="143"/>
      <c r="D804" s="144"/>
      <c r="E804" s="143"/>
      <c r="F804" s="145"/>
      <c r="G804" s="745"/>
      <c r="H804" s="142"/>
      <c r="I804" s="145"/>
      <c r="J804" s="142"/>
      <c r="K804" s="746"/>
      <c r="L804" s="747" t="s">
        <v>243</v>
      </c>
      <c r="M804" s="748"/>
      <c r="N804" s="748"/>
      <c r="O804" s="749">
        <f>SUM(O773+O800)</f>
        <v>639840.83000000007</v>
      </c>
      <c r="P804" s="749">
        <f>SUM(P778:P803)</f>
        <v>500</v>
      </c>
      <c r="Q804" s="749">
        <f>SUM(Q773+Q800)</f>
        <v>0</v>
      </c>
      <c r="R804" s="749">
        <f>SUM(R773+R800)</f>
        <v>0</v>
      </c>
      <c r="S804" s="749">
        <f>SUM(S773+S800)</f>
        <v>0</v>
      </c>
      <c r="T804" s="749">
        <f>SUM(T773+T800)</f>
        <v>639840.83000000007</v>
      </c>
      <c r="U804" s="749">
        <f>SUM(U773+U800)</f>
        <v>0</v>
      </c>
      <c r="V804" s="750"/>
    </row>
    <row r="806" spans="1:22" x14ac:dyDescent="0.25">
      <c r="A806" s="138" t="s">
        <v>0</v>
      </c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</row>
    <row r="807" spans="1:22" x14ac:dyDescent="0.25">
      <c r="A807" s="138" t="s">
        <v>244</v>
      </c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</row>
    <row r="808" spans="1:22" x14ac:dyDescent="0.25">
      <c r="A808" s="281" t="s">
        <v>245</v>
      </c>
      <c r="B808" s="281"/>
      <c r="C808" s="281"/>
      <c r="D808" s="281"/>
      <c r="E808" s="281"/>
      <c r="F808" s="281"/>
      <c r="G808" s="530"/>
      <c r="H808" s="531"/>
      <c r="I808" s="532"/>
      <c r="J808" s="532"/>
      <c r="K808" s="532"/>
      <c r="L808" s="532"/>
      <c r="M808" s="532"/>
      <c r="N808" s="532"/>
      <c r="O808" s="533"/>
      <c r="P808" s="533"/>
      <c r="Q808" s="533"/>
      <c r="R808" s="533"/>
      <c r="S808" s="533"/>
      <c r="T808" s="533"/>
      <c r="U808" s="533"/>
      <c r="V808" s="533"/>
    </row>
    <row r="809" spans="1:22" x14ac:dyDescent="0.25">
      <c r="A809" s="689" t="s">
        <v>1579</v>
      </c>
      <c r="B809" s="689"/>
      <c r="C809" s="690"/>
      <c r="E809" s="691"/>
      <c r="F809" s="689"/>
      <c r="G809" s="751"/>
      <c r="I809" s="4"/>
    </row>
    <row r="810" spans="1:22" x14ac:dyDescent="0.25">
      <c r="C810" s="1"/>
      <c r="D810" s="2"/>
      <c r="E810" s="3"/>
      <c r="F810" s="4"/>
      <c r="G810" s="5"/>
      <c r="I810" s="4"/>
    </row>
    <row r="811" spans="1:22" x14ac:dyDescent="0.25">
      <c r="A811" s="752" t="s">
        <v>4</v>
      </c>
      <c r="B811" s="752" t="s">
        <v>247</v>
      </c>
      <c r="C811" s="752" t="s">
        <v>5</v>
      </c>
      <c r="D811" s="753" t="s">
        <v>6</v>
      </c>
      <c r="E811" s="752" t="s">
        <v>7</v>
      </c>
      <c r="F811" s="752" t="s">
        <v>248</v>
      </c>
      <c r="G811" s="752" t="s">
        <v>249</v>
      </c>
      <c r="H811" s="752" t="s">
        <v>250</v>
      </c>
      <c r="I811" s="752" t="s">
        <v>11</v>
      </c>
      <c r="J811" s="752" t="s">
        <v>251</v>
      </c>
      <c r="K811" s="752" t="s">
        <v>252</v>
      </c>
      <c r="L811" s="752"/>
      <c r="M811" s="752"/>
      <c r="N811" s="752"/>
      <c r="O811" s="752" t="s">
        <v>253</v>
      </c>
      <c r="P811" s="752"/>
      <c r="Q811" s="752"/>
      <c r="R811" s="752"/>
      <c r="S811" s="752"/>
      <c r="T811" s="752"/>
      <c r="U811" s="752" t="s">
        <v>15</v>
      </c>
      <c r="V811" s="752" t="s">
        <v>16</v>
      </c>
    </row>
    <row r="812" spans="1:22" ht="16.5" x14ac:dyDescent="0.25">
      <c r="A812" s="752"/>
      <c r="B812" s="752"/>
      <c r="C812" s="752"/>
      <c r="D812" s="753"/>
      <c r="E812" s="752"/>
      <c r="F812" s="752"/>
      <c r="G812" s="752"/>
      <c r="H812" s="752"/>
      <c r="I812" s="752"/>
      <c r="J812" s="752"/>
      <c r="K812" s="752"/>
      <c r="L812" s="752"/>
      <c r="M812" s="752"/>
      <c r="N812" s="752"/>
      <c r="O812" s="28" t="s">
        <v>17</v>
      </c>
      <c r="P812" s="28" t="s">
        <v>18</v>
      </c>
      <c r="Q812" s="28" t="s">
        <v>19</v>
      </c>
      <c r="R812" s="28" t="s">
        <v>254</v>
      </c>
      <c r="S812" s="28" t="s">
        <v>21</v>
      </c>
      <c r="T812" s="752" t="s">
        <v>255</v>
      </c>
      <c r="U812" s="752"/>
      <c r="V812" s="752"/>
    </row>
    <row r="813" spans="1:22" ht="25.5" thickBot="1" x14ac:dyDescent="0.3">
      <c r="A813" s="752"/>
      <c r="B813" s="752"/>
      <c r="C813" s="752"/>
      <c r="D813" s="753"/>
      <c r="E813" s="752"/>
      <c r="F813" s="752"/>
      <c r="G813" s="752"/>
      <c r="H813" s="752"/>
      <c r="I813" s="752"/>
      <c r="J813" s="752"/>
      <c r="K813" s="28" t="s">
        <v>23</v>
      </c>
      <c r="L813" s="28" t="s">
        <v>24</v>
      </c>
      <c r="M813" s="28" t="s">
        <v>25</v>
      </c>
      <c r="N813" s="28" t="s">
        <v>26</v>
      </c>
      <c r="O813" s="28" t="s">
        <v>256</v>
      </c>
      <c r="P813" s="28" t="s">
        <v>742</v>
      </c>
      <c r="Q813" s="28" t="s">
        <v>258</v>
      </c>
      <c r="R813" s="28" t="s">
        <v>259</v>
      </c>
      <c r="S813" s="754" t="s">
        <v>260</v>
      </c>
      <c r="T813" s="752"/>
      <c r="U813" s="752"/>
      <c r="V813" s="752"/>
    </row>
    <row r="814" spans="1:22" x14ac:dyDescent="0.25">
      <c r="A814" s="755"/>
      <c r="B814" s="756" t="s">
        <v>1580</v>
      </c>
      <c r="C814" s="757"/>
      <c r="D814" s="757"/>
      <c r="E814" s="757"/>
      <c r="F814" s="757"/>
      <c r="G814" s="757"/>
      <c r="H814" s="757"/>
      <c r="I814" s="757"/>
      <c r="J814" s="757"/>
      <c r="K814" s="757"/>
      <c r="L814" s="757"/>
      <c r="M814" s="757"/>
      <c r="N814" s="758"/>
      <c r="O814" s="759"/>
      <c r="P814" s="759"/>
      <c r="Q814" s="759"/>
      <c r="R814" s="759"/>
      <c r="S814" s="760"/>
      <c r="T814" s="759"/>
      <c r="U814" s="759"/>
      <c r="V814" s="761"/>
    </row>
    <row r="815" spans="1:22" ht="68.25" x14ac:dyDescent="0.25">
      <c r="A815" s="177" t="s">
        <v>1496</v>
      </c>
      <c r="B815" s="177" t="s">
        <v>1581</v>
      </c>
      <c r="C815" s="762">
        <v>3000001</v>
      </c>
      <c r="D815" s="762" t="s">
        <v>1582</v>
      </c>
      <c r="E815" s="763">
        <v>5005183</v>
      </c>
      <c r="F815" s="764" t="s">
        <v>1583</v>
      </c>
      <c r="G815" s="191" t="s">
        <v>1584</v>
      </c>
      <c r="H815" s="765" t="s">
        <v>1583</v>
      </c>
      <c r="I815" s="766" t="s">
        <v>1501</v>
      </c>
      <c r="J815" s="767">
        <v>6</v>
      </c>
      <c r="K815" s="767">
        <v>1</v>
      </c>
      <c r="L815" s="767">
        <v>2</v>
      </c>
      <c r="M815" s="767">
        <v>1</v>
      </c>
      <c r="N815" s="767">
        <v>2</v>
      </c>
      <c r="O815" s="767"/>
      <c r="P815" s="767"/>
      <c r="Q815" s="767"/>
      <c r="R815" s="767"/>
      <c r="S815" s="767"/>
      <c r="T815" s="767"/>
      <c r="U815" s="767"/>
      <c r="V815" s="767"/>
    </row>
    <row r="816" spans="1:22" ht="102" x14ac:dyDescent="0.25">
      <c r="A816" s="186"/>
      <c r="B816" s="186"/>
      <c r="C816" s="768"/>
      <c r="D816" s="768"/>
      <c r="E816" s="763">
        <v>5005184</v>
      </c>
      <c r="F816" s="764" t="s">
        <v>1585</v>
      </c>
      <c r="G816" s="191" t="s">
        <v>1586</v>
      </c>
      <c r="H816" s="765" t="s">
        <v>1587</v>
      </c>
      <c r="I816" s="766" t="s">
        <v>1588</v>
      </c>
      <c r="J816" s="516"/>
      <c r="K816" s="516"/>
      <c r="L816" s="516"/>
      <c r="M816" s="516"/>
      <c r="N816" s="516"/>
      <c r="O816" s="767"/>
      <c r="P816" s="767"/>
      <c r="Q816" s="767"/>
      <c r="R816" s="767"/>
      <c r="S816" s="767"/>
      <c r="T816" s="767"/>
      <c r="U816" s="767"/>
      <c r="V816" s="767"/>
    </row>
    <row r="817" spans="1:22" ht="34.5" x14ac:dyDescent="0.25">
      <c r="A817" s="186"/>
      <c r="B817" s="186"/>
      <c r="C817" s="768"/>
      <c r="D817" s="768"/>
      <c r="E817" s="769">
        <v>5005185</v>
      </c>
      <c r="F817" s="770" t="s">
        <v>1589</v>
      </c>
      <c r="G817" s="662" t="s">
        <v>1590</v>
      </c>
      <c r="H817" s="765" t="s">
        <v>1591</v>
      </c>
      <c r="I817" s="766" t="s">
        <v>1592</v>
      </c>
      <c r="J817" s="516"/>
      <c r="K817" s="516"/>
      <c r="L817" s="516"/>
      <c r="M817" s="516"/>
      <c r="N817" s="516"/>
      <c r="O817" s="767"/>
      <c r="P817" s="767"/>
      <c r="Q817" s="767"/>
      <c r="R817" s="767"/>
      <c r="S817" s="767"/>
      <c r="T817" s="767"/>
      <c r="U817" s="767"/>
      <c r="V817" s="767"/>
    </row>
    <row r="818" spans="1:22" ht="34.5" x14ac:dyDescent="0.25">
      <c r="A818" s="198"/>
      <c r="B818" s="198"/>
      <c r="C818" s="771"/>
      <c r="D818" s="771"/>
      <c r="E818" s="772"/>
      <c r="F818" s="773"/>
      <c r="G818" s="662" t="s">
        <v>1593</v>
      </c>
      <c r="H818" s="765" t="s">
        <v>1594</v>
      </c>
      <c r="I818" s="766" t="s">
        <v>1592</v>
      </c>
      <c r="J818" s="516"/>
      <c r="K818" s="516"/>
      <c r="L818" s="516"/>
      <c r="M818" s="516"/>
      <c r="N818" s="516"/>
      <c r="O818" s="767"/>
      <c r="P818" s="767"/>
      <c r="Q818" s="767"/>
      <c r="R818" s="767"/>
      <c r="S818" s="767"/>
      <c r="T818" s="767"/>
      <c r="U818" s="767"/>
      <c r="V818" s="767"/>
    </row>
    <row r="819" spans="1:22" ht="90" x14ac:dyDescent="0.25">
      <c r="A819" s="177" t="s">
        <v>1517</v>
      </c>
      <c r="B819" s="177" t="s">
        <v>1595</v>
      </c>
      <c r="C819" s="774">
        <v>3000698</v>
      </c>
      <c r="D819" s="774" t="s">
        <v>1596</v>
      </c>
      <c r="E819" s="775">
        <v>5005186</v>
      </c>
      <c r="F819" s="775" t="s">
        <v>1597</v>
      </c>
      <c r="G819" s="191" t="s">
        <v>1598</v>
      </c>
      <c r="H819" s="776" t="s">
        <v>1599</v>
      </c>
      <c r="I819" s="777" t="s">
        <v>1600</v>
      </c>
      <c r="J819" s="516"/>
      <c r="K819" s="516"/>
      <c r="L819" s="516"/>
      <c r="M819" s="516"/>
      <c r="N819" s="516"/>
      <c r="O819" s="778"/>
      <c r="P819" s="778"/>
      <c r="Q819" s="778"/>
      <c r="R819" s="778"/>
      <c r="S819" s="778"/>
      <c r="T819" s="778"/>
      <c r="U819" s="778"/>
      <c r="V819" s="778"/>
    </row>
    <row r="820" spans="1:22" ht="78.75" x14ac:dyDescent="0.25">
      <c r="A820" s="186"/>
      <c r="B820" s="186"/>
      <c r="C820" s="779"/>
      <c r="D820" s="779"/>
      <c r="E820" s="775">
        <v>5005187</v>
      </c>
      <c r="F820" s="775" t="s">
        <v>1601</v>
      </c>
      <c r="G820" s="191" t="s">
        <v>1602</v>
      </c>
      <c r="H820" s="776" t="s">
        <v>1603</v>
      </c>
      <c r="I820" s="777" t="s">
        <v>1600</v>
      </c>
      <c r="J820" s="516"/>
      <c r="K820" s="516"/>
      <c r="L820" s="516"/>
      <c r="M820" s="516"/>
      <c r="N820" s="516"/>
      <c r="O820" s="778"/>
      <c r="P820" s="778"/>
      <c r="Q820" s="778"/>
      <c r="R820" s="778"/>
      <c r="S820" s="778"/>
      <c r="T820" s="778"/>
      <c r="U820" s="778"/>
      <c r="V820" s="778"/>
    </row>
    <row r="821" spans="1:22" ht="67.5" x14ac:dyDescent="0.25">
      <c r="A821" s="186"/>
      <c r="B821" s="186"/>
      <c r="C821" s="780"/>
      <c r="D821" s="780"/>
      <c r="E821" s="775">
        <v>5005188</v>
      </c>
      <c r="F821" s="775" t="s">
        <v>1604</v>
      </c>
      <c r="G821" s="191" t="s">
        <v>1605</v>
      </c>
      <c r="H821" s="776" t="s">
        <v>1606</v>
      </c>
      <c r="I821" s="777" t="s">
        <v>1600</v>
      </c>
      <c r="J821" s="516"/>
      <c r="K821" s="516"/>
      <c r="L821" s="516"/>
      <c r="M821" s="516"/>
      <c r="N821" s="516"/>
      <c r="O821" s="778"/>
      <c r="P821" s="778"/>
      <c r="Q821" s="778"/>
      <c r="R821" s="778"/>
      <c r="S821" s="778"/>
      <c r="T821" s="778"/>
      <c r="U821" s="778"/>
      <c r="V821" s="778"/>
    </row>
    <row r="822" spans="1:22" ht="90" x14ac:dyDescent="0.25">
      <c r="A822" s="186"/>
      <c r="B822" s="186"/>
      <c r="C822" s="781">
        <v>3000699</v>
      </c>
      <c r="D822" s="781" t="s">
        <v>1607</v>
      </c>
      <c r="E822" s="775">
        <v>5005189</v>
      </c>
      <c r="F822" s="775" t="s">
        <v>1608</v>
      </c>
      <c r="G822" s="191" t="s">
        <v>1609</v>
      </c>
      <c r="H822" s="776" t="s">
        <v>1608</v>
      </c>
      <c r="I822" s="777" t="s">
        <v>1610</v>
      </c>
      <c r="J822" s="778"/>
      <c r="K822" s="778"/>
      <c r="L822" s="778"/>
      <c r="M822" s="778"/>
      <c r="N822" s="778"/>
      <c r="O822" s="782"/>
      <c r="P822" s="778"/>
      <c r="Q822" s="778"/>
      <c r="R822" s="778"/>
      <c r="S822" s="778"/>
      <c r="T822" s="778"/>
      <c r="U822" s="778"/>
      <c r="V822" s="778"/>
    </row>
    <row r="823" spans="1:22" ht="78.75" x14ac:dyDescent="0.25">
      <c r="A823" s="186"/>
      <c r="B823" s="186"/>
      <c r="C823" s="783">
        <v>3000700</v>
      </c>
      <c r="D823" s="783" t="s">
        <v>1611</v>
      </c>
      <c r="E823" s="784">
        <v>5005190</v>
      </c>
      <c r="F823" s="785" t="s">
        <v>1611</v>
      </c>
      <c r="G823" s="671" t="s">
        <v>1612</v>
      </c>
      <c r="H823" s="785" t="s">
        <v>1611</v>
      </c>
      <c r="I823" s="786" t="s">
        <v>1610</v>
      </c>
      <c r="J823" s="184">
        <f>SUM(J824)</f>
        <v>814</v>
      </c>
      <c r="K823" s="184">
        <f>SUM(K824)</f>
        <v>203</v>
      </c>
      <c r="L823" s="184">
        <f>SUM(L824)</f>
        <v>204</v>
      </c>
      <c r="M823" s="184">
        <f>SUM(M824)</f>
        <v>203</v>
      </c>
      <c r="N823" s="184">
        <f>SUM(N824)</f>
        <v>204</v>
      </c>
      <c r="O823" s="254">
        <v>9641.3700000000008</v>
      </c>
      <c r="P823" s="183">
        <v>1200</v>
      </c>
      <c r="Q823" s="184"/>
      <c r="R823" s="184"/>
      <c r="S823" s="184"/>
      <c r="T823" s="565">
        <f>+O823-P823-Q823-R823-S823</f>
        <v>8441.3700000000008</v>
      </c>
      <c r="U823" s="184">
        <v>0</v>
      </c>
      <c r="V823" s="787" t="s">
        <v>1613</v>
      </c>
    </row>
    <row r="824" spans="1:22" ht="112.5" x14ac:dyDescent="0.25">
      <c r="A824" s="186"/>
      <c r="B824" s="186"/>
      <c r="C824" s="783"/>
      <c r="D824" s="783"/>
      <c r="E824" s="788"/>
      <c r="F824" s="789"/>
      <c r="G824" s="346"/>
      <c r="H824" s="790" t="s">
        <v>1614</v>
      </c>
      <c r="I824" s="222" t="s">
        <v>1610</v>
      </c>
      <c r="J824" s="194">
        <v>814</v>
      </c>
      <c r="K824" s="194">
        <v>203</v>
      </c>
      <c r="L824" s="194">
        <v>204</v>
      </c>
      <c r="M824" s="194">
        <v>203</v>
      </c>
      <c r="N824" s="194">
        <v>204</v>
      </c>
      <c r="O824" s="195"/>
      <c r="P824" s="252"/>
      <c r="Q824" s="194"/>
      <c r="R824" s="194"/>
      <c r="S824" s="194"/>
      <c r="T824" s="195"/>
      <c r="U824" s="194"/>
      <c r="V824" s="195"/>
    </row>
    <row r="825" spans="1:22" ht="90" x14ac:dyDescent="0.25">
      <c r="A825" s="186"/>
      <c r="B825" s="186"/>
      <c r="C825" s="783"/>
      <c r="D825" s="783"/>
      <c r="E825" s="791"/>
      <c r="F825" s="792"/>
      <c r="G825" s="352"/>
      <c r="H825" s="790" t="s">
        <v>1615</v>
      </c>
      <c r="I825" s="220" t="s">
        <v>1610</v>
      </c>
      <c r="J825" s="194">
        <v>22</v>
      </c>
      <c r="K825" s="194">
        <v>5</v>
      </c>
      <c r="L825" s="194">
        <v>5</v>
      </c>
      <c r="M825" s="194">
        <v>6</v>
      </c>
      <c r="N825" s="194">
        <v>6</v>
      </c>
      <c r="O825" s="195"/>
      <c r="P825" s="252"/>
      <c r="Q825" s="194"/>
      <c r="R825" s="194"/>
      <c r="S825" s="194"/>
      <c r="T825" s="195"/>
      <c r="U825" s="194"/>
      <c r="V825" s="195"/>
    </row>
    <row r="826" spans="1:22" ht="112.5" x14ac:dyDescent="0.25">
      <c r="A826" s="186"/>
      <c r="B826" s="186"/>
      <c r="C826" s="768">
        <v>3000701</v>
      </c>
      <c r="D826" s="768" t="s">
        <v>1616</v>
      </c>
      <c r="E826" s="784"/>
      <c r="F826" s="793" t="s">
        <v>1617</v>
      </c>
      <c r="G826" s="671"/>
      <c r="H826" s="793" t="s">
        <v>1617</v>
      </c>
      <c r="I826" s="786"/>
      <c r="J826" s="184">
        <f>SUM(J827:J829)</f>
        <v>65</v>
      </c>
      <c r="K826" s="184"/>
      <c r="L826" s="184"/>
      <c r="M826" s="184"/>
      <c r="N826" s="184"/>
      <c r="O826" s="254">
        <f>SUM(O827:O829)</f>
        <v>13645.05</v>
      </c>
      <c r="P826" s="183"/>
      <c r="Q826" s="184"/>
      <c r="R826" s="184"/>
      <c r="S826" s="184"/>
      <c r="T826" s="565">
        <f>+O826-P826-Q826-R826-S826</f>
        <v>13645.05</v>
      </c>
      <c r="U826" s="184"/>
      <c r="V826" s="787" t="s">
        <v>1613</v>
      </c>
    </row>
    <row r="827" spans="1:22" ht="101.25" x14ac:dyDescent="0.25">
      <c r="A827" s="186"/>
      <c r="B827" s="186"/>
      <c r="C827" s="768"/>
      <c r="D827" s="768"/>
      <c r="E827" s="775"/>
      <c r="F827" s="775"/>
      <c r="G827" s="191" t="s">
        <v>1618</v>
      </c>
      <c r="H827" s="776" t="s">
        <v>1619</v>
      </c>
      <c r="I827" s="220" t="s">
        <v>1610</v>
      </c>
      <c r="J827" s="197">
        <v>36</v>
      </c>
      <c r="K827" s="197">
        <v>9</v>
      </c>
      <c r="L827" s="197">
        <v>9</v>
      </c>
      <c r="M827" s="197">
        <v>9</v>
      </c>
      <c r="N827" s="197">
        <v>9</v>
      </c>
      <c r="O827" s="383">
        <v>6166.18</v>
      </c>
      <c r="P827" s="197"/>
      <c r="Q827" s="197"/>
      <c r="R827" s="197"/>
      <c r="S827" s="197"/>
      <c r="T827" s="383">
        <f>SUM(M827:S827)</f>
        <v>6184.18</v>
      </c>
      <c r="U827" s="197"/>
      <c r="V827" s="794"/>
    </row>
    <row r="828" spans="1:22" ht="112.5" x14ac:dyDescent="0.25">
      <c r="A828" s="186"/>
      <c r="B828" s="186"/>
      <c r="C828" s="768"/>
      <c r="D828" s="768"/>
      <c r="E828" s="775"/>
      <c r="F828" s="775"/>
      <c r="G828" s="191" t="s">
        <v>1620</v>
      </c>
      <c r="H828" s="776" t="s">
        <v>1621</v>
      </c>
      <c r="I828" s="220" t="s">
        <v>1610</v>
      </c>
      <c r="J828" s="197">
        <v>7</v>
      </c>
      <c r="K828" s="197">
        <v>1</v>
      </c>
      <c r="L828" s="197">
        <v>2</v>
      </c>
      <c r="M828" s="197">
        <v>2</v>
      </c>
      <c r="N828" s="197">
        <v>2</v>
      </c>
      <c r="O828" s="383">
        <v>7118.87</v>
      </c>
      <c r="P828" s="197"/>
      <c r="Q828" s="197"/>
      <c r="R828" s="197"/>
      <c r="S828" s="197"/>
      <c r="T828" s="383">
        <f>SUM(M828:S828)</f>
        <v>7122.87</v>
      </c>
      <c r="U828" s="197"/>
      <c r="V828" s="794"/>
    </row>
    <row r="829" spans="1:22" ht="112.5" x14ac:dyDescent="0.25">
      <c r="A829" s="186"/>
      <c r="B829" s="186"/>
      <c r="C829" s="768"/>
      <c r="D829" s="771"/>
      <c r="E829" s="775"/>
      <c r="F829" s="775"/>
      <c r="G829" s="191" t="s">
        <v>1622</v>
      </c>
      <c r="H829" s="776" t="s">
        <v>1623</v>
      </c>
      <c r="I829" s="220" t="s">
        <v>1624</v>
      </c>
      <c r="J829" s="197">
        <v>22</v>
      </c>
      <c r="K829" s="197">
        <v>5</v>
      </c>
      <c r="L829" s="197">
        <v>6</v>
      </c>
      <c r="M829" s="197">
        <v>5</v>
      </c>
      <c r="N829" s="197">
        <v>6</v>
      </c>
      <c r="O829" s="197">
        <v>360</v>
      </c>
      <c r="P829" s="197"/>
      <c r="Q829" s="197"/>
      <c r="R829" s="197"/>
      <c r="S829" s="197"/>
      <c r="T829" s="197">
        <f>SUM(M829:S829)</f>
        <v>371</v>
      </c>
      <c r="U829" s="197"/>
      <c r="V829" s="778"/>
    </row>
    <row r="830" spans="1:22" ht="78.75" x14ac:dyDescent="0.25">
      <c r="A830" s="186"/>
      <c r="B830" s="186"/>
      <c r="C830" s="768">
        <v>3000702</v>
      </c>
      <c r="D830" s="762" t="s">
        <v>1625</v>
      </c>
      <c r="E830" s="762"/>
      <c r="F830" s="793" t="s">
        <v>1625</v>
      </c>
      <c r="G830" s="671"/>
      <c r="H830" s="793" t="s">
        <v>1625</v>
      </c>
      <c r="I830" s="786" t="s">
        <v>1610</v>
      </c>
      <c r="J830" s="184">
        <f t="shared" ref="J830:P830" si="41">SUM(J831:J833)</f>
        <v>73</v>
      </c>
      <c r="K830" s="184">
        <f t="shared" si="41"/>
        <v>18</v>
      </c>
      <c r="L830" s="184">
        <f t="shared" si="41"/>
        <v>18</v>
      </c>
      <c r="M830" s="184">
        <f t="shared" si="41"/>
        <v>18</v>
      </c>
      <c r="N830" s="184">
        <f t="shared" si="41"/>
        <v>19</v>
      </c>
      <c r="O830" s="184">
        <f t="shared" si="41"/>
        <v>3743.15</v>
      </c>
      <c r="P830" s="184">
        <f t="shared" si="41"/>
        <v>1800</v>
      </c>
      <c r="Q830" s="184"/>
      <c r="R830" s="184"/>
      <c r="S830" s="184"/>
      <c r="T830" s="565">
        <f>+O830-P830-Q830-R830-S830</f>
        <v>1943.15</v>
      </c>
      <c r="U830" s="184"/>
      <c r="V830" s="787" t="s">
        <v>1613</v>
      </c>
    </row>
    <row r="831" spans="1:22" ht="68.25" x14ac:dyDescent="0.25">
      <c r="A831" s="186"/>
      <c r="B831" s="186"/>
      <c r="C831" s="768"/>
      <c r="D831" s="768"/>
      <c r="E831" s="768"/>
      <c r="F831" s="795"/>
      <c r="G831" s="212" t="s">
        <v>1626</v>
      </c>
      <c r="H831" s="796" t="s">
        <v>1627</v>
      </c>
      <c r="I831" s="222" t="s">
        <v>1610</v>
      </c>
      <c r="J831" s="194">
        <v>61</v>
      </c>
      <c r="K831" s="194">
        <v>15</v>
      </c>
      <c r="L831" s="194">
        <v>15</v>
      </c>
      <c r="M831" s="194">
        <v>15</v>
      </c>
      <c r="N831" s="194">
        <v>16</v>
      </c>
      <c r="O831" s="194">
        <v>660.6</v>
      </c>
      <c r="P831" s="252">
        <v>1800</v>
      </c>
      <c r="Q831" s="194"/>
      <c r="R831" s="194"/>
      <c r="S831" s="194"/>
      <c r="T831" s="195"/>
      <c r="U831" s="194">
        <v>0</v>
      </c>
      <c r="V831" s="464"/>
    </row>
    <row r="832" spans="1:22" ht="79.5" x14ac:dyDescent="0.25">
      <c r="A832" s="186"/>
      <c r="B832" s="186"/>
      <c r="C832" s="768"/>
      <c r="D832" s="768"/>
      <c r="E832" s="768"/>
      <c r="F832" s="797"/>
      <c r="G832" s="212" t="s">
        <v>1628</v>
      </c>
      <c r="H832" s="796" t="s">
        <v>1629</v>
      </c>
      <c r="I832" s="222" t="s">
        <v>1610</v>
      </c>
      <c r="J832" s="194">
        <v>4</v>
      </c>
      <c r="K832" s="194">
        <v>1</v>
      </c>
      <c r="L832" s="194">
        <v>1</v>
      </c>
      <c r="M832" s="194">
        <v>1</v>
      </c>
      <c r="N832" s="194">
        <v>1</v>
      </c>
      <c r="O832" s="195">
        <v>3082.55</v>
      </c>
      <c r="P832" s="194"/>
      <c r="Q832" s="194"/>
      <c r="R832" s="194"/>
      <c r="S832" s="194"/>
      <c r="T832" s="195"/>
      <c r="U832" s="194"/>
      <c r="V832" s="392"/>
    </row>
    <row r="833" spans="1:22" ht="79.5" x14ac:dyDescent="0.25">
      <c r="A833" s="186"/>
      <c r="B833" s="186"/>
      <c r="C833" s="771"/>
      <c r="D833" s="771"/>
      <c r="E833" s="771"/>
      <c r="F833" s="798"/>
      <c r="G833" s="212" t="s">
        <v>1630</v>
      </c>
      <c r="H833" s="796" t="s">
        <v>1631</v>
      </c>
      <c r="I833" s="222" t="s">
        <v>1624</v>
      </c>
      <c r="J833" s="194">
        <v>8</v>
      </c>
      <c r="K833" s="194">
        <v>2</v>
      </c>
      <c r="L833" s="194">
        <v>2</v>
      </c>
      <c r="M833" s="194">
        <v>2</v>
      </c>
      <c r="N833" s="194">
        <v>2</v>
      </c>
      <c r="O833" s="194">
        <v>0</v>
      </c>
      <c r="P833" s="194"/>
      <c r="Q833" s="194"/>
      <c r="R833" s="194"/>
      <c r="S833" s="194"/>
      <c r="T833" s="194"/>
      <c r="U833" s="194"/>
      <c r="V833" s="464"/>
    </row>
    <row r="834" spans="1:22" ht="68.25" x14ac:dyDescent="0.25">
      <c r="A834" s="186"/>
      <c r="B834" s="186"/>
      <c r="C834" s="799" t="s">
        <v>1632</v>
      </c>
      <c r="D834" s="765" t="s">
        <v>1633</v>
      </c>
      <c r="E834" s="799" t="s">
        <v>1634</v>
      </c>
      <c r="F834" s="765" t="s">
        <v>1635</v>
      </c>
      <c r="G834" s="191" t="s">
        <v>1634</v>
      </c>
      <c r="H834" s="765" t="s">
        <v>1635</v>
      </c>
      <c r="I834" s="220" t="s">
        <v>1610</v>
      </c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778"/>
    </row>
    <row r="835" spans="1:22" ht="124.5" x14ac:dyDescent="0.25">
      <c r="A835" s="186"/>
      <c r="B835" s="186"/>
      <c r="C835" s="800">
        <v>3000704</v>
      </c>
      <c r="D835" s="781" t="s">
        <v>1636</v>
      </c>
      <c r="E835" s="801">
        <v>5005199</v>
      </c>
      <c r="F835" s="764" t="s">
        <v>1637</v>
      </c>
      <c r="G835" s="191" t="s">
        <v>1638</v>
      </c>
      <c r="H835" s="765" t="s">
        <v>1639</v>
      </c>
      <c r="I835" s="220" t="s">
        <v>1640</v>
      </c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778"/>
    </row>
    <row r="836" spans="1:22" ht="90.75" x14ac:dyDescent="0.25">
      <c r="A836" s="186"/>
      <c r="B836" s="186"/>
      <c r="C836" s="762">
        <v>3000705</v>
      </c>
      <c r="D836" s="774" t="s">
        <v>1641</v>
      </c>
      <c r="E836" s="801">
        <v>5005200</v>
      </c>
      <c r="F836" s="764" t="s">
        <v>1642</v>
      </c>
      <c r="G836" s="220" t="s">
        <v>1643</v>
      </c>
      <c r="H836" s="765" t="s">
        <v>1644</v>
      </c>
      <c r="I836" s="220" t="s">
        <v>1624</v>
      </c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778"/>
    </row>
    <row r="837" spans="1:22" ht="90.75" x14ac:dyDescent="0.25">
      <c r="A837" s="186"/>
      <c r="B837" s="186"/>
      <c r="C837" s="768"/>
      <c r="D837" s="779"/>
      <c r="E837" s="801">
        <v>5005201</v>
      </c>
      <c r="F837" s="764" t="s">
        <v>1645</v>
      </c>
      <c r="G837" s="220" t="s">
        <v>1646</v>
      </c>
      <c r="H837" s="802" t="s">
        <v>1647</v>
      </c>
      <c r="I837" s="220" t="s">
        <v>1624</v>
      </c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778"/>
    </row>
    <row r="838" spans="1:22" ht="68.25" x14ac:dyDescent="0.25">
      <c r="A838" s="186"/>
      <c r="B838" s="186"/>
      <c r="C838" s="768"/>
      <c r="D838" s="779"/>
      <c r="E838" s="801">
        <v>5005202</v>
      </c>
      <c r="F838" s="764" t="s">
        <v>1648</v>
      </c>
      <c r="G838" s="220" t="s">
        <v>1649</v>
      </c>
      <c r="H838" s="802" t="s">
        <v>1648</v>
      </c>
      <c r="I838" s="220" t="s">
        <v>1624</v>
      </c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778"/>
    </row>
    <row r="839" spans="1:22" ht="157.5" x14ac:dyDescent="0.25">
      <c r="A839" s="186"/>
      <c r="B839" s="186"/>
      <c r="C839" s="800">
        <v>3000706</v>
      </c>
      <c r="D839" s="781" t="s">
        <v>1650</v>
      </c>
      <c r="E839" s="801">
        <v>5005203</v>
      </c>
      <c r="F839" s="764" t="s">
        <v>1651</v>
      </c>
      <c r="G839" s="220" t="s">
        <v>1652</v>
      </c>
      <c r="H839" s="802" t="s">
        <v>1653</v>
      </c>
      <c r="I839" s="220" t="s">
        <v>1654</v>
      </c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778"/>
    </row>
    <row r="840" spans="1:22" ht="102" x14ac:dyDescent="0.25">
      <c r="A840" s="186"/>
      <c r="B840" s="186"/>
      <c r="C840" s="762">
        <v>3000707</v>
      </c>
      <c r="D840" s="774" t="s">
        <v>1655</v>
      </c>
      <c r="E840" s="801">
        <v>5005204</v>
      </c>
      <c r="F840" s="764" t="s">
        <v>1656</v>
      </c>
      <c r="G840" s="803" t="s">
        <v>1657</v>
      </c>
      <c r="H840" s="802" t="s">
        <v>1658</v>
      </c>
      <c r="I840" s="220" t="s">
        <v>1659</v>
      </c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778"/>
    </row>
    <row r="841" spans="1:22" ht="169.5" x14ac:dyDescent="0.25">
      <c r="A841" s="198"/>
      <c r="B841" s="198"/>
      <c r="C841" s="771"/>
      <c r="D841" s="780"/>
      <c r="E841" s="801">
        <v>3000707</v>
      </c>
      <c r="F841" s="764" t="s">
        <v>1655</v>
      </c>
      <c r="G841" s="803" t="s">
        <v>1660</v>
      </c>
      <c r="H841" s="802" t="s">
        <v>1656</v>
      </c>
      <c r="I841" s="220" t="s">
        <v>1661</v>
      </c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778"/>
    </row>
    <row r="842" spans="1:22" x14ac:dyDescent="0.25">
      <c r="A842" s="270"/>
      <c r="B842" s="270"/>
      <c r="C842" s="271"/>
      <c r="D842" s="804"/>
      <c r="E842" s="271"/>
      <c r="F842" s="270"/>
      <c r="G842" s="805"/>
      <c r="H842" s="270"/>
      <c r="I842" s="805"/>
      <c r="J842" s="805"/>
      <c r="K842" s="806" t="s">
        <v>546</v>
      </c>
      <c r="L842" s="807"/>
      <c r="M842" s="807"/>
      <c r="N842" s="807"/>
      <c r="O842" s="808">
        <f>SUM(O823+O826+O830)</f>
        <v>27029.57</v>
      </c>
      <c r="P842" s="808">
        <f>SUM(P823+P826+P830)</f>
        <v>3000</v>
      </c>
      <c r="Q842" s="808"/>
      <c r="R842" s="808"/>
      <c r="S842" s="808"/>
      <c r="T842" s="808">
        <f>SUM(T823+T826+T830)</f>
        <v>24029.57</v>
      </c>
      <c r="U842" s="808">
        <f>SUM(U823+U826+U830)</f>
        <v>0</v>
      </c>
      <c r="V842" s="808"/>
    </row>
    <row r="843" spans="1:22" x14ac:dyDescent="0.25">
      <c r="A843" s="270"/>
      <c r="B843" s="270"/>
      <c r="C843" s="271"/>
      <c r="D843" s="272"/>
      <c r="E843" s="271"/>
      <c r="F843" s="273"/>
      <c r="G843" s="268"/>
      <c r="H843" s="270"/>
      <c r="I843" s="273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</row>
    <row r="845" spans="1:22" x14ac:dyDescent="0.25">
      <c r="A845" s="138" t="s">
        <v>0</v>
      </c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</row>
    <row r="846" spans="1:22" x14ac:dyDescent="0.25">
      <c r="A846" s="138" t="s">
        <v>244</v>
      </c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</row>
    <row r="847" spans="1:22" x14ac:dyDescent="0.25">
      <c r="C847" s="1"/>
      <c r="D847" s="2"/>
      <c r="E847" s="3"/>
      <c r="F847" s="4"/>
      <c r="G847" s="5"/>
      <c r="I847" s="4"/>
    </row>
    <row r="848" spans="1:22" x14ac:dyDescent="0.25">
      <c r="A848" s="281" t="s">
        <v>245</v>
      </c>
      <c r="B848" s="281"/>
      <c r="C848" s="281"/>
      <c r="D848" s="281"/>
      <c r="E848" s="281"/>
      <c r="F848" s="281"/>
      <c r="G848" s="692"/>
      <c r="I848" s="4"/>
    </row>
    <row r="849" spans="1:22" x14ac:dyDescent="0.25">
      <c r="A849" s="809" t="s">
        <v>1662</v>
      </c>
      <c r="B849" s="809"/>
      <c r="C849" s="809"/>
      <c r="D849" s="809"/>
      <c r="E849" s="809"/>
      <c r="F849" s="809"/>
      <c r="G849" s="809"/>
      <c r="H849" s="809"/>
      <c r="I849" s="809"/>
      <c r="J849" s="809"/>
    </row>
    <row r="850" spans="1:22" ht="15.75" thickBot="1" x14ac:dyDescent="0.3">
      <c r="C850" s="1"/>
      <c r="D850" s="2"/>
      <c r="E850" s="3"/>
      <c r="F850" s="810"/>
      <c r="G850" s="5"/>
      <c r="I850" s="4"/>
    </row>
    <row r="851" spans="1:22" x14ac:dyDescent="0.25">
      <c r="A851" s="31" t="s">
        <v>4</v>
      </c>
      <c r="B851" s="14" t="s">
        <v>247</v>
      </c>
      <c r="C851" s="12" t="s">
        <v>5</v>
      </c>
      <c r="D851" s="694" t="s">
        <v>6</v>
      </c>
      <c r="E851" s="12" t="s">
        <v>7</v>
      </c>
      <c r="F851" s="14" t="s">
        <v>248</v>
      </c>
      <c r="G851" s="15" t="s">
        <v>249</v>
      </c>
      <c r="H851" s="13" t="s">
        <v>250</v>
      </c>
      <c r="I851" s="12" t="s">
        <v>11</v>
      </c>
      <c r="J851" s="16" t="s">
        <v>251</v>
      </c>
      <c r="K851" s="17" t="s">
        <v>252</v>
      </c>
      <c r="L851" s="18"/>
      <c r="M851" s="18"/>
      <c r="N851" s="18"/>
      <c r="O851" s="19" t="s">
        <v>253</v>
      </c>
      <c r="P851" s="20"/>
      <c r="Q851" s="20"/>
      <c r="R851" s="20"/>
      <c r="S851" s="20"/>
      <c r="T851" s="21"/>
      <c r="U851" s="12" t="s">
        <v>15</v>
      </c>
      <c r="V851" s="15" t="s">
        <v>16</v>
      </c>
    </row>
    <row r="852" spans="1:22" ht="16.5" x14ac:dyDescent="0.25">
      <c r="A852" s="22"/>
      <c r="B852" s="24"/>
      <c r="C852" s="22"/>
      <c r="D852" s="696"/>
      <c r="E852" s="22"/>
      <c r="F852" s="24"/>
      <c r="G852" s="25"/>
      <c r="H852" s="23"/>
      <c r="I852" s="22"/>
      <c r="J852" s="22"/>
      <c r="K852" s="26"/>
      <c r="L852" s="27"/>
      <c r="M852" s="27"/>
      <c r="N852" s="27"/>
      <c r="O852" s="28" t="s">
        <v>17</v>
      </c>
      <c r="P852" s="29" t="s">
        <v>18</v>
      </c>
      <c r="Q852" s="29" t="s">
        <v>19</v>
      </c>
      <c r="R852" s="29" t="s">
        <v>254</v>
      </c>
      <c r="S852" s="30" t="s">
        <v>21</v>
      </c>
      <c r="T852" s="31" t="s">
        <v>255</v>
      </c>
      <c r="U852" s="22"/>
      <c r="V852" s="25"/>
    </row>
    <row r="853" spans="1:22" ht="25.5" thickBot="1" x14ac:dyDescent="0.3">
      <c r="A853" s="811"/>
      <c r="B853" s="34"/>
      <c r="C853" s="32"/>
      <c r="D853" s="698"/>
      <c r="E853" s="32"/>
      <c r="F853" s="34"/>
      <c r="G853" s="35"/>
      <c r="H853" s="33"/>
      <c r="I853" s="32"/>
      <c r="J853" s="36"/>
      <c r="K853" s="37" t="s">
        <v>23</v>
      </c>
      <c r="L853" s="37" t="s">
        <v>24</v>
      </c>
      <c r="M853" s="37" t="s">
        <v>25</v>
      </c>
      <c r="N853" s="37" t="s">
        <v>26</v>
      </c>
      <c r="O853" s="37" t="s">
        <v>256</v>
      </c>
      <c r="P853" s="29" t="s">
        <v>257</v>
      </c>
      <c r="Q853" s="29" t="s">
        <v>258</v>
      </c>
      <c r="R853" s="29" t="s">
        <v>259</v>
      </c>
      <c r="S853" s="812" t="s">
        <v>260</v>
      </c>
      <c r="T853" s="22"/>
      <c r="U853" s="22"/>
      <c r="V853" s="25"/>
    </row>
    <row r="854" spans="1:22" x14ac:dyDescent="0.25">
      <c r="A854" s="813" t="s">
        <v>1663</v>
      </c>
      <c r="B854" s="814"/>
      <c r="C854" s="814"/>
      <c r="D854" s="814"/>
      <c r="E854" s="814"/>
      <c r="F854" s="815"/>
      <c r="G854" s="815"/>
      <c r="H854" s="815"/>
      <c r="I854" s="815"/>
      <c r="J854" s="815"/>
      <c r="K854" s="815"/>
      <c r="L854" s="815"/>
      <c r="M854" s="815"/>
      <c r="N854" s="816"/>
      <c r="O854" s="816"/>
      <c r="P854" s="816"/>
      <c r="Q854" s="816"/>
      <c r="R854" s="816"/>
      <c r="S854" s="816"/>
      <c r="T854" s="816"/>
      <c r="U854" s="816"/>
      <c r="V854" s="816"/>
    </row>
    <row r="855" spans="1:22" ht="33.75" x14ac:dyDescent="0.25">
      <c r="A855" s="177" t="s">
        <v>1664</v>
      </c>
      <c r="B855" s="519" t="s">
        <v>1581</v>
      </c>
      <c r="C855" s="817">
        <v>3000001</v>
      </c>
      <c r="D855" s="818" t="s">
        <v>35</v>
      </c>
      <c r="E855" s="819">
        <v>5002826</v>
      </c>
      <c r="F855" s="820" t="s">
        <v>1665</v>
      </c>
      <c r="G855" s="821" t="s">
        <v>1666</v>
      </c>
      <c r="H855" s="822" t="s">
        <v>1667</v>
      </c>
      <c r="I855" s="820" t="s">
        <v>37</v>
      </c>
      <c r="J855" s="184">
        <v>8</v>
      </c>
      <c r="K855" s="184">
        <v>2</v>
      </c>
      <c r="L855" s="184">
        <v>2</v>
      </c>
      <c r="M855" s="184">
        <v>2</v>
      </c>
      <c r="N855" s="184">
        <v>2</v>
      </c>
      <c r="O855" s="254">
        <v>45726.16</v>
      </c>
      <c r="P855" s="183">
        <v>1000</v>
      </c>
      <c r="Q855" s="184"/>
      <c r="R855" s="184"/>
      <c r="S855" s="184"/>
      <c r="T855" s="565">
        <f>+O855-P855-Q855-R855-S855</f>
        <v>44726.16</v>
      </c>
      <c r="U855" s="184"/>
      <c r="V855" s="185" t="s">
        <v>1668</v>
      </c>
    </row>
    <row r="856" spans="1:22" ht="33.75" x14ac:dyDescent="0.25">
      <c r="A856" s="186"/>
      <c r="B856" s="509"/>
      <c r="C856" s="817">
        <v>3000001</v>
      </c>
      <c r="D856" s="818" t="s">
        <v>35</v>
      </c>
      <c r="E856" s="817">
        <v>5002827</v>
      </c>
      <c r="F856" s="818" t="s">
        <v>1669</v>
      </c>
      <c r="G856" s="823" t="s">
        <v>1670</v>
      </c>
      <c r="H856" s="824" t="s">
        <v>1669</v>
      </c>
      <c r="I856" s="818" t="s">
        <v>37</v>
      </c>
      <c r="J856" s="194"/>
      <c r="K856" s="825"/>
      <c r="L856" s="825"/>
      <c r="M856" s="825"/>
      <c r="N856" s="825"/>
      <c r="O856" s="825"/>
      <c r="P856" s="825"/>
      <c r="Q856" s="825"/>
      <c r="R856" s="825"/>
      <c r="S856" s="825"/>
      <c r="T856" s="825"/>
      <c r="U856" s="825"/>
      <c r="V856" s="825"/>
    </row>
    <row r="857" spans="1:22" ht="45" x14ac:dyDescent="0.25">
      <c r="A857" s="186"/>
      <c r="B857" s="509"/>
      <c r="C857" s="817">
        <v>3000001</v>
      </c>
      <c r="D857" s="818" t="s">
        <v>35</v>
      </c>
      <c r="E857" s="817">
        <v>5002828</v>
      </c>
      <c r="F857" s="818" t="s">
        <v>1671</v>
      </c>
      <c r="G857" s="823" t="s">
        <v>1672</v>
      </c>
      <c r="H857" s="824" t="s">
        <v>1671</v>
      </c>
      <c r="I857" s="818" t="s">
        <v>37</v>
      </c>
      <c r="J857" s="194">
        <v>6</v>
      </c>
      <c r="K857" s="825">
        <v>1</v>
      </c>
      <c r="L857" s="825">
        <v>2</v>
      </c>
      <c r="M857" s="825">
        <v>1</v>
      </c>
      <c r="N857" s="825">
        <v>2</v>
      </c>
      <c r="O857" s="825"/>
      <c r="P857" s="825"/>
      <c r="Q857" s="825"/>
      <c r="R857" s="825"/>
      <c r="S857" s="825"/>
      <c r="T857" s="825"/>
      <c r="U857" s="825"/>
      <c r="V857" s="825"/>
    </row>
    <row r="858" spans="1:22" ht="33.75" x14ac:dyDescent="0.25">
      <c r="A858" s="186"/>
      <c r="B858" s="509"/>
      <c r="C858" s="817">
        <v>3000002</v>
      </c>
      <c r="D858" s="818" t="s">
        <v>35</v>
      </c>
      <c r="E858" s="826" t="s">
        <v>1673</v>
      </c>
      <c r="F858" s="826" t="s">
        <v>1674</v>
      </c>
      <c r="G858" s="823" t="s">
        <v>1673</v>
      </c>
      <c r="H858" s="826" t="s">
        <v>1674</v>
      </c>
      <c r="I858" s="818"/>
      <c r="J858" s="194"/>
      <c r="K858" s="825"/>
      <c r="L858" s="825"/>
      <c r="M858" s="825"/>
      <c r="N858" s="825"/>
      <c r="O858" s="825"/>
      <c r="P858" s="825"/>
      <c r="Q858" s="825"/>
      <c r="R858" s="825"/>
      <c r="S858" s="825"/>
      <c r="T858" s="825"/>
      <c r="U858" s="825"/>
      <c r="V858" s="825"/>
    </row>
    <row r="859" spans="1:22" ht="78.75" x14ac:dyDescent="0.25">
      <c r="A859" s="198"/>
      <c r="B859" s="517"/>
      <c r="C859" s="817">
        <v>3000001</v>
      </c>
      <c r="D859" s="818" t="s">
        <v>35</v>
      </c>
      <c r="E859" s="817">
        <v>5002829</v>
      </c>
      <c r="F859" s="818" t="s">
        <v>1675</v>
      </c>
      <c r="G859" s="827" t="s">
        <v>1676</v>
      </c>
      <c r="H859" s="818" t="s">
        <v>1675</v>
      </c>
      <c r="I859" s="818" t="s">
        <v>50</v>
      </c>
      <c r="J859" s="194">
        <v>2</v>
      </c>
      <c r="K859" s="825"/>
      <c r="L859" s="825">
        <v>1</v>
      </c>
      <c r="M859" s="825"/>
      <c r="N859" s="825">
        <v>1</v>
      </c>
      <c r="O859" s="825"/>
      <c r="P859" s="825"/>
      <c r="Q859" s="825"/>
      <c r="R859" s="825"/>
      <c r="S859" s="825"/>
      <c r="T859" s="825"/>
      <c r="U859" s="825"/>
      <c r="V859" s="825"/>
    </row>
    <row r="860" spans="1:22" ht="101.25" x14ac:dyDescent="0.25">
      <c r="A860" s="177" t="s">
        <v>1517</v>
      </c>
      <c r="B860" s="828" t="s">
        <v>1677</v>
      </c>
      <c r="C860" s="777" t="s">
        <v>1678</v>
      </c>
      <c r="D860" s="829" t="s">
        <v>1679</v>
      </c>
      <c r="E860" s="829" t="s">
        <v>1680</v>
      </c>
      <c r="F860" s="829" t="s">
        <v>1681</v>
      </c>
      <c r="G860" s="830" t="s">
        <v>1680</v>
      </c>
      <c r="H860" s="829" t="s">
        <v>1681</v>
      </c>
      <c r="I860" s="831" t="s">
        <v>1682</v>
      </c>
      <c r="J860" s="832">
        <f>SUM(J861)</f>
        <v>1000</v>
      </c>
      <c r="K860" s="832">
        <f>SUM(K861)</f>
        <v>250</v>
      </c>
      <c r="L860" s="832">
        <f>SUM(L861)</f>
        <v>250</v>
      </c>
      <c r="M860" s="832">
        <f>SUM(M861)</f>
        <v>250</v>
      </c>
      <c r="N860" s="832">
        <f>SUM(N861)</f>
        <v>250</v>
      </c>
      <c r="O860" s="319">
        <f>SUM(O861:O862)</f>
        <v>665412.9</v>
      </c>
      <c r="P860" s="180"/>
      <c r="Q860" s="180"/>
      <c r="R860" s="180"/>
      <c r="S860" s="180"/>
      <c r="T860" s="565">
        <f>+O860-P860-Q860-R860-S860</f>
        <v>665412.9</v>
      </c>
      <c r="U860" s="180"/>
      <c r="V860" s="185" t="s">
        <v>1668</v>
      </c>
    </row>
    <row r="861" spans="1:22" ht="101.25" x14ac:dyDescent="0.25">
      <c r="A861" s="186"/>
      <c r="B861" s="833"/>
      <c r="C861" s="777"/>
      <c r="D861" s="834"/>
      <c r="E861" s="834"/>
      <c r="F861" s="834"/>
      <c r="G861" s="222"/>
      <c r="H861" s="834" t="s">
        <v>1681</v>
      </c>
      <c r="I861" s="834"/>
      <c r="J861" s="835">
        <v>1000</v>
      </c>
      <c r="K861" s="192">
        <v>250</v>
      </c>
      <c r="L861" s="192">
        <v>250</v>
      </c>
      <c r="M861" s="192">
        <v>250</v>
      </c>
      <c r="N861" s="192">
        <v>250</v>
      </c>
      <c r="O861" s="345"/>
      <c r="P861" s="192"/>
      <c r="Q861" s="192"/>
      <c r="R861" s="192"/>
      <c r="S861" s="192"/>
      <c r="T861" s="192"/>
      <c r="U861" s="192"/>
      <c r="V861" s="192"/>
    </row>
    <row r="862" spans="1:22" ht="112.5" x14ac:dyDescent="0.25">
      <c r="A862" s="186"/>
      <c r="B862" s="833"/>
      <c r="C862" s="836" t="s">
        <v>1683</v>
      </c>
      <c r="D862" s="836" t="s">
        <v>1684</v>
      </c>
      <c r="E862" s="836" t="s">
        <v>1685</v>
      </c>
      <c r="F862" s="834" t="s">
        <v>1686</v>
      </c>
      <c r="G862" s="222" t="s">
        <v>1685</v>
      </c>
      <c r="H862" s="834" t="s">
        <v>1686</v>
      </c>
      <c r="I862" s="834" t="s">
        <v>1682</v>
      </c>
      <c r="J862" s="252">
        <v>2000</v>
      </c>
      <c r="K862" s="194">
        <v>500</v>
      </c>
      <c r="L862" s="194">
        <v>500</v>
      </c>
      <c r="M862" s="194">
        <v>500</v>
      </c>
      <c r="N862" s="194">
        <v>500</v>
      </c>
      <c r="O862" s="195">
        <v>665412.9</v>
      </c>
      <c r="P862" s="194"/>
      <c r="Q862" s="194"/>
      <c r="R862" s="194"/>
      <c r="S862" s="194"/>
      <c r="T862" s="194"/>
      <c r="U862" s="194"/>
      <c r="V862" s="194"/>
    </row>
    <row r="863" spans="1:22" ht="67.5" x14ac:dyDescent="0.25">
      <c r="A863" s="186"/>
      <c r="B863" s="833"/>
      <c r="C863" s="802" t="s">
        <v>1687</v>
      </c>
      <c r="D863" s="802" t="s">
        <v>1688</v>
      </c>
      <c r="E863" s="802" t="s">
        <v>1689</v>
      </c>
      <c r="F863" s="837" t="s">
        <v>1690</v>
      </c>
      <c r="G863" s="830"/>
      <c r="H863" s="837" t="s">
        <v>1690</v>
      </c>
      <c r="I863" s="837" t="s">
        <v>1682</v>
      </c>
      <c r="J863" s="838">
        <f>SUM(J864)</f>
        <v>660</v>
      </c>
      <c r="K863" s="838">
        <f>SUM(K864)</f>
        <v>165</v>
      </c>
      <c r="L863" s="838">
        <f>SUM(L864)</f>
        <v>165</v>
      </c>
      <c r="M863" s="838">
        <f>SUM(M864)</f>
        <v>165</v>
      </c>
      <c r="N863" s="838">
        <f>SUM(N864)</f>
        <v>165</v>
      </c>
      <c r="O863" s="838">
        <v>12000</v>
      </c>
      <c r="P863" s="839">
        <v>1000</v>
      </c>
      <c r="Q863" s="838"/>
      <c r="R863" s="838"/>
      <c r="S863" s="838"/>
      <c r="T863" s="565">
        <f>+O863-P863-Q863-R863-S863</f>
        <v>11000</v>
      </c>
      <c r="U863" s="838"/>
      <c r="V863" s="185" t="s">
        <v>1668</v>
      </c>
    </row>
    <row r="864" spans="1:22" ht="56.25" x14ac:dyDescent="0.25">
      <c r="A864" s="186"/>
      <c r="B864" s="833"/>
      <c r="C864" s="802"/>
      <c r="D864" s="802"/>
      <c r="E864" s="802"/>
      <c r="F864" s="802"/>
      <c r="G864" s="220" t="s">
        <v>1689</v>
      </c>
      <c r="H864" s="802" t="s">
        <v>1690</v>
      </c>
      <c r="I864" s="802"/>
      <c r="J864" s="840">
        <v>660</v>
      </c>
      <c r="K864" s="841">
        <v>165</v>
      </c>
      <c r="L864" s="841">
        <v>165</v>
      </c>
      <c r="M864" s="841">
        <v>165</v>
      </c>
      <c r="N864" s="841">
        <v>165</v>
      </c>
      <c r="O864" s="841"/>
      <c r="P864" s="842"/>
      <c r="Q864" s="841"/>
      <c r="R864" s="841"/>
      <c r="S864" s="841"/>
      <c r="T864" s="841"/>
      <c r="U864" s="841"/>
      <c r="V864" s="841"/>
    </row>
    <row r="865" spans="1:22" ht="56.25" x14ac:dyDescent="0.25">
      <c r="A865" s="186"/>
      <c r="B865" s="833"/>
      <c r="C865" s="802" t="s">
        <v>1691</v>
      </c>
      <c r="D865" s="802" t="s">
        <v>1692</v>
      </c>
      <c r="E865" s="802" t="s">
        <v>1693</v>
      </c>
      <c r="F865" s="837" t="s">
        <v>1694</v>
      </c>
      <c r="G865" s="830" t="s">
        <v>1693</v>
      </c>
      <c r="H865" s="837" t="s">
        <v>1694</v>
      </c>
      <c r="I865" s="837" t="s">
        <v>1682</v>
      </c>
      <c r="J865" s="839">
        <f>SUM(J866:J867)</f>
        <v>1600</v>
      </c>
      <c r="K865" s="839">
        <f>SUM(K866:K867)</f>
        <v>400</v>
      </c>
      <c r="L865" s="839">
        <f>SUM(L866:L867)</f>
        <v>400</v>
      </c>
      <c r="M865" s="839">
        <f>SUM(M866:M867)</f>
        <v>400</v>
      </c>
      <c r="N865" s="839">
        <f>SUM(N866:N867)</f>
        <v>400</v>
      </c>
      <c r="O865" s="843">
        <v>406079.87</v>
      </c>
      <c r="P865" s="839">
        <v>1500</v>
      </c>
      <c r="Q865" s="838"/>
      <c r="R865" s="838"/>
      <c r="S865" s="838"/>
      <c r="T865" s="565">
        <f>+O865-P865-Q865-R865-S865</f>
        <v>404579.87</v>
      </c>
      <c r="U865" s="838"/>
      <c r="V865" s="185" t="s">
        <v>1668</v>
      </c>
    </row>
    <row r="866" spans="1:22" ht="56.25" x14ac:dyDescent="0.25">
      <c r="A866" s="186"/>
      <c r="B866" s="833"/>
      <c r="C866" s="802"/>
      <c r="D866" s="802"/>
      <c r="E866" s="802"/>
      <c r="F866" s="802"/>
      <c r="G866" s="220" t="s">
        <v>1693</v>
      </c>
      <c r="H866" s="802" t="s">
        <v>1694</v>
      </c>
      <c r="I866" s="802"/>
      <c r="J866" s="844">
        <v>1000</v>
      </c>
      <c r="K866" s="841">
        <v>250</v>
      </c>
      <c r="L866" s="841">
        <v>250</v>
      </c>
      <c r="M866" s="841">
        <v>250</v>
      </c>
      <c r="N866" s="841">
        <v>250</v>
      </c>
      <c r="O866" s="845"/>
      <c r="P866" s="842"/>
      <c r="Q866" s="841"/>
      <c r="R866" s="841"/>
      <c r="S866" s="841"/>
      <c r="T866" s="841"/>
      <c r="U866" s="841"/>
      <c r="V866" s="841"/>
    </row>
    <row r="867" spans="1:22" ht="135" x14ac:dyDescent="0.25">
      <c r="A867" s="186"/>
      <c r="B867" s="833"/>
      <c r="C867" s="802"/>
      <c r="D867" s="802"/>
      <c r="E867" s="802"/>
      <c r="F867" s="802"/>
      <c r="G867" s="220" t="s">
        <v>1695</v>
      </c>
      <c r="H867" s="802" t="s">
        <v>1696</v>
      </c>
      <c r="I867" s="802"/>
      <c r="J867" s="840">
        <v>600</v>
      </c>
      <c r="K867" s="841">
        <v>150</v>
      </c>
      <c r="L867" s="841">
        <v>150</v>
      </c>
      <c r="M867" s="841">
        <v>150</v>
      </c>
      <c r="N867" s="841">
        <v>150</v>
      </c>
      <c r="O867" s="845"/>
      <c r="P867" s="842"/>
      <c r="Q867" s="841"/>
      <c r="R867" s="841"/>
      <c r="S867" s="841"/>
      <c r="T867" s="841"/>
      <c r="U867" s="841"/>
      <c r="V867" s="841"/>
    </row>
    <row r="868" spans="1:22" ht="101.25" x14ac:dyDescent="0.25">
      <c r="A868" s="186"/>
      <c r="B868" s="833"/>
      <c r="C868" s="802" t="s">
        <v>1697</v>
      </c>
      <c r="D868" s="802" t="s">
        <v>1698</v>
      </c>
      <c r="E868" s="802" t="s">
        <v>1699</v>
      </c>
      <c r="F868" s="837" t="s">
        <v>1700</v>
      </c>
      <c r="G868" s="830"/>
      <c r="H868" s="837" t="s">
        <v>1700</v>
      </c>
      <c r="I868" s="837" t="s">
        <v>1682</v>
      </c>
      <c r="J868" s="839">
        <f t="shared" ref="J868:O868" si="42">SUM(J869)</f>
        <v>19689</v>
      </c>
      <c r="K868" s="839">
        <f t="shared" si="42"/>
        <v>4922</v>
      </c>
      <c r="L868" s="839">
        <f t="shared" si="42"/>
        <v>4922</v>
      </c>
      <c r="M868" s="839">
        <f t="shared" si="42"/>
        <v>4922</v>
      </c>
      <c r="N868" s="839">
        <f t="shared" si="42"/>
        <v>4923</v>
      </c>
      <c r="O868" s="839">
        <f t="shared" si="42"/>
        <v>1994363.01</v>
      </c>
      <c r="P868" s="838">
        <v>0</v>
      </c>
      <c r="Q868" s="838"/>
      <c r="R868" s="838"/>
      <c r="S868" s="838"/>
      <c r="T868" s="565">
        <f>+O868-P868-Q868-R868-S868</f>
        <v>1994363.01</v>
      </c>
      <c r="U868" s="839">
        <v>287226</v>
      </c>
      <c r="V868" s="185" t="s">
        <v>1668</v>
      </c>
    </row>
    <row r="869" spans="1:22" ht="101.25" x14ac:dyDescent="0.25">
      <c r="A869" s="186"/>
      <c r="B869" s="833"/>
      <c r="C869" s="802"/>
      <c r="D869" s="802"/>
      <c r="E869" s="802"/>
      <c r="F869" s="802"/>
      <c r="G869" s="220" t="s">
        <v>1699</v>
      </c>
      <c r="H869" s="802" t="s">
        <v>1700</v>
      </c>
      <c r="I869" s="802"/>
      <c r="J869" s="844">
        <v>19689</v>
      </c>
      <c r="K869" s="842">
        <v>4922</v>
      </c>
      <c r="L869" s="842">
        <v>4922</v>
      </c>
      <c r="M869" s="842">
        <v>4922</v>
      </c>
      <c r="N869" s="842">
        <v>4923</v>
      </c>
      <c r="O869" s="845">
        <v>1994363.01</v>
      </c>
      <c r="P869" s="841"/>
      <c r="Q869" s="841"/>
      <c r="R869" s="841"/>
      <c r="S869" s="841"/>
      <c r="T869" s="841"/>
      <c r="U869" s="842"/>
      <c r="V869" s="841"/>
    </row>
    <row r="870" spans="1:22" ht="78.75" x14ac:dyDescent="0.25">
      <c r="A870" s="186"/>
      <c r="B870" s="833"/>
      <c r="C870" s="802" t="s">
        <v>1701</v>
      </c>
      <c r="D870" s="802" t="s">
        <v>1702</v>
      </c>
      <c r="E870" s="802" t="s">
        <v>1703</v>
      </c>
      <c r="F870" s="837" t="s">
        <v>1702</v>
      </c>
      <c r="G870" s="830"/>
      <c r="H870" s="837" t="s">
        <v>1702</v>
      </c>
      <c r="I870" s="837" t="s">
        <v>1682</v>
      </c>
      <c r="J870" s="839">
        <f>SUM(J871)</f>
        <v>3680</v>
      </c>
      <c r="K870" s="839">
        <f t="shared" ref="K870:P870" si="43">SUM(K871)</f>
        <v>920</v>
      </c>
      <c r="L870" s="839">
        <f t="shared" si="43"/>
        <v>920</v>
      </c>
      <c r="M870" s="839">
        <f t="shared" si="43"/>
        <v>920</v>
      </c>
      <c r="N870" s="839">
        <f t="shared" si="43"/>
        <v>920</v>
      </c>
      <c r="O870" s="839">
        <f t="shared" si="43"/>
        <v>1330867.55</v>
      </c>
      <c r="P870" s="839">
        <f t="shared" si="43"/>
        <v>11900</v>
      </c>
      <c r="Q870" s="838"/>
      <c r="R870" s="838"/>
      <c r="S870" s="838"/>
      <c r="T870" s="565">
        <f>+O870-P870-Q870-R870-S870</f>
        <v>1318967.55</v>
      </c>
      <c r="U870" s="838"/>
      <c r="V870" s="185" t="s">
        <v>1668</v>
      </c>
    </row>
    <row r="871" spans="1:22" ht="78.75" x14ac:dyDescent="0.25">
      <c r="A871" s="186"/>
      <c r="B871" s="833"/>
      <c r="C871" s="802"/>
      <c r="D871" s="802"/>
      <c r="E871" s="802"/>
      <c r="F871" s="802"/>
      <c r="G871" s="220" t="s">
        <v>1703</v>
      </c>
      <c r="H871" s="802" t="s">
        <v>1702</v>
      </c>
      <c r="I871" s="802" t="s">
        <v>1682</v>
      </c>
      <c r="J871" s="844">
        <v>3680</v>
      </c>
      <c r="K871" s="841">
        <v>920</v>
      </c>
      <c r="L871" s="841">
        <v>920</v>
      </c>
      <c r="M871" s="841">
        <v>920</v>
      </c>
      <c r="N871" s="841">
        <v>920</v>
      </c>
      <c r="O871" s="845">
        <v>1330867.55</v>
      </c>
      <c r="P871" s="842">
        <v>11900</v>
      </c>
      <c r="Q871" s="841"/>
      <c r="R871" s="841"/>
      <c r="S871" s="841"/>
      <c r="T871" s="841"/>
      <c r="U871" s="841"/>
      <c r="V871" s="841"/>
    </row>
    <row r="872" spans="1:22" ht="78.75" x14ac:dyDescent="0.25">
      <c r="A872" s="186"/>
      <c r="B872" s="833"/>
      <c r="C872" s="802" t="s">
        <v>1704</v>
      </c>
      <c r="D872" s="802" t="s">
        <v>1705</v>
      </c>
      <c r="E872" s="802" t="s">
        <v>1706</v>
      </c>
      <c r="F872" s="802" t="s">
        <v>1707</v>
      </c>
      <c r="G872" s="220" t="s">
        <v>1706</v>
      </c>
      <c r="H872" s="802" t="s">
        <v>1707</v>
      </c>
      <c r="I872" s="802" t="s">
        <v>1524</v>
      </c>
      <c r="J872" s="192"/>
      <c r="K872" s="841"/>
      <c r="L872" s="841"/>
      <c r="M872" s="841"/>
      <c r="N872" s="841"/>
      <c r="O872" s="841"/>
      <c r="P872" s="841"/>
      <c r="Q872" s="841"/>
      <c r="R872" s="841"/>
      <c r="S872" s="841"/>
      <c r="T872" s="841"/>
      <c r="U872" s="841"/>
      <c r="V872" s="841"/>
    </row>
    <row r="873" spans="1:22" ht="78.75" x14ac:dyDescent="0.25">
      <c r="A873" s="186"/>
      <c r="B873" s="833"/>
      <c r="C873" s="802" t="s">
        <v>1704</v>
      </c>
      <c r="D873" s="802" t="s">
        <v>1705</v>
      </c>
      <c r="E873" s="802" t="s">
        <v>1708</v>
      </c>
      <c r="F873" s="802" t="s">
        <v>1709</v>
      </c>
      <c r="G873" s="220" t="s">
        <v>1708</v>
      </c>
      <c r="H873" s="802" t="s">
        <v>1709</v>
      </c>
      <c r="I873" s="802" t="s">
        <v>1524</v>
      </c>
      <c r="J873" s="192"/>
      <c r="K873" s="841"/>
      <c r="L873" s="841"/>
      <c r="M873" s="841"/>
      <c r="N873" s="841"/>
      <c r="O873" s="841"/>
      <c r="P873" s="841"/>
      <c r="Q873" s="841"/>
      <c r="R873" s="841"/>
      <c r="S873" s="841"/>
      <c r="T873" s="841"/>
      <c r="U873" s="841"/>
      <c r="V873" s="841"/>
    </row>
    <row r="874" spans="1:22" ht="67.5" x14ac:dyDescent="0.25">
      <c r="A874" s="186"/>
      <c r="B874" s="833"/>
      <c r="C874" s="802" t="s">
        <v>1710</v>
      </c>
      <c r="D874" s="802" t="s">
        <v>1711</v>
      </c>
      <c r="E874" s="802" t="s">
        <v>1712</v>
      </c>
      <c r="F874" s="837" t="s">
        <v>1713</v>
      </c>
      <c r="G874" s="830" t="s">
        <v>1712</v>
      </c>
      <c r="H874" s="837" t="s">
        <v>1713</v>
      </c>
      <c r="I874" s="837" t="s">
        <v>1524</v>
      </c>
      <c r="J874" s="838">
        <f>SUM(J875:J876)</f>
        <v>202</v>
      </c>
      <c r="K874" s="838">
        <f>SUM(K875)</f>
        <v>50</v>
      </c>
      <c r="L874" s="838">
        <f>SUM(L875)</f>
        <v>50</v>
      </c>
      <c r="M874" s="838">
        <f>SUM(M875)</f>
        <v>50</v>
      </c>
      <c r="N874" s="838">
        <f>SUM(N875)</f>
        <v>50</v>
      </c>
      <c r="O874" s="838">
        <f>SUM(O875)</f>
        <v>3000</v>
      </c>
      <c r="P874" s="839">
        <v>1500</v>
      </c>
      <c r="Q874" s="838"/>
      <c r="R874" s="838"/>
      <c r="S874" s="838"/>
      <c r="T874" s="565">
        <f>+O874-P874-Q874-R874-S874</f>
        <v>1500</v>
      </c>
      <c r="U874" s="838"/>
      <c r="V874" s="185" t="s">
        <v>1668</v>
      </c>
    </row>
    <row r="875" spans="1:22" ht="33.75" x14ac:dyDescent="0.25">
      <c r="A875" s="186"/>
      <c r="B875" s="833"/>
      <c r="C875" s="802"/>
      <c r="D875" s="802"/>
      <c r="E875" s="802"/>
      <c r="F875" s="802"/>
      <c r="G875" s="220" t="s">
        <v>1712</v>
      </c>
      <c r="H875" s="802" t="s">
        <v>1713</v>
      </c>
      <c r="I875" s="846"/>
      <c r="J875" s="192">
        <v>200</v>
      </c>
      <c r="K875" s="192">
        <v>50</v>
      </c>
      <c r="L875" s="192">
        <v>50</v>
      </c>
      <c r="M875" s="192">
        <v>50</v>
      </c>
      <c r="N875" s="192">
        <v>50</v>
      </c>
      <c r="O875" s="192">
        <v>3000</v>
      </c>
      <c r="P875" s="835"/>
      <c r="Q875" s="192"/>
      <c r="R875" s="192"/>
      <c r="S875" s="192"/>
      <c r="T875" s="192"/>
      <c r="U875" s="192"/>
      <c r="V875" s="192"/>
    </row>
    <row r="876" spans="1:22" ht="45" x14ac:dyDescent="0.25">
      <c r="A876" s="186"/>
      <c r="B876" s="833"/>
      <c r="C876" s="802" t="s">
        <v>1710</v>
      </c>
      <c r="D876" s="802"/>
      <c r="E876" s="802" t="s">
        <v>1714</v>
      </c>
      <c r="F876" s="802"/>
      <c r="G876" s="220" t="s">
        <v>1714</v>
      </c>
      <c r="H876" s="802" t="s">
        <v>1715</v>
      </c>
      <c r="I876" s="802" t="s">
        <v>1524</v>
      </c>
      <c r="J876" s="192">
        <v>2</v>
      </c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</row>
    <row r="877" spans="1:22" ht="67.5" x14ac:dyDescent="0.25">
      <c r="A877" s="186"/>
      <c r="B877" s="833"/>
      <c r="C877" s="802" t="s">
        <v>1716</v>
      </c>
      <c r="D877" s="360" t="s">
        <v>1717</v>
      </c>
      <c r="E877" s="360" t="s">
        <v>1718</v>
      </c>
      <c r="F877" s="360" t="s">
        <v>1719</v>
      </c>
      <c r="G877" s="786" t="s">
        <v>1718</v>
      </c>
      <c r="H877" s="360" t="s">
        <v>1719</v>
      </c>
      <c r="I877" s="360" t="s">
        <v>1524</v>
      </c>
      <c r="J877" s="832">
        <f t="shared" ref="J877:O877" si="44">SUM(J878:J879)</f>
        <v>8282</v>
      </c>
      <c r="K877" s="832">
        <f t="shared" si="44"/>
        <v>2070</v>
      </c>
      <c r="L877" s="832">
        <f t="shared" si="44"/>
        <v>2071</v>
      </c>
      <c r="M877" s="832">
        <f t="shared" si="44"/>
        <v>2070</v>
      </c>
      <c r="N877" s="832">
        <f t="shared" si="44"/>
        <v>2071</v>
      </c>
      <c r="O877" s="832">
        <f t="shared" si="44"/>
        <v>6381784.4799999995</v>
      </c>
      <c r="P877" s="832">
        <v>1600</v>
      </c>
      <c r="Q877" s="180"/>
      <c r="R877" s="180"/>
      <c r="S877" s="180"/>
      <c r="T877" s="565">
        <f>+O877-P877-Q877-R877-S877</f>
        <v>6380184.4799999995</v>
      </c>
      <c r="U877" s="180"/>
      <c r="V877" s="185" t="s">
        <v>1668</v>
      </c>
    </row>
    <row r="878" spans="1:22" ht="67.5" x14ac:dyDescent="0.25">
      <c r="A878" s="186"/>
      <c r="B878" s="833"/>
      <c r="C878" s="802"/>
      <c r="D878" s="802"/>
      <c r="E878" s="802"/>
      <c r="F878" s="802"/>
      <c r="G878" s="220" t="s">
        <v>1718</v>
      </c>
      <c r="H878" s="802" t="s">
        <v>1719</v>
      </c>
      <c r="I878" s="802" t="s">
        <v>1524</v>
      </c>
      <c r="J878" s="835">
        <v>4242</v>
      </c>
      <c r="K878" s="835">
        <v>1060</v>
      </c>
      <c r="L878" s="835">
        <v>1061</v>
      </c>
      <c r="M878" s="835">
        <v>1060</v>
      </c>
      <c r="N878" s="835">
        <v>1061</v>
      </c>
      <c r="O878" s="345">
        <v>5089710.93</v>
      </c>
      <c r="P878" s="835"/>
      <c r="Q878" s="192"/>
      <c r="R878" s="192"/>
      <c r="S878" s="192"/>
      <c r="T878" s="192"/>
      <c r="U878" s="218"/>
      <c r="V878" s="192"/>
    </row>
    <row r="879" spans="1:22" ht="67.5" x14ac:dyDescent="0.25">
      <c r="A879" s="198"/>
      <c r="B879" s="847"/>
      <c r="C879" s="802" t="s">
        <v>1716</v>
      </c>
      <c r="D879" s="802" t="s">
        <v>1717</v>
      </c>
      <c r="E879" s="802" t="s">
        <v>1720</v>
      </c>
      <c r="F879" s="802" t="s">
        <v>1721</v>
      </c>
      <c r="G879" s="220" t="s">
        <v>1720</v>
      </c>
      <c r="H879" s="802" t="s">
        <v>1721</v>
      </c>
      <c r="I879" s="802" t="s">
        <v>1524</v>
      </c>
      <c r="J879" s="835">
        <v>4040</v>
      </c>
      <c r="K879" s="835">
        <v>1010</v>
      </c>
      <c r="L879" s="835">
        <v>1010</v>
      </c>
      <c r="M879" s="835">
        <v>1010</v>
      </c>
      <c r="N879" s="835">
        <v>1010</v>
      </c>
      <c r="O879" s="345">
        <v>1292073.55</v>
      </c>
      <c r="P879" s="192"/>
      <c r="Q879" s="192"/>
      <c r="R879" s="192"/>
      <c r="S879" s="192"/>
      <c r="T879" s="192"/>
      <c r="U879" s="218"/>
      <c r="V879" s="192"/>
    </row>
    <row r="880" spans="1:22" x14ac:dyDescent="0.25">
      <c r="A880" s="270"/>
      <c r="B880" s="270"/>
      <c r="C880" s="271"/>
      <c r="D880" s="804"/>
      <c r="E880" s="271"/>
      <c r="F880" s="270"/>
      <c r="G880" s="805"/>
      <c r="H880" s="837" t="s">
        <v>243</v>
      </c>
      <c r="I880" s="848"/>
      <c r="J880" s="849"/>
      <c r="K880" s="807"/>
      <c r="L880" s="807"/>
      <c r="M880" s="807"/>
      <c r="N880" s="807"/>
      <c r="O880" s="808">
        <f>SUM(O855+O860+O863+O865+O868+O870+O874+O877)</f>
        <v>10839233.969999999</v>
      </c>
      <c r="P880" s="850">
        <f t="shared" ref="P880:U880" si="45">SUM(P855+P860+P863+P865+P868+P870+P874+P877)</f>
        <v>18500</v>
      </c>
      <c r="Q880" s="808">
        <f t="shared" si="45"/>
        <v>0</v>
      </c>
      <c r="R880" s="808">
        <f t="shared" si="45"/>
        <v>0</v>
      </c>
      <c r="S880" s="808">
        <f t="shared" si="45"/>
        <v>0</v>
      </c>
      <c r="T880" s="808">
        <f t="shared" si="45"/>
        <v>10820733.969999999</v>
      </c>
      <c r="U880" s="850">
        <f t="shared" si="45"/>
        <v>287226</v>
      </c>
      <c r="V880" s="808"/>
    </row>
    <row r="883" spans="1:22" ht="15.75" x14ac:dyDescent="0.25">
      <c r="B883" s="280" t="s">
        <v>0</v>
      </c>
      <c r="C883" s="280"/>
      <c r="D883" s="280"/>
      <c r="E883" s="280"/>
      <c r="F883" s="280"/>
      <c r="G883" s="280"/>
      <c r="H883" s="280"/>
      <c r="I883" s="280"/>
      <c r="J883" s="280"/>
      <c r="K883" s="280"/>
      <c r="L883" s="280"/>
      <c r="M883" s="280"/>
      <c r="N883" s="280"/>
      <c r="O883" s="280"/>
      <c r="P883" s="280"/>
      <c r="Q883" s="280"/>
      <c r="R883" s="280"/>
      <c r="S883" s="280"/>
      <c r="T883" s="280"/>
      <c r="U883" s="280"/>
    </row>
    <row r="884" spans="1:22" ht="15.75" x14ac:dyDescent="0.25">
      <c r="A884" t="s">
        <v>706</v>
      </c>
      <c r="B884" s="280" t="s">
        <v>244</v>
      </c>
      <c r="C884" s="280"/>
      <c r="D884" s="280"/>
      <c r="E884" s="280"/>
      <c r="F884" s="280"/>
      <c r="G884" s="280"/>
      <c r="H884" s="280"/>
      <c r="I884" s="280"/>
      <c r="J884" s="280"/>
      <c r="K884" s="280"/>
      <c r="L884" s="280"/>
      <c r="M884" s="280"/>
      <c r="N884" s="280"/>
      <c r="O884" s="280"/>
      <c r="P884" s="280"/>
      <c r="Q884" s="280"/>
      <c r="R884" s="280"/>
      <c r="S884" s="280"/>
      <c r="T884" s="280"/>
      <c r="U884" s="280"/>
    </row>
    <row r="885" spans="1:22" ht="15.75" x14ac:dyDescent="0.25">
      <c r="A885" s="281" t="s">
        <v>245</v>
      </c>
      <c r="B885" s="281"/>
      <c r="C885" s="281"/>
      <c r="D885" s="281"/>
      <c r="E885" s="281"/>
      <c r="F885" s="281"/>
      <c r="G885" s="851"/>
      <c r="H885" s="851"/>
      <c r="I885" s="851"/>
      <c r="J885" s="851"/>
      <c r="K885" s="851"/>
      <c r="L885" s="851"/>
      <c r="M885" s="851"/>
      <c r="N885" s="851"/>
      <c r="O885" s="851"/>
      <c r="P885" s="851"/>
      <c r="Q885" s="851"/>
      <c r="R885" s="851"/>
      <c r="S885" s="851"/>
      <c r="T885" s="851"/>
      <c r="U885" s="851"/>
    </row>
    <row r="886" spans="1:22" x14ac:dyDescent="0.25">
      <c r="A886" s="689" t="s">
        <v>1722</v>
      </c>
      <c r="B886" s="689"/>
      <c r="C886" s="690"/>
      <c r="D886" s="689"/>
      <c r="E886" s="691"/>
      <c r="F886" s="689"/>
      <c r="G886" s="692"/>
      <c r="H886" s="689"/>
      <c r="I886" s="689"/>
      <c r="J886" s="689"/>
      <c r="K886" s="689"/>
      <c r="L886" s="689"/>
      <c r="M886" s="689"/>
    </row>
    <row r="887" spans="1:22" ht="15.75" thickBot="1" x14ac:dyDescent="0.3">
      <c r="C887" s="1"/>
      <c r="D887" s="2"/>
      <c r="E887" s="3"/>
      <c r="F887" s="4"/>
      <c r="G887" s="5"/>
      <c r="I887" s="4"/>
    </row>
    <row r="888" spans="1:22" x14ac:dyDescent="0.25">
      <c r="A888" s="693" t="s">
        <v>4</v>
      </c>
      <c r="B888" s="14" t="s">
        <v>247</v>
      </c>
      <c r="C888" s="12" t="s">
        <v>5</v>
      </c>
      <c r="D888" s="694" t="s">
        <v>6</v>
      </c>
      <c r="E888" s="12" t="s">
        <v>7</v>
      </c>
      <c r="F888" s="14" t="s">
        <v>248</v>
      </c>
      <c r="G888" s="15" t="s">
        <v>249</v>
      </c>
      <c r="H888" s="13" t="s">
        <v>250</v>
      </c>
      <c r="I888" s="12" t="s">
        <v>11</v>
      </c>
      <c r="J888" s="16" t="s">
        <v>251</v>
      </c>
      <c r="K888" s="17" t="s">
        <v>252</v>
      </c>
      <c r="L888" s="18"/>
      <c r="M888" s="18"/>
      <c r="N888" s="18"/>
      <c r="O888" s="19" t="s">
        <v>253</v>
      </c>
      <c r="P888" s="20"/>
      <c r="Q888" s="20"/>
      <c r="R888" s="20"/>
      <c r="S888" s="20"/>
      <c r="T888" s="21"/>
      <c r="U888" s="12" t="s">
        <v>15</v>
      </c>
      <c r="V888" s="15" t="s">
        <v>16</v>
      </c>
    </row>
    <row r="889" spans="1:22" ht="16.5" x14ac:dyDescent="0.25">
      <c r="A889" s="695"/>
      <c r="B889" s="24"/>
      <c r="C889" s="22"/>
      <c r="D889" s="696"/>
      <c r="E889" s="22"/>
      <c r="F889" s="24"/>
      <c r="G889" s="25"/>
      <c r="H889" s="23"/>
      <c r="I889" s="22"/>
      <c r="J889" s="22"/>
      <c r="K889" s="26"/>
      <c r="L889" s="27"/>
      <c r="M889" s="27"/>
      <c r="N889" s="27"/>
      <c r="O889" s="28" t="s">
        <v>17</v>
      </c>
      <c r="P889" s="29" t="s">
        <v>18</v>
      </c>
      <c r="Q889" s="29" t="s">
        <v>19</v>
      </c>
      <c r="R889" s="29" t="s">
        <v>254</v>
      </c>
      <c r="S889" s="30" t="s">
        <v>21</v>
      </c>
      <c r="T889" s="31" t="s">
        <v>255</v>
      </c>
      <c r="U889" s="22"/>
      <c r="V889" s="25"/>
    </row>
    <row r="890" spans="1:22" ht="25.5" thickBot="1" x14ac:dyDescent="0.3">
      <c r="A890" s="697"/>
      <c r="B890" s="34"/>
      <c r="C890" s="32"/>
      <c r="D890" s="698"/>
      <c r="E890" s="32"/>
      <c r="F890" s="34"/>
      <c r="G890" s="35"/>
      <c r="H890" s="33"/>
      <c r="I890" s="32"/>
      <c r="J890" s="36"/>
      <c r="K890" s="37" t="s">
        <v>23</v>
      </c>
      <c r="L890" s="37" t="s">
        <v>24</v>
      </c>
      <c r="M890" s="37" t="s">
        <v>25</v>
      </c>
      <c r="N890" s="37" t="s">
        <v>26</v>
      </c>
      <c r="O890" s="37" t="s">
        <v>256</v>
      </c>
      <c r="P890" s="29" t="s">
        <v>257</v>
      </c>
      <c r="Q890" s="29" t="s">
        <v>258</v>
      </c>
      <c r="R890" s="29" t="s">
        <v>259</v>
      </c>
      <c r="S890" s="812" t="s">
        <v>260</v>
      </c>
      <c r="T890" s="22"/>
      <c r="U890" s="22"/>
      <c r="V890" s="25"/>
    </row>
    <row r="891" spans="1:22" x14ac:dyDescent="0.25">
      <c r="A891" s="852" t="s">
        <v>1723</v>
      </c>
      <c r="B891" s="853"/>
      <c r="C891" s="854"/>
      <c r="D891" s="854"/>
      <c r="E891" s="854"/>
      <c r="F891" s="854"/>
      <c r="G891" s="854"/>
      <c r="H891" s="854"/>
      <c r="I891" s="854"/>
      <c r="J891" s="854"/>
      <c r="K891" s="854"/>
      <c r="L891" s="854"/>
      <c r="M891" s="854"/>
      <c r="N891" s="855"/>
      <c r="O891" s="855"/>
      <c r="P891" s="855"/>
      <c r="Q891" s="855"/>
      <c r="R891" s="855"/>
      <c r="S891" s="855"/>
      <c r="T891" s="855"/>
      <c r="U891" s="855"/>
      <c r="V891" s="855"/>
    </row>
    <row r="892" spans="1:22" ht="135" x14ac:dyDescent="0.25">
      <c r="A892" s="178" t="s">
        <v>1724</v>
      </c>
      <c r="B892" s="259" t="s">
        <v>1725</v>
      </c>
      <c r="C892" s="856">
        <v>3000450</v>
      </c>
      <c r="D892" s="857" t="s">
        <v>1726</v>
      </c>
      <c r="E892" s="857">
        <v>5004278</v>
      </c>
      <c r="F892" s="857" t="s">
        <v>1726</v>
      </c>
      <c r="G892" s="858"/>
      <c r="H892" s="857" t="s">
        <v>1726</v>
      </c>
      <c r="I892" s="819" t="s">
        <v>1303</v>
      </c>
      <c r="J892" s="180">
        <f>SUM(J895)</f>
        <v>3</v>
      </c>
      <c r="K892" s="180">
        <f>SUM(K895)</f>
        <v>0</v>
      </c>
      <c r="L892" s="180">
        <f>SUM(L895)</f>
        <v>1</v>
      </c>
      <c r="M892" s="180">
        <f>SUM(M895)</f>
        <v>1</v>
      </c>
      <c r="N892" s="180">
        <f>SUM(N895)</f>
        <v>1</v>
      </c>
      <c r="O892" s="254">
        <f>SUM(O893:O895)</f>
        <v>36925.620000000003</v>
      </c>
      <c r="P892" s="254">
        <v>22000</v>
      </c>
      <c r="Q892" s="859"/>
      <c r="R892" s="859"/>
      <c r="S892" s="859"/>
      <c r="T892" s="860">
        <f>+O892-P892-Q892-R892-S892</f>
        <v>14925.620000000003</v>
      </c>
      <c r="U892" s="859"/>
      <c r="V892" s="859"/>
    </row>
    <row r="893" spans="1:22" ht="67.5" x14ac:dyDescent="0.25">
      <c r="A893" s="187"/>
      <c r="B893" s="861"/>
      <c r="C893" s="856"/>
      <c r="D893" s="862"/>
      <c r="E893" s="862"/>
      <c r="F893" s="863"/>
      <c r="G893" s="864">
        <v>5004278</v>
      </c>
      <c r="H893" s="865" t="s">
        <v>1727</v>
      </c>
      <c r="I893" s="866" t="s">
        <v>1303</v>
      </c>
      <c r="J893" s="192">
        <v>100</v>
      </c>
      <c r="K893" s="867">
        <v>25</v>
      </c>
      <c r="L893" s="867">
        <v>25</v>
      </c>
      <c r="M893" s="867">
        <v>25</v>
      </c>
      <c r="N893" s="825">
        <v>25</v>
      </c>
      <c r="O893" s="868"/>
      <c r="P893" s="868"/>
      <c r="Q893" s="868"/>
      <c r="R893" s="868"/>
      <c r="S893" s="868"/>
      <c r="T893" s="868"/>
      <c r="U893" s="868"/>
      <c r="V893" s="868"/>
    </row>
    <row r="894" spans="1:22" ht="90" x14ac:dyDescent="0.25">
      <c r="A894" s="187"/>
      <c r="B894" s="861"/>
      <c r="C894" s="189"/>
      <c r="D894" s="869"/>
      <c r="E894" s="870"/>
      <c r="F894" s="871"/>
      <c r="G894" s="864">
        <v>5004279</v>
      </c>
      <c r="H894" s="865" t="s">
        <v>1728</v>
      </c>
      <c r="I894" s="817" t="s">
        <v>1729</v>
      </c>
      <c r="J894" s="192">
        <v>3</v>
      </c>
      <c r="K894" s="867"/>
      <c r="L894" s="867">
        <v>1</v>
      </c>
      <c r="M894" s="867">
        <v>1</v>
      </c>
      <c r="N894" s="825">
        <v>1</v>
      </c>
      <c r="O894" s="330">
        <v>36925.620000000003</v>
      </c>
      <c r="P894" s="432"/>
      <c r="Q894" s="868"/>
      <c r="R894" s="868"/>
      <c r="S894" s="868"/>
      <c r="T894" s="868"/>
      <c r="U894" s="868"/>
      <c r="V894" s="868"/>
    </row>
    <row r="895" spans="1:22" ht="78.75" x14ac:dyDescent="0.25">
      <c r="A895" s="187"/>
      <c r="B895" s="861"/>
      <c r="C895" s="201"/>
      <c r="D895" s="872"/>
      <c r="E895" s="873"/>
      <c r="F895" s="874"/>
      <c r="G895" s="864">
        <v>5004280</v>
      </c>
      <c r="H895" s="865" t="s">
        <v>1730</v>
      </c>
      <c r="I895" s="817" t="s">
        <v>1731</v>
      </c>
      <c r="J895" s="192">
        <v>3</v>
      </c>
      <c r="K895" s="867">
        <v>0</v>
      </c>
      <c r="L895" s="867">
        <v>1</v>
      </c>
      <c r="M895" s="867">
        <v>1</v>
      </c>
      <c r="N895" s="825">
        <v>1</v>
      </c>
      <c r="O895" s="868"/>
      <c r="P895" s="868"/>
      <c r="Q895" s="868"/>
      <c r="R895" s="868"/>
      <c r="S895" s="868"/>
      <c r="T895" s="868"/>
      <c r="U895" s="868"/>
      <c r="V895" s="868"/>
    </row>
    <row r="896" spans="1:22" ht="101.25" x14ac:dyDescent="0.25">
      <c r="A896" s="187"/>
      <c r="B896" s="259"/>
      <c r="C896" s="875">
        <v>3000564</v>
      </c>
      <c r="D896" s="876" t="s">
        <v>1732</v>
      </c>
      <c r="E896" s="877">
        <v>5003304</v>
      </c>
      <c r="F896" s="877" t="s">
        <v>1732</v>
      </c>
      <c r="G896" s="878"/>
      <c r="H896" s="879" t="s">
        <v>1732</v>
      </c>
      <c r="I896" s="838" t="s">
        <v>1733</v>
      </c>
      <c r="J896" s="838">
        <f>SUM(J897)</f>
        <v>1</v>
      </c>
      <c r="K896" s="838">
        <f>SUM(K897)</f>
        <v>0</v>
      </c>
      <c r="L896" s="838">
        <f>SUM(L897)</f>
        <v>0</v>
      </c>
      <c r="M896" s="838">
        <f>SUM(M897)</f>
        <v>0</v>
      </c>
      <c r="N896" s="838">
        <f>SUM(N897)</f>
        <v>1</v>
      </c>
      <c r="O896" s="808">
        <f>SUM(O897:O899)</f>
        <v>91171.7</v>
      </c>
      <c r="P896" s="808">
        <v>1000</v>
      </c>
      <c r="Q896" s="808"/>
      <c r="R896" s="808"/>
      <c r="S896" s="808"/>
      <c r="T896" s="880">
        <f>+O896-P896-Q896-R896-S896</f>
        <v>90171.7</v>
      </c>
      <c r="U896" s="808"/>
      <c r="V896" s="808"/>
    </row>
    <row r="897" spans="1:22" ht="67.5" x14ac:dyDescent="0.25">
      <c r="A897" s="187"/>
      <c r="B897" s="259"/>
      <c r="C897" s="178"/>
      <c r="D897" s="178"/>
      <c r="E897" s="881"/>
      <c r="F897" s="881"/>
      <c r="G897" s="882">
        <v>5003304</v>
      </c>
      <c r="H897" s="883" t="s">
        <v>1734</v>
      </c>
      <c r="I897" s="840" t="s">
        <v>1733</v>
      </c>
      <c r="J897" s="192">
        <v>1</v>
      </c>
      <c r="K897" s="192"/>
      <c r="L897" s="192"/>
      <c r="M897" s="192"/>
      <c r="N897" s="825">
        <v>1</v>
      </c>
      <c r="O897" s="330">
        <v>91171.7</v>
      </c>
      <c r="P897" s="868"/>
      <c r="Q897" s="868"/>
      <c r="R897" s="868"/>
      <c r="S897" s="868"/>
      <c r="T897" s="868"/>
      <c r="U897" s="868"/>
      <c r="V897" s="868"/>
    </row>
    <row r="898" spans="1:22" ht="78.75" x14ac:dyDescent="0.25">
      <c r="A898" s="187"/>
      <c r="B898" s="259"/>
      <c r="C898" s="187"/>
      <c r="D898" s="187"/>
      <c r="E898" s="884"/>
      <c r="F898" s="884"/>
      <c r="G898" s="883">
        <v>5003305</v>
      </c>
      <c r="H898" s="883" t="s">
        <v>1735</v>
      </c>
      <c r="I898" s="885" t="s">
        <v>1303</v>
      </c>
      <c r="J898" s="192">
        <v>0</v>
      </c>
      <c r="K898" s="192">
        <v>0</v>
      </c>
      <c r="L898" s="192">
        <v>0</v>
      </c>
      <c r="M898" s="192">
        <v>0</v>
      </c>
      <c r="N898" s="825">
        <v>0</v>
      </c>
      <c r="O898" s="330"/>
      <c r="P898" s="868"/>
      <c r="Q898" s="868"/>
      <c r="R898" s="868"/>
      <c r="S898" s="868"/>
      <c r="T898" s="868"/>
      <c r="U898" s="868"/>
      <c r="V898" s="868"/>
    </row>
    <row r="899" spans="1:22" ht="78.75" x14ac:dyDescent="0.25">
      <c r="A899" s="187"/>
      <c r="B899" s="259"/>
      <c r="C899" s="199"/>
      <c r="D899" s="199"/>
      <c r="E899" s="886"/>
      <c r="F899" s="886"/>
      <c r="G899" s="883">
        <v>5003306</v>
      </c>
      <c r="H899" s="883" t="s">
        <v>1736</v>
      </c>
      <c r="I899" s="194" t="s">
        <v>293</v>
      </c>
      <c r="J899" s="192">
        <v>0</v>
      </c>
      <c r="K899" s="192">
        <v>0</v>
      </c>
      <c r="L899" s="192">
        <v>0</v>
      </c>
      <c r="M899" s="192">
        <v>0</v>
      </c>
      <c r="N899" s="825">
        <v>0</v>
      </c>
      <c r="O899" s="330"/>
      <c r="P899" s="868"/>
      <c r="Q899" s="868"/>
      <c r="R899" s="868"/>
      <c r="S899" s="868"/>
      <c r="T899" s="868"/>
      <c r="U899" s="868"/>
      <c r="V899" s="868"/>
    </row>
    <row r="900" spans="1:22" ht="56.25" x14ac:dyDescent="0.25">
      <c r="A900" s="187"/>
      <c r="B900" s="259"/>
      <c r="C900" s="818">
        <v>3000565</v>
      </c>
      <c r="D900" s="879" t="s">
        <v>1737</v>
      </c>
      <c r="E900" s="879"/>
      <c r="F900" s="879" t="s">
        <v>1737</v>
      </c>
      <c r="G900" s="878"/>
      <c r="H900" s="879" t="s">
        <v>1737</v>
      </c>
      <c r="I900" s="887"/>
      <c r="J900" s="838">
        <f t="shared" ref="J900:O900" si="46">SUM(J901:J903)</f>
        <v>3</v>
      </c>
      <c r="K900" s="838">
        <f t="shared" si="46"/>
        <v>0</v>
      </c>
      <c r="L900" s="838">
        <f t="shared" si="46"/>
        <v>0</v>
      </c>
      <c r="M900" s="838">
        <f t="shared" si="46"/>
        <v>0</v>
      </c>
      <c r="N900" s="838">
        <f t="shared" si="46"/>
        <v>3</v>
      </c>
      <c r="O900" s="808">
        <f t="shared" si="46"/>
        <v>57384</v>
      </c>
      <c r="P900" s="808">
        <v>42820</v>
      </c>
      <c r="Q900" s="808"/>
      <c r="R900" s="808"/>
      <c r="S900" s="808"/>
      <c r="T900" s="880">
        <f>+O900-P900-Q900-R900-S900</f>
        <v>14564</v>
      </c>
      <c r="U900" s="808"/>
      <c r="V900" s="808"/>
    </row>
    <row r="901" spans="1:22" ht="45" x14ac:dyDescent="0.25">
      <c r="A901" s="187"/>
      <c r="B901" s="259"/>
      <c r="C901" s="818"/>
      <c r="D901" s="818"/>
      <c r="E901" s="270"/>
      <c r="F901" s="270"/>
      <c r="G901" s="883">
        <v>5001576</v>
      </c>
      <c r="H901" s="883" t="s">
        <v>1738</v>
      </c>
      <c r="I901" s="197" t="s">
        <v>1739</v>
      </c>
      <c r="J901" s="192">
        <v>1</v>
      </c>
      <c r="K901" s="192"/>
      <c r="L901" s="192"/>
      <c r="M901" s="192"/>
      <c r="N901" s="825">
        <v>1</v>
      </c>
      <c r="O901" s="330"/>
      <c r="P901" s="330"/>
      <c r="Q901" s="330"/>
      <c r="R901" s="330"/>
      <c r="S901" s="330"/>
      <c r="T901" s="330"/>
      <c r="U901" s="330"/>
      <c r="V901" s="330"/>
    </row>
    <row r="902" spans="1:22" ht="56.25" x14ac:dyDescent="0.25">
      <c r="A902" s="187"/>
      <c r="B902" s="259"/>
      <c r="C902" s="192"/>
      <c r="D902" s="867"/>
      <c r="E902" s="883"/>
      <c r="F902" s="883"/>
      <c r="G902" s="883">
        <v>5003299</v>
      </c>
      <c r="H902" s="883" t="s">
        <v>1740</v>
      </c>
      <c r="I902" s="817" t="s">
        <v>1741</v>
      </c>
      <c r="J902" s="192">
        <v>1</v>
      </c>
      <c r="K902" s="192"/>
      <c r="L902" s="192"/>
      <c r="M902" s="192"/>
      <c r="N902" s="825">
        <v>1</v>
      </c>
      <c r="O902" s="330">
        <v>17240</v>
      </c>
      <c r="P902" s="330"/>
      <c r="Q902" s="330"/>
      <c r="R902" s="330"/>
      <c r="S902" s="330"/>
      <c r="T902" s="330"/>
      <c r="U902" s="330"/>
      <c r="V902" s="330"/>
    </row>
    <row r="903" spans="1:22" ht="78.75" x14ac:dyDescent="0.25">
      <c r="A903" s="199"/>
      <c r="B903" s="259"/>
      <c r="C903" s="192"/>
      <c r="D903" s="867"/>
      <c r="E903" s="883"/>
      <c r="F903" s="883"/>
      <c r="G903" s="885">
        <v>5004475</v>
      </c>
      <c r="H903" s="883" t="s">
        <v>1742</v>
      </c>
      <c r="I903" s="885" t="s">
        <v>1741</v>
      </c>
      <c r="J903" s="192">
        <v>1</v>
      </c>
      <c r="K903" s="192"/>
      <c r="L903" s="192"/>
      <c r="M903" s="192"/>
      <c r="N903" s="825">
        <v>1</v>
      </c>
      <c r="O903" s="330">
        <v>40144</v>
      </c>
      <c r="P903" s="330"/>
      <c r="Q903" s="330"/>
      <c r="R903" s="330"/>
      <c r="S903" s="330"/>
      <c r="T903" s="330"/>
      <c r="U903" s="330"/>
      <c r="V903" s="330"/>
    </row>
    <row r="904" spans="1:22" ht="101.25" x14ac:dyDescent="0.25">
      <c r="A904" s="178"/>
      <c r="B904" s="203"/>
      <c r="C904" s="838">
        <v>3000628</v>
      </c>
      <c r="D904" s="888" t="s">
        <v>1743</v>
      </c>
      <c r="E904" s="879"/>
      <c r="F904" s="888" t="s">
        <v>1743</v>
      </c>
      <c r="G904" s="879"/>
      <c r="H904" s="888" t="s">
        <v>1743</v>
      </c>
      <c r="I904" s="889"/>
      <c r="J904" s="838">
        <f>SUM(J907)</f>
        <v>12</v>
      </c>
      <c r="K904" s="838">
        <f>SUM(K907)</f>
        <v>3</v>
      </c>
      <c r="L904" s="838">
        <f>SUM(L907)</f>
        <v>3</v>
      </c>
      <c r="M904" s="838">
        <f>SUM(M907)</f>
        <v>3</v>
      </c>
      <c r="N904" s="838">
        <f>SUM(N907)</f>
        <v>3</v>
      </c>
      <c r="O904" s="808">
        <v>41000</v>
      </c>
      <c r="P904" s="808">
        <v>39680</v>
      </c>
      <c r="Q904" s="808"/>
      <c r="R904" s="808"/>
      <c r="S904" s="808"/>
      <c r="T904" s="880">
        <f>+O904-P904-Q904-R904-S904</f>
        <v>1320</v>
      </c>
      <c r="U904" s="808"/>
      <c r="V904" s="808"/>
    </row>
    <row r="905" spans="1:22" ht="90" x14ac:dyDescent="0.25">
      <c r="A905" s="187"/>
      <c r="B905" s="203"/>
      <c r="C905" s="192"/>
      <c r="D905" s="867"/>
      <c r="E905" s="883"/>
      <c r="F905" s="883"/>
      <c r="G905" s="212" t="s">
        <v>1744</v>
      </c>
      <c r="H905" s="883" t="s">
        <v>1745</v>
      </c>
      <c r="I905" s="885" t="s">
        <v>1746</v>
      </c>
      <c r="J905" s="192">
        <v>3</v>
      </c>
      <c r="K905" s="192"/>
      <c r="L905" s="192"/>
      <c r="M905" s="192"/>
      <c r="N905" s="825"/>
      <c r="O905" s="330"/>
      <c r="P905" s="330"/>
      <c r="Q905" s="330"/>
      <c r="R905" s="330"/>
      <c r="S905" s="330"/>
      <c r="T905" s="330"/>
      <c r="U905" s="330"/>
      <c r="V905" s="330"/>
    </row>
    <row r="906" spans="1:22" ht="112.5" x14ac:dyDescent="0.25">
      <c r="A906" s="187"/>
      <c r="B906" s="203"/>
      <c r="C906" s="192"/>
      <c r="D906" s="867"/>
      <c r="E906" s="883"/>
      <c r="F906" s="883"/>
      <c r="G906" s="212" t="s">
        <v>1747</v>
      </c>
      <c r="H906" s="883" t="s">
        <v>1748</v>
      </c>
      <c r="I906" s="885" t="s">
        <v>1729</v>
      </c>
      <c r="J906" s="192">
        <v>0</v>
      </c>
      <c r="K906" s="192"/>
      <c r="L906" s="192"/>
      <c r="M906" s="192"/>
      <c r="N906" s="825"/>
      <c r="O906" s="330"/>
      <c r="P906" s="330"/>
      <c r="Q906" s="330"/>
      <c r="R906" s="330"/>
      <c r="S906" s="330"/>
      <c r="T906" s="330"/>
      <c r="U906" s="330"/>
      <c r="V906" s="330"/>
    </row>
    <row r="907" spans="1:22" ht="168.75" x14ac:dyDescent="0.25">
      <c r="A907" s="199"/>
      <c r="B907" s="192"/>
      <c r="C907" s="192"/>
      <c r="D907" s="867"/>
      <c r="E907" s="883"/>
      <c r="F907" s="883"/>
      <c r="G907" s="212" t="s">
        <v>1749</v>
      </c>
      <c r="H907" s="890" t="s">
        <v>1750</v>
      </c>
      <c r="I907" s="885" t="s">
        <v>1729</v>
      </c>
      <c r="J907" s="192">
        <v>12</v>
      </c>
      <c r="K907" s="192">
        <v>3</v>
      </c>
      <c r="L907" s="192">
        <v>3</v>
      </c>
      <c r="M907" s="192">
        <v>3</v>
      </c>
      <c r="N907" s="825">
        <v>3</v>
      </c>
      <c r="O907" s="330"/>
      <c r="P907" s="330"/>
      <c r="Q907" s="330"/>
      <c r="R907" s="330"/>
      <c r="S907" s="330"/>
      <c r="T907" s="330"/>
      <c r="U907" s="330"/>
      <c r="V907" s="330"/>
    </row>
    <row r="908" spans="1:22" x14ac:dyDescent="0.25">
      <c r="A908" s="270"/>
      <c r="B908" s="270"/>
      <c r="C908" s="891"/>
      <c r="D908" s="891"/>
      <c r="E908" s="891"/>
      <c r="F908" s="891"/>
      <c r="G908" s="891"/>
      <c r="H908" s="891"/>
      <c r="I908" s="891"/>
      <c r="J908" s="892"/>
      <c r="K908" s="892"/>
      <c r="L908" s="887" t="s">
        <v>546</v>
      </c>
      <c r="M908" s="806"/>
      <c r="N908" s="893"/>
      <c r="O908" s="808">
        <f>SUM(O892+O896+O900+O904)</f>
        <v>226481.32</v>
      </c>
      <c r="P908" s="850">
        <f>SUM(P892+P896+P900+P904)</f>
        <v>105500</v>
      </c>
      <c r="Q908" s="808"/>
      <c r="R908" s="808"/>
      <c r="S908" s="808"/>
      <c r="T908" s="808">
        <f>SUM(T892+T896+T900+T904)</f>
        <v>120981.32</v>
      </c>
      <c r="U908" s="808">
        <f>SUM(U892+U896+U900+U904)</f>
        <v>0</v>
      </c>
      <c r="V908" s="808">
        <f>SUM(V892+V896+V900+V904)</f>
        <v>0</v>
      </c>
    </row>
    <row r="911" spans="1:22" ht="15.75" x14ac:dyDescent="0.25">
      <c r="C911" s="280" t="s">
        <v>0</v>
      </c>
      <c r="D911" s="280"/>
      <c r="E911" s="280"/>
      <c r="F911" s="280"/>
      <c r="G911" s="280"/>
      <c r="H911" s="280"/>
      <c r="I911" s="280"/>
      <c r="J911" s="280"/>
      <c r="K911" s="280"/>
      <c r="L911" s="280"/>
      <c r="M911" s="280"/>
      <c r="N911" s="280"/>
      <c r="O911" s="280"/>
      <c r="P911" s="280"/>
      <c r="Q911" s="280"/>
      <c r="R911" s="280"/>
      <c r="S911" s="280"/>
      <c r="T911" s="280"/>
      <c r="U911" s="280"/>
      <c r="V911" s="280"/>
    </row>
    <row r="912" spans="1:22" ht="15.75" x14ac:dyDescent="0.25">
      <c r="C912" s="280" t="s">
        <v>1</v>
      </c>
      <c r="D912" s="280"/>
      <c r="E912" s="280"/>
      <c r="F912" s="280"/>
      <c r="G912" s="280"/>
      <c r="H912" s="280"/>
      <c r="I912" s="280"/>
      <c r="J912" s="280"/>
      <c r="K912" s="280"/>
      <c r="L912" s="280"/>
      <c r="M912" s="280"/>
      <c r="N912" s="280"/>
      <c r="O912" s="280"/>
      <c r="P912" s="280"/>
      <c r="Q912" s="280"/>
      <c r="R912" s="280"/>
      <c r="S912" s="280"/>
      <c r="T912" s="280"/>
      <c r="U912" s="280"/>
      <c r="V912" s="280"/>
    </row>
    <row r="913" spans="1:22" ht="15.75" x14ac:dyDescent="0.25">
      <c r="A913" s="281" t="s">
        <v>245</v>
      </c>
      <c r="B913" s="281"/>
      <c r="C913" s="281"/>
      <c r="D913" s="281"/>
      <c r="E913" s="281"/>
      <c r="F913" s="281"/>
      <c r="G913" s="851"/>
      <c r="H913" s="851"/>
      <c r="I913" s="851"/>
      <c r="J913" s="851"/>
      <c r="K913" s="851"/>
      <c r="L913" s="851"/>
      <c r="M913" s="851"/>
      <c r="N913" s="851"/>
      <c r="O913" s="851"/>
      <c r="P913" s="851"/>
      <c r="Q913" s="851"/>
      <c r="R913" s="851"/>
      <c r="S913" s="851"/>
      <c r="T913" s="851"/>
      <c r="U913" s="851"/>
    </row>
    <row r="914" spans="1:22" ht="15.75" thickBot="1" x14ac:dyDescent="0.3">
      <c r="A914" s="689" t="s">
        <v>1751</v>
      </c>
      <c r="B914" s="894"/>
      <c r="C914" s="894"/>
      <c r="D914" s="894"/>
      <c r="E914" s="894"/>
      <c r="F914" s="894"/>
      <c r="G914" s="894"/>
      <c r="H914" s="894"/>
    </row>
    <row r="915" spans="1:22" x14ac:dyDescent="0.25">
      <c r="A915" s="895" t="s">
        <v>4</v>
      </c>
      <c r="B915" s="896" t="s">
        <v>1752</v>
      </c>
      <c r="C915" s="897" t="s">
        <v>1753</v>
      </c>
      <c r="D915" s="898" t="s">
        <v>6</v>
      </c>
      <c r="E915" s="897" t="s">
        <v>7</v>
      </c>
      <c r="F915" s="897" t="s">
        <v>1754</v>
      </c>
      <c r="G915" s="897" t="s">
        <v>249</v>
      </c>
      <c r="H915" s="897" t="s">
        <v>250</v>
      </c>
      <c r="I915" s="897" t="s">
        <v>11</v>
      </c>
      <c r="J915" s="899" t="s">
        <v>251</v>
      </c>
      <c r="K915" s="900" t="s">
        <v>1755</v>
      </c>
      <c r="L915" s="901"/>
      <c r="M915" s="901"/>
      <c r="N915" s="902"/>
      <c r="O915" s="903" t="s">
        <v>253</v>
      </c>
      <c r="P915" s="904"/>
      <c r="Q915" s="904"/>
      <c r="R915" s="904"/>
      <c r="S915" s="904"/>
      <c r="T915" s="905"/>
      <c r="U915" s="906" t="s">
        <v>15</v>
      </c>
      <c r="V915" s="907" t="s">
        <v>16</v>
      </c>
    </row>
    <row r="916" spans="1:22" ht="16.5" x14ac:dyDescent="0.25">
      <c r="A916" s="895"/>
      <c r="B916" s="896"/>
      <c r="C916" s="897"/>
      <c r="D916" s="898"/>
      <c r="E916" s="897"/>
      <c r="F916" s="897"/>
      <c r="G916" s="897"/>
      <c r="H916" s="897"/>
      <c r="I916" s="897"/>
      <c r="J916" s="908"/>
      <c r="K916" s="909"/>
      <c r="L916" s="910"/>
      <c r="M916" s="910"/>
      <c r="N916" s="911"/>
      <c r="O916" s="912" t="s">
        <v>17</v>
      </c>
      <c r="P916" s="913" t="s">
        <v>18</v>
      </c>
      <c r="Q916" s="913" t="s">
        <v>19</v>
      </c>
      <c r="R916" s="913" t="s">
        <v>254</v>
      </c>
      <c r="S916" s="914" t="s">
        <v>21</v>
      </c>
      <c r="T916" s="915" t="s">
        <v>255</v>
      </c>
      <c r="U916" s="916"/>
      <c r="V916" s="917"/>
    </row>
    <row r="917" spans="1:22" ht="25.5" thickBot="1" x14ac:dyDescent="0.3">
      <c r="A917" s="895"/>
      <c r="B917" s="896"/>
      <c r="C917" s="897"/>
      <c r="D917" s="898"/>
      <c r="E917" s="897"/>
      <c r="F917" s="897"/>
      <c r="G917" s="897"/>
      <c r="H917" s="897"/>
      <c r="I917" s="897"/>
      <c r="J917" s="918"/>
      <c r="K917" s="913" t="s">
        <v>23</v>
      </c>
      <c r="L917" s="913" t="s">
        <v>24</v>
      </c>
      <c r="M917" s="913" t="s">
        <v>25</v>
      </c>
      <c r="N917" s="913" t="s">
        <v>26</v>
      </c>
      <c r="O917" s="919" t="s">
        <v>256</v>
      </c>
      <c r="P917" s="919" t="s">
        <v>257</v>
      </c>
      <c r="Q917" s="919" t="s">
        <v>258</v>
      </c>
      <c r="R917" s="919" t="s">
        <v>259</v>
      </c>
      <c r="S917" s="920" t="s">
        <v>260</v>
      </c>
      <c r="T917" s="921"/>
      <c r="U917" s="922"/>
      <c r="V917" s="923"/>
    </row>
    <row r="918" spans="1:22" ht="15.75" thickBot="1" x14ac:dyDescent="0.3">
      <c r="A918" s="924"/>
      <c r="B918" s="925" t="s">
        <v>1756</v>
      </c>
      <c r="C918" s="926"/>
      <c r="D918" s="926"/>
      <c r="E918" s="926"/>
      <c r="F918" s="927"/>
      <c r="G918" s="926"/>
      <c r="H918" s="926"/>
      <c r="I918" s="926"/>
      <c r="J918" s="926"/>
      <c r="K918" s="928"/>
      <c r="L918" s="928"/>
      <c r="M918" s="928"/>
      <c r="N918" s="928"/>
      <c r="O918" s="928"/>
      <c r="P918" s="928"/>
      <c r="Q918" s="928"/>
      <c r="R918" s="928"/>
      <c r="S918" s="928"/>
      <c r="T918" s="928"/>
      <c r="U918" s="926"/>
      <c r="V918" s="929"/>
    </row>
    <row r="919" spans="1:22" ht="27" x14ac:dyDescent="0.25">
      <c r="A919" s="930" t="s">
        <v>262</v>
      </c>
      <c r="B919" s="931" t="s">
        <v>1757</v>
      </c>
      <c r="C919" s="930" t="s">
        <v>1758</v>
      </c>
      <c r="D919" s="930" t="s">
        <v>1759</v>
      </c>
      <c r="E919" s="930" t="s">
        <v>1760</v>
      </c>
      <c r="F919" s="932" t="s">
        <v>1761</v>
      </c>
      <c r="G919" s="933" t="s">
        <v>1760</v>
      </c>
      <c r="H919" s="933" t="s">
        <v>1762</v>
      </c>
      <c r="I919" s="934"/>
      <c r="J919" s="935">
        <f>SUM(J920:J922)</f>
        <v>59</v>
      </c>
      <c r="K919" s="935">
        <f>SUM(K920:K922)</f>
        <v>14</v>
      </c>
      <c r="L919" s="935">
        <f>SUM(L920:L922)</f>
        <v>15</v>
      </c>
      <c r="M919" s="935">
        <f>SUM(M920:M922)</f>
        <v>14</v>
      </c>
      <c r="N919" s="935">
        <f>SUM(N920:N922)</f>
        <v>16</v>
      </c>
      <c r="O919" s="936" t="s">
        <v>1763</v>
      </c>
      <c r="P919" s="936" t="s">
        <v>1764</v>
      </c>
      <c r="Q919" s="936"/>
      <c r="R919" s="936"/>
      <c r="S919" s="936"/>
      <c r="T919" s="937">
        <f>+O919-P919-Q919-R919-S919</f>
        <v>131193.10999999999</v>
      </c>
      <c r="U919" s="938">
        <v>95472</v>
      </c>
      <c r="V919" s="936" t="s">
        <v>1765</v>
      </c>
    </row>
    <row r="920" spans="1:22" ht="27" x14ac:dyDescent="0.25">
      <c r="A920" s="939"/>
      <c r="B920" s="931"/>
      <c r="C920" s="939"/>
      <c r="D920" s="939"/>
      <c r="E920" s="939"/>
      <c r="F920" s="940"/>
      <c r="G920" s="930"/>
      <c r="H920" s="941" t="s">
        <v>1766</v>
      </c>
      <c r="I920" s="942" t="s">
        <v>1767</v>
      </c>
      <c r="J920" s="943">
        <v>20</v>
      </c>
      <c r="K920" s="944">
        <v>5</v>
      </c>
      <c r="L920" s="944">
        <v>5</v>
      </c>
      <c r="M920" s="944">
        <v>5</v>
      </c>
      <c r="N920" s="944">
        <v>5</v>
      </c>
      <c r="O920" s="945"/>
      <c r="P920" s="945"/>
      <c r="Q920" s="945"/>
      <c r="R920" s="945"/>
      <c r="S920" s="945"/>
      <c r="T920" s="945"/>
      <c r="U920" s="944"/>
      <c r="V920" s="946"/>
    </row>
    <row r="921" spans="1:22" ht="36" x14ac:dyDescent="0.25">
      <c r="A921" s="939"/>
      <c r="B921" s="931"/>
      <c r="C921" s="939"/>
      <c r="D921" s="939"/>
      <c r="E921" s="939"/>
      <c r="F921" s="940"/>
      <c r="G921" s="939"/>
      <c r="H921" s="947" t="s">
        <v>1768</v>
      </c>
      <c r="I921" s="948" t="s">
        <v>1767</v>
      </c>
      <c r="J921" s="949">
        <v>30</v>
      </c>
      <c r="K921" s="944">
        <v>7</v>
      </c>
      <c r="L921" s="944">
        <v>8</v>
      </c>
      <c r="M921" s="944">
        <v>7</v>
      </c>
      <c r="N921" s="944">
        <v>8</v>
      </c>
      <c r="O921" s="945"/>
      <c r="P921" s="945"/>
      <c r="Q921" s="945"/>
      <c r="R921" s="950"/>
      <c r="S921" s="950"/>
      <c r="T921" s="950"/>
      <c r="U921" s="951"/>
      <c r="V921" s="952"/>
    </row>
    <row r="922" spans="1:22" ht="99" x14ac:dyDescent="0.25">
      <c r="A922" s="939"/>
      <c r="B922" s="931"/>
      <c r="C922" s="953"/>
      <c r="D922" s="953"/>
      <c r="E922" s="953"/>
      <c r="F922" s="954"/>
      <c r="G922" s="953"/>
      <c r="H922" s="955" t="s">
        <v>1769</v>
      </c>
      <c r="I922" s="948" t="s">
        <v>1767</v>
      </c>
      <c r="J922" s="949">
        <v>9</v>
      </c>
      <c r="K922" s="944">
        <v>2</v>
      </c>
      <c r="L922" s="944">
        <v>2</v>
      </c>
      <c r="M922" s="944">
        <v>2</v>
      </c>
      <c r="N922" s="944">
        <v>3</v>
      </c>
      <c r="O922" s="945"/>
      <c r="P922" s="945"/>
      <c r="Q922" s="945"/>
      <c r="R922" s="950"/>
      <c r="S922" s="950"/>
      <c r="T922" s="950"/>
      <c r="U922" s="951"/>
      <c r="V922" s="952"/>
    </row>
    <row r="923" spans="1:22" ht="18" x14ac:dyDescent="0.25">
      <c r="A923" s="939"/>
      <c r="B923" s="956" t="s">
        <v>1770</v>
      </c>
      <c r="C923" s="930" t="s">
        <v>1758</v>
      </c>
      <c r="D923" s="930" t="s">
        <v>1771</v>
      </c>
      <c r="E923" s="930" t="s">
        <v>1772</v>
      </c>
      <c r="F923" s="930" t="s">
        <v>1771</v>
      </c>
      <c r="G923" s="957" t="s">
        <v>1772</v>
      </c>
      <c r="H923" s="958" t="s">
        <v>1773</v>
      </c>
      <c r="I923" s="959"/>
      <c r="J923" s="960">
        <f>SUM(J924:J925)</f>
        <v>302</v>
      </c>
      <c r="K923" s="960">
        <f>SUM(K924:K925)</f>
        <v>75</v>
      </c>
      <c r="L923" s="960">
        <f>SUM(L924:L925)</f>
        <v>75</v>
      </c>
      <c r="M923" s="960">
        <f>SUM(M924:M925)</f>
        <v>76</v>
      </c>
      <c r="N923" s="960">
        <f>SUM(N924:N925)</f>
        <v>76</v>
      </c>
      <c r="O923" s="936">
        <v>70718</v>
      </c>
      <c r="P923" s="936" t="s">
        <v>1774</v>
      </c>
      <c r="Q923" s="936" t="s">
        <v>1775</v>
      </c>
      <c r="R923" s="936"/>
      <c r="S923" s="936"/>
      <c r="T923" s="961">
        <f>+O923-P923-Q923-R923-S923</f>
        <v>61958</v>
      </c>
      <c r="U923" s="938">
        <v>107461</v>
      </c>
      <c r="V923" s="936" t="s">
        <v>1776</v>
      </c>
    </row>
    <row r="924" spans="1:22" ht="27" x14ac:dyDescent="0.25">
      <c r="A924" s="939"/>
      <c r="B924" s="962"/>
      <c r="C924" s="939"/>
      <c r="D924" s="939"/>
      <c r="E924" s="939"/>
      <c r="F924" s="939"/>
      <c r="G924" s="930"/>
      <c r="H924" s="963" t="s">
        <v>1777</v>
      </c>
      <c r="I924" s="964" t="s">
        <v>1778</v>
      </c>
      <c r="J924" s="965">
        <v>12</v>
      </c>
      <c r="K924" s="965">
        <v>3</v>
      </c>
      <c r="L924" s="965">
        <v>3</v>
      </c>
      <c r="M924" s="965">
        <v>3</v>
      </c>
      <c r="N924" s="965">
        <v>3</v>
      </c>
      <c r="O924" s="950"/>
      <c r="P924" s="950"/>
      <c r="Q924" s="950"/>
      <c r="R924" s="950"/>
      <c r="S924" s="950"/>
      <c r="T924" s="950"/>
      <c r="U924" s="951"/>
      <c r="V924" s="966"/>
    </row>
    <row r="925" spans="1:22" ht="18" x14ac:dyDescent="0.25">
      <c r="A925" s="939"/>
      <c r="B925" s="962"/>
      <c r="C925" s="939"/>
      <c r="D925" s="939"/>
      <c r="E925" s="939"/>
      <c r="F925" s="939"/>
      <c r="G925" s="939"/>
      <c r="H925" s="963" t="s">
        <v>1779</v>
      </c>
      <c r="I925" s="964" t="s">
        <v>1778</v>
      </c>
      <c r="J925" s="965">
        <v>290</v>
      </c>
      <c r="K925" s="965">
        <v>72</v>
      </c>
      <c r="L925" s="965">
        <v>72</v>
      </c>
      <c r="M925" s="965">
        <v>73</v>
      </c>
      <c r="N925" s="965">
        <v>73</v>
      </c>
      <c r="O925" s="967"/>
      <c r="P925" s="967"/>
      <c r="Q925" s="967"/>
      <c r="R925" s="967"/>
      <c r="S925" s="967"/>
      <c r="T925" s="967"/>
      <c r="U925" s="968"/>
      <c r="V925" s="964"/>
    </row>
    <row r="926" spans="1:22" ht="36" x14ac:dyDescent="0.25">
      <c r="A926" s="939"/>
      <c r="B926" s="969"/>
      <c r="C926" s="953"/>
      <c r="D926" s="953"/>
      <c r="E926" s="953"/>
      <c r="F926" s="953"/>
      <c r="G926" s="953"/>
      <c r="H926" s="963" t="s">
        <v>1780</v>
      </c>
      <c r="I926" s="964" t="s">
        <v>37</v>
      </c>
      <c r="J926" s="965"/>
      <c r="K926" s="965"/>
      <c r="L926" s="965"/>
      <c r="M926" s="965"/>
      <c r="N926" s="965"/>
      <c r="O926" s="967"/>
      <c r="P926" s="967"/>
      <c r="Q926" s="967"/>
      <c r="R926" s="967"/>
      <c r="S926" s="967"/>
      <c r="T926" s="967"/>
      <c r="U926" s="968"/>
      <c r="V926" s="964"/>
    </row>
    <row r="927" spans="1:22" ht="27" x14ac:dyDescent="0.25">
      <c r="A927" s="939"/>
      <c r="B927" s="956" t="s">
        <v>1781</v>
      </c>
      <c r="C927" s="970" t="s">
        <v>1758</v>
      </c>
      <c r="D927" s="956" t="s">
        <v>1781</v>
      </c>
      <c r="E927" s="971" t="s">
        <v>1782</v>
      </c>
      <c r="F927" s="956" t="s">
        <v>1781</v>
      </c>
      <c r="G927" s="972" t="s">
        <v>1782</v>
      </c>
      <c r="H927" s="973" t="s">
        <v>1781</v>
      </c>
      <c r="I927" s="934" t="s">
        <v>1783</v>
      </c>
      <c r="J927" s="938">
        <f>SUM(J928:J933)</f>
        <v>889</v>
      </c>
      <c r="K927" s="938">
        <f>SUM(K928:K933)</f>
        <v>221</v>
      </c>
      <c r="L927" s="938">
        <f>SUM(L928:L933)</f>
        <v>222</v>
      </c>
      <c r="M927" s="938">
        <f>SUM(M928:M933)</f>
        <v>223</v>
      </c>
      <c r="N927" s="938">
        <f>SUM(N928:N933)</f>
        <v>223</v>
      </c>
      <c r="O927" s="936">
        <v>381937</v>
      </c>
      <c r="P927" s="936">
        <f>25000+25000</f>
        <v>50000</v>
      </c>
      <c r="Q927" s="936" t="s">
        <v>1784</v>
      </c>
      <c r="R927" s="936"/>
      <c r="S927" s="936"/>
      <c r="T927" s="961">
        <f>+O927-P927-Q927-R927-S927</f>
        <v>17379</v>
      </c>
      <c r="U927" s="938">
        <f>3089441+29000</f>
        <v>3118441</v>
      </c>
      <c r="V927" s="974" t="s">
        <v>1785</v>
      </c>
    </row>
    <row r="928" spans="1:22" ht="27" x14ac:dyDescent="0.25">
      <c r="A928" s="939"/>
      <c r="B928" s="962"/>
      <c r="C928" s="975"/>
      <c r="D928" s="962"/>
      <c r="E928" s="976"/>
      <c r="F928" s="962"/>
      <c r="G928" s="930"/>
      <c r="H928" s="977" t="s">
        <v>1786</v>
      </c>
      <c r="I928" s="978" t="s">
        <v>1783</v>
      </c>
      <c r="J928" s="968">
        <v>291</v>
      </c>
      <c r="K928" s="951">
        <v>72</v>
      </c>
      <c r="L928" s="951">
        <v>73</v>
      </c>
      <c r="M928" s="951">
        <v>73</v>
      </c>
      <c r="N928" s="951">
        <v>73</v>
      </c>
      <c r="O928" s="950"/>
      <c r="P928" s="950"/>
      <c r="Q928" s="950"/>
      <c r="R928" s="950"/>
      <c r="S928" s="950"/>
      <c r="T928" s="950"/>
      <c r="U928" s="951"/>
      <c r="V928" s="979"/>
    </row>
    <row r="929" spans="1:22" ht="27" x14ac:dyDescent="0.25">
      <c r="A929" s="939"/>
      <c r="B929" s="962"/>
      <c r="C929" s="975"/>
      <c r="D929" s="962"/>
      <c r="E929" s="976"/>
      <c r="F929" s="962"/>
      <c r="G929" s="939"/>
      <c r="H929" s="977" t="s">
        <v>1787</v>
      </c>
      <c r="I929" s="978" t="s">
        <v>1783</v>
      </c>
      <c r="J929" s="951">
        <v>12</v>
      </c>
      <c r="K929" s="951">
        <v>3</v>
      </c>
      <c r="L929" s="951">
        <v>3</v>
      </c>
      <c r="M929" s="951">
        <v>3</v>
      </c>
      <c r="N929" s="951">
        <v>3</v>
      </c>
      <c r="O929" s="950"/>
      <c r="P929" s="950"/>
      <c r="Q929" s="950"/>
      <c r="R929" s="950"/>
      <c r="S929" s="950"/>
      <c r="T929" s="950"/>
      <c r="U929" s="950"/>
      <c r="V929" s="979"/>
    </row>
    <row r="930" spans="1:22" ht="45" x14ac:dyDescent="0.25">
      <c r="A930" s="939"/>
      <c r="B930" s="962"/>
      <c r="C930" s="975"/>
      <c r="D930" s="962"/>
      <c r="E930" s="976"/>
      <c r="F930" s="962"/>
      <c r="G930" s="939"/>
      <c r="H930" s="977" t="s">
        <v>1788</v>
      </c>
      <c r="I930" s="978" t="s">
        <v>1767</v>
      </c>
      <c r="J930" s="951">
        <v>48</v>
      </c>
      <c r="K930" s="951">
        <v>12</v>
      </c>
      <c r="L930" s="951">
        <v>12</v>
      </c>
      <c r="M930" s="951">
        <v>12</v>
      </c>
      <c r="N930" s="951">
        <v>12</v>
      </c>
      <c r="O930" s="950"/>
      <c r="P930" s="950"/>
      <c r="Q930" s="950"/>
      <c r="R930" s="950"/>
      <c r="S930" s="950"/>
      <c r="T930" s="950"/>
      <c r="U930" s="950"/>
      <c r="V930" s="979"/>
    </row>
    <row r="931" spans="1:22" ht="36" x14ac:dyDescent="0.25">
      <c r="A931" s="939"/>
      <c r="B931" s="962"/>
      <c r="C931" s="975"/>
      <c r="D931" s="962"/>
      <c r="E931" s="976"/>
      <c r="F931" s="962"/>
      <c r="G931" s="939"/>
      <c r="H931" s="977" t="s">
        <v>1789</v>
      </c>
      <c r="I931" s="978" t="s">
        <v>1783</v>
      </c>
      <c r="J931" s="951">
        <v>12</v>
      </c>
      <c r="K931" s="951">
        <v>3</v>
      </c>
      <c r="L931" s="951">
        <v>3</v>
      </c>
      <c r="M931" s="951">
        <v>3</v>
      </c>
      <c r="N931" s="951">
        <v>3</v>
      </c>
      <c r="O931" s="950"/>
      <c r="P931" s="950"/>
      <c r="Q931" s="950"/>
      <c r="R931" s="950"/>
      <c r="S931" s="950"/>
      <c r="T931" s="950"/>
      <c r="U931" s="950"/>
      <c r="V931" s="979"/>
    </row>
    <row r="932" spans="1:22" ht="36" x14ac:dyDescent="0.25">
      <c r="A932" s="939"/>
      <c r="B932" s="962"/>
      <c r="C932" s="975"/>
      <c r="D932" s="962"/>
      <c r="E932" s="976"/>
      <c r="F932" s="962"/>
      <c r="G932" s="939"/>
      <c r="H932" s="977" t="s">
        <v>1790</v>
      </c>
      <c r="I932" s="978" t="s">
        <v>1783</v>
      </c>
      <c r="J932" s="951">
        <v>180</v>
      </c>
      <c r="K932" s="951">
        <v>45</v>
      </c>
      <c r="L932" s="951">
        <v>45</v>
      </c>
      <c r="M932" s="951">
        <v>45</v>
      </c>
      <c r="N932" s="951">
        <v>45</v>
      </c>
      <c r="O932" s="950"/>
      <c r="P932" s="950"/>
      <c r="Q932" s="950"/>
      <c r="R932" s="950"/>
      <c r="S932" s="950"/>
      <c r="T932" s="950"/>
      <c r="U932" s="950"/>
      <c r="V932" s="979"/>
    </row>
    <row r="933" spans="1:22" ht="36" x14ac:dyDescent="0.25">
      <c r="A933" s="939"/>
      <c r="B933" s="969"/>
      <c r="C933" s="980"/>
      <c r="D933" s="969"/>
      <c r="E933" s="981"/>
      <c r="F933" s="969"/>
      <c r="G933" s="953"/>
      <c r="H933" s="982" t="s">
        <v>1791</v>
      </c>
      <c r="I933" s="978" t="s">
        <v>1783</v>
      </c>
      <c r="J933" s="951">
        <f>305+12+4+1+24</f>
        <v>346</v>
      </c>
      <c r="K933" s="951">
        <v>86</v>
      </c>
      <c r="L933" s="951">
        <v>86</v>
      </c>
      <c r="M933" s="951">
        <v>87</v>
      </c>
      <c r="N933" s="951">
        <v>87</v>
      </c>
      <c r="O933" s="950"/>
      <c r="P933" s="950"/>
      <c r="Q933" s="950"/>
      <c r="R933" s="950"/>
      <c r="S933" s="950"/>
      <c r="T933" s="950"/>
      <c r="U933" s="950"/>
      <c r="V933" s="979"/>
    </row>
    <row r="934" spans="1:22" ht="27" x14ac:dyDescent="0.25">
      <c r="A934" s="939"/>
      <c r="B934" s="956" t="s">
        <v>1770</v>
      </c>
      <c r="C934" s="930" t="s">
        <v>1758</v>
      </c>
      <c r="D934" s="956" t="s">
        <v>1770</v>
      </c>
      <c r="E934" s="930" t="s">
        <v>1792</v>
      </c>
      <c r="F934" s="956" t="s">
        <v>1770</v>
      </c>
      <c r="G934" s="983" t="s">
        <v>1792</v>
      </c>
      <c r="H934" s="958" t="s">
        <v>1793</v>
      </c>
      <c r="I934" s="959" t="s">
        <v>1767</v>
      </c>
      <c r="J934" s="960">
        <f>SUM(J935)</f>
        <v>531</v>
      </c>
      <c r="K934" s="960">
        <f>SUM(K935)</f>
        <v>132</v>
      </c>
      <c r="L934" s="960">
        <f>SUM(L935)</f>
        <v>132</v>
      </c>
      <c r="M934" s="960">
        <f>SUM(M935)</f>
        <v>132</v>
      </c>
      <c r="N934" s="960">
        <f>SUM(N935)</f>
        <v>132</v>
      </c>
      <c r="O934" s="984">
        <v>46645.65</v>
      </c>
      <c r="P934" s="984" t="s">
        <v>1794</v>
      </c>
      <c r="Q934" s="984" t="s">
        <v>1795</v>
      </c>
      <c r="R934" s="984"/>
      <c r="S934" s="984"/>
      <c r="T934" s="961">
        <f>+O934-P934-Q934-R934-S934</f>
        <v>21645.65</v>
      </c>
      <c r="U934" s="984" t="s">
        <v>1796</v>
      </c>
      <c r="V934" s="985" t="s">
        <v>1797</v>
      </c>
    </row>
    <row r="935" spans="1:22" ht="27" x14ac:dyDescent="0.25">
      <c r="A935" s="939"/>
      <c r="B935" s="969"/>
      <c r="C935" s="953"/>
      <c r="D935" s="969"/>
      <c r="E935" s="953"/>
      <c r="F935" s="969"/>
      <c r="G935" s="966"/>
      <c r="H935" s="963" t="s">
        <v>1798</v>
      </c>
      <c r="I935" s="978" t="s">
        <v>37</v>
      </c>
      <c r="J935" s="949">
        <v>531</v>
      </c>
      <c r="K935" s="949">
        <v>132</v>
      </c>
      <c r="L935" s="949">
        <v>132</v>
      </c>
      <c r="M935" s="949">
        <v>132</v>
      </c>
      <c r="N935" s="949">
        <v>132</v>
      </c>
      <c r="O935" s="950"/>
      <c r="P935" s="950"/>
      <c r="Q935" s="950"/>
      <c r="R935" s="950"/>
      <c r="S935" s="950"/>
      <c r="T935" s="950"/>
      <c r="U935" s="950"/>
      <c r="V935" s="978"/>
    </row>
    <row r="936" spans="1:22" ht="36" x14ac:dyDescent="0.25">
      <c r="A936" s="939"/>
      <c r="B936" s="956" t="s">
        <v>1799</v>
      </c>
      <c r="C936" s="930" t="s">
        <v>1758</v>
      </c>
      <c r="D936" s="956" t="s">
        <v>1800</v>
      </c>
      <c r="E936" s="930" t="s">
        <v>1801</v>
      </c>
      <c r="F936" s="930" t="s">
        <v>1800</v>
      </c>
      <c r="G936" s="933" t="s">
        <v>1801</v>
      </c>
      <c r="H936" s="958" t="s">
        <v>1800</v>
      </c>
      <c r="I936" s="986"/>
      <c r="J936" s="935">
        <f>SUM(J937:J940)</f>
        <v>711</v>
      </c>
      <c r="K936" s="935">
        <v>6</v>
      </c>
      <c r="L936" s="935">
        <v>7</v>
      </c>
      <c r="M936" s="935">
        <v>7</v>
      </c>
      <c r="N936" s="935">
        <v>7</v>
      </c>
      <c r="O936" s="936">
        <v>50728.74</v>
      </c>
      <c r="P936" s="936">
        <v>0</v>
      </c>
      <c r="Q936" s="938">
        <v>5000</v>
      </c>
      <c r="R936" s="936"/>
      <c r="S936" s="936"/>
      <c r="T936" s="961">
        <f>+O936-P936-Q936-R936-S936</f>
        <v>45728.74</v>
      </c>
      <c r="U936" s="936">
        <v>35454</v>
      </c>
      <c r="V936" s="987" t="s">
        <v>1802</v>
      </c>
    </row>
    <row r="937" spans="1:22" ht="45" x14ac:dyDescent="0.25">
      <c r="A937" s="939"/>
      <c r="B937" s="962"/>
      <c r="C937" s="939"/>
      <c r="D937" s="962"/>
      <c r="E937" s="939"/>
      <c r="F937" s="939"/>
      <c r="G937" s="930"/>
      <c r="H937" s="955" t="s">
        <v>1803</v>
      </c>
      <c r="I937" s="988" t="s">
        <v>37</v>
      </c>
      <c r="J937" s="949">
        <v>12</v>
      </c>
      <c r="K937" s="949">
        <v>3</v>
      </c>
      <c r="L937" s="949">
        <v>3</v>
      </c>
      <c r="M937" s="949">
        <v>3</v>
      </c>
      <c r="N937" s="949">
        <v>3</v>
      </c>
      <c r="O937" s="950"/>
      <c r="P937" s="950"/>
      <c r="Q937" s="950"/>
      <c r="R937" s="950"/>
      <c r="S937" s="950"/>
      <c r="T937" s="950"/>
      <c r="U937" s="967"/>
      <c r="V937" s="952"/>
    </row>
    <row r="938" spans="1:22" ht="54" x14ac:dyDescent="0.25">
      <c r="A938" s="939"/>
      <c r="B938" s="962"/>
      <c r="C938" s="939"/>
      <c r="D938" s="962"/>
      <c r="E938" s="939"/>
      <c r="F938" s="939"/>
      <c r="G938" s="939"/>
      <c r="H938" s="955" t="s">
        <v>1804</v>
      </c>
      <c r="I938" s="988" t="s">
        <v>37</v>
      </c>
      <c r="J938" s="949">
        <v>2</v>
      </c>
      <c r="K938" s="949">
        <v>1</v>
      </c>
      <c r="L938" s="949"/>
      <c r="M938" s="949"/>
      <c r="N938" s="949">
        <v>1</v>
      </c>
      <c r="O938" s="950"/>
      <c r="P938" s="950"/>
      <c r="Q938" s="950"/>
      <c r="R938" s="950"/>
      <c r="S938" s="950"/>
      <c r="T938" s="950"/>
      <c r="U938" s="950"/>
      <c r="V938" s="952"/>
    </row>
    <row r="939" spans="1:22" ht="27" x14ac:dyDescent="0.25">
      <c r="A939" s="939"/>
      <c r="B939" s="962"/>
      <c r="C939" s="939"/>
      <c r="D939" s="962"/>
      <c r="E939" s="939"/>
      <c r="F939" s="939"/>
      <c r="G939" s="939"/>
      <c r="H939" s="982" t="s">
        <v>1805</v>
      </c>
      <c r="I939" s="988" t="s">
        <v>1806</v>
      </c>
      <c r="J939" s="965">
        <v>670</v>
      </c>
      <c r="K939" s="949">
        <v>167</v>
      </c>
      <c r="L939" s="949">
        <v>167</v>
      </c>
      <c r="M939" s="949">
        <v>167</v>
      </c>
      <c r="N939" s="949">
        <v>168</v>
      </c>
      <c r="O939" s="950"/>
      <c r="P939" s="950"/>
      <c r="Q939" s="967"/>
      <c r="R939" s="967"/>
      <c r="S939" s="967"/>
      <c r="T939" s="967"/>
      <c r="U939" s="967"/>
      <c r="V939" s="989"/>
    </row>
    <row r="940" spans="1:22" ht="90" x14ac:dyDescent="0.25">
      <c r="A940" s="939"/>
      <c r="B940" s="969"/>
      <c r="C940" s="953"/>
      <c r="D940" s="969"/>
      <c r="E940" s="953"/>
      <c r="F940" s="953"/>
      <c r="G940" s="953"/>
      <c r="H940" s="990" t="s">
        <v>1807</v>
      </c>
      <c r="I940" s="988" t="s">
        <v>587</v>
      </c>
      <c r="J940" s="965">
        <f>10+3+4+10</f>
        <v>27</v>
      </c>
      <c r="K940" s="949">
        <v>6</v>
      </c>
      <c r="L940" s="949">
        <v>7</v>
      </c>
      <c r="M940" s="949">
        <v>7</v>
      </c>
      <c r="N940" s="949">
        <v>7</v>
      </c>
      <c r="O940" s="950"/>
      <c r="P940" s="950"/>
      <c r="Q940" s="950"/>
      <c r="R940" s="950"/>
      <c r="S940" s="950"/>
      <c r="T940" s="950"/>
      <c r="U940" s="950"/>
      <c r="V940" s="952"/>
    </row>
    <row r="941" spans="1:22" x14ac:dyDescent="0.25">
      <c r="A941" s="939"/>
      <c r="B941" s="991"/>
      <c r="C941" s="942"/>
      <c r="D941" s="942"/>
      <c r="E941" s="942"/>
      <c r="F941" s="992"/>
      <c r="G941" s="942"/>
      <c r="H941" s="982"/>
      <c r="I941" s="948" t="s">
        <v>1783</v>
      </c>
      <c r="J941" s="993"/>
      <c r="K941" s="994"/>
      <c r="L941" s="994"/>
      <c r="M941" s="994"/>
      <c r="N941" s="994"/>
      <c r="O941" s="995"/>
      <c r="P941" s="995"/>
      <c r="Q941" s="995"/>
      <c r="R941" s="995"/>
      <c r="S941" s="995"/>
      <c r="T941" s="995"/>
      <c r="U941" s="995"/>
      <c r="V941" s="996"/>
    </row>
    <row r="942" spans="1:22" ht="27" x14ac:dyDescent="0.25">
      <c r="A942" s="939"/>
      <c r="B942" s="977"/>
      <c r="C942" s="978" t="s">
        <v>1758</v>
      </c>
      <c r="D942" s="978" t="s">
        <v>1771</v>
      </c>
      <c r="E942" s="978" t="s">
        <v>1808</v>
      </c>
      <c r="F942" s="997" t="s">
        <v>1809</v>
      </c>
      <c r="G942" s="934" t="s">
        <v>1810</v>
      </c>
      <c r="H942" s="973" t="s">
        <v>1773</v>
      </c>
      <c r="I942" s="934" t="s">
        <v>1783</v>
      </c>
      <c r="J942" s="938">
        <f>SUM(K943)</f>
        <v>0</v>
      </c>
      <c r="K942" s="998" t="s">
        <v>1811</v>
      </c>
      <c r="L942" s="998" t="s">
        <v>1811</v>
      </c>
      <c r="M942" s="998" t="s">
        <v>1811</v>
      </c>
      <c r="N942" s="998" t="s">
        <v>1811</v>
      </c>
      <c r="O942" s="936">
        <v>46645.65</v>
      </c>
      <c r="P942" s="936" t="s">
        <v>1794</v>
      </c>
      <c r="Q942" s="936" t="s">
        <v>1795</v>
      </c>
      <c r="R942" s="936"/>
      <c r="S942" s="936"/>
      <c r="T942" s="999">
        <f>+O942-P942-Q942-R942-S942</f>
        <v>21645.65</v>
      </c>
      <c r="U942" s="936" t="s">
        <v>1796</v>
      </c>
      <c r="V942" s="998" t="s">
        <v>1812</v>
      </c>
    </row>
    <row r="943" spans="1:22" ht="27" x14ac:dyDescent="0.25">
      <c r="A943" s="953"/>
      <c r="B943" s="977"/>
      <c r="C943" s="978"/>
      <c r="D943" s="978"/>
      <c r="E943" s="978"/>
      <c r="F943" s="997"/>
      <c r="G943" s="978"/>
      <c r="H943" s="977" t="s">
        <v>1809</v>
      </c>
      <c r="I943" s="978" t="s">
        <v>1767</v>
      </c>
      <c r="J943" s="978" t="s">
        <v>1813</v>
      </c>
      <c r="K943" s="978" t="s">
        <v>1811</v>
      </c>
      <c r="L943" s="978" t="s">
        <v>1811</v>
      </c>
      <c r="M943" s="978" t="s">
        <v>1811</v>
      </c>
      <c r="N943" s="978" t="s">
        <v>1811</v>
      </c>
      <c r="O943" s="978"/>
      <c r="P943" s="978"/>
      <c r="Q943" s="978"/>
      <c r="R943" s="978"/>
      <c r="S943" s="978"/>
      <c r="T943" s="978"/>
      <c r="U943" s="978"/>
      <c r="V943" s="978"/>
    </row>
    <row r="944" spans="1:22" x14ac:dyDescent="0.25">
      <c r="A944" s="1000" t="s">
        <v>1814</v>
      </c>
      <c r="B944" s="1000"/>
      <c r="C944" s="1000"/>
      <c r="D944" s="1000"/>
      <c r="E944" s="1000"/>
      <c r="F944" s="1000"/>
      <c r="G944" s="1000"/>
      <c r="H944" s="1000"/>
      <c r="I944" s="1000"/>
      <c r="J944" s="1000"/>
      <c r="K944" s="1000"/>
      <c r="L944" s="1000"/>
      <c r="M944" s="1000"/>
      <c r="N944" s="1000"/>
      <c r="O944" s="1000"/>
      <c r="P944" s="1000"/>
      <c r="Q944" s="1000"/>
      <c r="R944" s="1000"/>
      <c r="S944" s="1000"/>
      <c r="T944" s="1000"/>
      <c r="U944" s="1000"/>
      <c r="V944" s="1001"/>
    </row>
    <row r="945" spans="1:22" ht="33.75" x14ac:dyDescent="0.25">
      <c r="A945" s="1002" t="s">
        <v>53</v>
      </c>
      <c r="B945" s="118" t="s">
        <v>1815</v>
      </c>
      <c r="C945" s="118" t="s">
        <v>1758</v>
      </c>
      <c r="D945" s="118" t="s">
        <v>1816</v>
      </c>
      <c r="E945" s="1003" t="s">
        <v>1817</v>
      </c>
      <c r="F945" s="1003"/>
      <c r="G945" s="1004" t="s">
        <v>1817</v>
      </c>
      <c r="H945" s="1005" t="s">
        <v>1816</v>
      </c>
      <c r="I945" s="1005" t="s">
        <v>1818</v>
      </c>
      <c r="J945" s="1006">
        <f>SUM(J946:J947)</f>
        <v>280</v>
      </c>
      <c r="K945" s="1006">
        <f>SUM(K946:K947)</f>
        <v>70</v>
      </c>
      <c r="L945" s="1006">
        <f>SUM(L946:L947)</f>
        <v>70</v>
      </c>
      <c r="M945" s="1006">
        <f>SUM(M946:M947)</f>
        <v>70</v>
      </c>
      <c r="N945" s="1006">
        <f>SUM(N946:N947)</f>
        <v>70</v>
      </c>
      <c r="O945" s="1007">
        <v>1962769.3</v>
      </c>
      <c r="P945" s="1007"/>
      <c r="Q945" s="1008">
        <v>17152</v>
      </c>
      <c r="R945" s="1009"/>
      <c r="S945" s="1009"/>
      <c r="T945" s="1010">
        <f>+O945-P945-Q945-R945-S945</f>
        <v>1945617.3</v>
      </c>
      <c r="U945" s="1009"/>
      <c r="V945" s="1011" t="s">
        <v>1819</v>
      </c>
    </row>
    <row r="946" spans="1:22" ht="45" x14ac:dyDescent="0.25">
      <c r="A946" s="1012"/>
      <c r="B946" s="119"/>
      <c r="C946" s="119"/>
      <c r="D946" s="119"/>
      <c r="E946" s="126"/>
      <c r="F946" s="126"/>
      <c r="G946" s="1013"/>
      <c r="H946" s="1014" t="s">
        <v>1820</v>
      </c>
      <c r="I946" s="1015"/>
      <c r="J946" s="1016">
        <v>40</v>
      </c>
      <c r="K946" s="1016">
        <v>10</v>
      </c>
      <c r="L946" s="1016">
        <v>10</v>
      </c>
      <c r="M946" s="1016">
        <v>10</v>
      </c>
      <c r="N946" s="1016">
        <v>10</v>
      </c>
      <c r="O946" s="1017"/>
      <c r="P946" s="1017"/>
      <c r="Q946" s="1017"/>
      <c r="R946" s="1017"/>
      <c r="S946" s="1017"/>
      <c r="T946" s="1017"/>
      <c r="U946" s="1017"/>
      <c r="V946" s="1018"/>
    </row>
    <row r="947" spans="1:22" ht="45" x14ac:dyDescent="0.25">
      <c r="A947" s="1012"/>
      <c r="B947" s="120"/>
      <c r="C947" s="120"/>
      <c r="D947" s="120"/>
      <c r="E947" s="1019"/>
      <c r="F947" s="1019"/>
      <c r="G947" s="1020"/>
      <c r="H947" s="1021" t="s">
        <v>1790</v>
      </c>
      <c r="I947" s="1015" t="s">
        <v>1818</v>
      </c>
      <c r="J947" s="1016">
        <v>240</v>
      </c>
      <c r="K947" s="1016">
        <v>60</v>
      </c>
      <c r="L947" s="1016">
        <v>60</v>
      </c>
      <c r="M947" s="1016">
        <v>60</v>
      </c>
      <c r="N947" s="1016">
        <v>60</v>
      </c>
      <c r="O947" s="1017"/>
      <c r="P947" s="1017"/>
      <c r="Q947" s="1017"/>
      <c r="R947" s="1017"/>
      <c r="S947" s="1017"/>
      <c r="T947" s="1017"/>
      <c r="U947" s="1017"/>
      <c r="V947" s="1018"/>
    </row>
    <row r="948" spans="1:22" ht="33.75" x14ac:dyDescent="0.25">
      <c r="A948" s="1012"/>
      <c r="B948" s="118" t="s">
        <v>1821</v>
      </c>
      <c r="C948" s="118" t="s">
        <v>1758</v>
      </c>
      <c r="D948" s="118" t="s">
        <v>1821</v>
      </c>
      <c r="E948" s="118" t="s">
        <v>1822</v>
      </c>
      <c r="F948" s="118" t="s">
        <v>1821</v>
      </c>
      <c r="G948" s="1004" t="s">
        <v>1822</v>
      </c>
      <c r="H948" s="1022" t="s">
        <v>1821</v>
      </c>
      <c r="I948" s="1023"/>
      <c r="J948" s="1006">
        <f>SUM(J949)</f>
        <v>1100</v>
      </c>
      <c r="K948" s="1006">
        <f>SUM(K949)</f>
        <v>275</v>
      </c>
      <c r="L948" s="1006">
        <f>SUM(L949)</f>
        <v>275</v>
      </c>
      <c r="M948" s="1006">
        <f>SUM(M949)</f>
        <v>275</v>
      </c>
      <c r="N948" s="1006">
        <f>SUM(N949)</f>
        <v>275</v>
      </c>
      <c r="O948" s="1007">
        <v>45000</v>
      </c>
      <c r="P948" s="1007">
        <v>0</v>
      </c>
      <c r="Q948" s="1009"/>
      <c r="R948" s="1009"/>
      <c r="S948" s="1009"/>
      <c r="T948" s="1024">
        <f>+O948-P948-Q948-R948-S948</f>
        <v>45000</v>
      </c>
      <c r="U948" s="1025" t="s">
        <v>1823</v>
      </c>
      <c r="V948" s="1011" t="s">
        <v>1824</v>
      </c>
    </row>
    <row r="949" spans="1:22" ht="67.5" x14ac:dyDescent="0.25">
      <c r="A949" s="1012"/>
      <c r="B949" s="120"/>
      <c r="C949" s="120"/>
      <c r="D949" s="120"/>
      <c r="E949" s="120"/>
      <c r="F949" s="120"/>
      <c r="G949" s="1026"/>
      <c r="H949" s="1027" t="s">
        <v>1825</v>
      </c>
      <c r="I949" s="1028" t="s">
        <v>1826</v>
      </c>
      <c r="J949" s="1016">
        <v>1100</v>
      </c>
      <c r="K949" s="1016">
        <v>275</v>
      </c>
      <c r="L949" s="1016">
        <v>275</v>
      </c>
      <c r="M949" s="1016">
        <v>275</v>
      </c>
      <c r="N949" s="1016">
        <v>275</v>
      </c>
      <c r="O949" s="1029"/>
      <c r="P949" s="1030" t="s">
        <v>1827</v>
      </c>
      <c r="Q949" s="1030" t="s">
        <v>1827</v>
      </c>
      <c r="R949" s="1031"/>
      <c r="S949" s="1031"/>
      <c r="T949" s="1031"/>
      <c r="U949" s="1031"/>
      <c r="V949" s="1032"/>
    </row>
    <row r="950" spans="1:22" ht="22.5" x14ac:dyDescent="0.25">
      <c r="A950" s="1012"/>
      <c r="B950" s="1033" t="s">
        <v>1828</v>
      </c>
      <c r="C950" s="118" t="s">
        <v>1758</v>
      </c>
      <c r="D950" s="118" t="s">
        <v>1828</v>
      </c>
      <c r="E950" s="118" t="s">
        <v>1829</v>
      </c>
      <c r="F950" s="118" t="s">
        <v>1828</v>
      </c>
      <c r="G950" s="1034" t="s">
        <v>1829</v>
      </c>
      <c r="H950" s="1035" t="s">
        <v>1830</v>
      </c>
      <c r="I950" s="1036" t="s">
        <v>587</v>
      </c>
      <c r="J950" s="1006">
        <f>SUM(J951)</f>
        <v>18</v>
      </c>
      <c r="K950" s="1006">
        <f>SUM(K951)</f>
        <v>4</v>
      </c>
      <c r="L950" s="1006">
        <f>SUM(L951)</f>
        <v>4</v>
      </c>
      <c r="M950" s="1006">
        <f>SUM(M951)</f>
        <v>5</v>
      </c>
      <c r="N950" s="1006">
        <f>SUM(N951)</f>
        <v>5</v>
      </c>
      <c r="O950" s="1037" t="s">
        <v>1831</v>
      </c>
      <c r="P950" s="1025">
        <v>50000</v>
      </c>
      <c r="Q950" s="1025"/>
      <c r="R950" s="1025"/>
      <c r="S950" s="1025"/>
      <c r="T950" s="1024">
        <f>+O950-P950-Q950-R950-S950</f>
        <v>51480</v>
      </c>
      <c r="U950" s="1038">
        <v>83864</v>
      </c>
      <c r="V950" s="1039" t="s">
        <v>1832</v>
      </c>
    </row>
    <row r="951" spans="1:22" ht="22.5" x14ac:dyDescent="0.25">
      <c r="A951" s="1012"/>
      <c r="B951" s="1040"/>
      <c r="C951" s="120"/>
      <c r="D951" s="120"/>
      <c r="E951" s="120"/>
      <c r="F951" s="120"/>
      <c r="G951" s="1026"/>
      <c r="H951" s="1041" t="s">
        <v>1830</v>
      </c>
      <c r="I951" s="1015" t="s">
        <v>587</v>
      </c>
      <c r="J951" s="1016">
        <v>18</v>
      </c>
      <c r="K951" s="1016">
        <v>4</v>
      </c>
      <c r="L951" s="1016">
        <v>4</v>
      </c>
      <c r="M951" s="1016">
        <v>5</v>
      </c>
      <c r="N951" s="1016">
        <v>5</v>
      </c>
      <c r="O951" s="1029"/>
      <c r="P951" s="1030"/>
      <c r="Q951" s="1030"/>
      <c r="R951" s="1031"/>
      <c r="S951" s="1031"/>
      <c r="T951" s="1031"/>
      <c r="U951" s="1031"/>
      <c r="V951" s="1042"/>
    </row>
    <row r="952" spans="1:22" ht="33.75" x14ac:dyDescent="0.25">
      <c r="A952" s="1012"/>
      <c r="B952" s="99" t="s">
        <v>1833</v>
      </c>
      <c r="C952" s="118" t="s">
        <v>1758</v>
      </c>
      <c r="D952" s="118" t="s">
        <v>1833</v>
      </c>
      <c r="E952" s="118" t="s">
        <v>1834</v>
      </c>
      <c r="F952" s="118" t="s">
        <v>1833</v>
      </c>
      <c r="G952" s="1004" t="s">
        <v>1834</v>
      </c>
      <c r="H952" s="1035" t="s">
        <v>1833</v>
      </c>
      <c r="I952" s="1036" t="s">
        <v>587</v>
      </c>
      <c r="J952" s="1006">
        <f>SUM(J953)</f>
        <v>190</v>
      </c>
      <c r="K952" s="1006">
        <v>47</v>
      </c>
      <c r="L952" s="1006">
        <v>47</v>
      </c>
      <c r="M952" s="1006">
        <v>48</v>
      </c>
      <c r="N952" s="1006">
        <v>48</v>
      </c>
      <c r="O952" s="1037" t="s">
        <v>1831</v>
      </c>
      <c r="P952" s="1025">
        <v>7000</v>
      </c>
      <c r="Q952" s="1038">
        <v>1000</v>
      </c>
      <c r="R952" s="1025"/>
      <c r="S952" s="1025"/>
      <c r="T952" s="1024">
        <f>+O952-P952-Q952-R952-S952</f>
        <v>93480</v>
      </c>
      <c r="U952" s="1038">
        <v>110691</v>
      </c>
      <c r="V952" s="1039" t="s">
        <v>1835</v>
      </c>
    </row>
    <row r="953" spans="1:22" ht="33.75" x14ac:dyDescent="0.25">
      <c r="A953" s="1012"/>
      <c r="B953" s="99"/>
      <c r="C953" s="120"/>
      <c r="D953" s="120"/>
      <c r="E953" s="120"/>
      <c r="F953" s="120"/>
      <c r="G953" s="1026"/>
      <c r="H953" s="1041" t="s">
        <v>1833</v>
      </c>
      <c r="I953" s="1015" t="s">
        <v>587</v>
      </c>
      <c r="J953" s="1016">
        <v>190</v>
      </c>
      <c r="K953" s="1016">
        <v>47</v>
      </c>
      <c r="L953" s="1016">
        <v>47</v>
      </c>
      <c r="M953" s="1016">
        <v>48</v>
      </c>
      <c r="N953" s="1016">
        <v>48</v>
      </c>
      <c r="O953" s="1029"/>
      <c r="P953" s="1030"/>
      <c r="Q953" s="1030"/>
      <c r="R953" s="1031"/>
      <c r="S953" s="1031"/>
      <c r="T953" s="1031"/>
      <c r="U953" s="1031"/>
      <c r="V953" s="1042"/>
    </row>
    <row r="954" spans="1:22" ht="56.25" x14ac:dyDescent="0.25">
      <c r="A954" s="1012"/>
      <c r="B954" s="1043"/>
      <c r="C954" s="118" t="s">
        <v>1758</v>
      </c>
      <c r="D954" s="118" t="s">
        <v>1836</v>
      </c>
      <c r="E954" s="118" t="s">
        <v>1837</v>
      </c>
      <c r="F954" s="118" t="s">
        <v>1836</v>
      </c>
      <c r="G954" s="1005" t="s">
        <v>1837</v>
      </c>
      <c r="H954" s="1044" t="s">
        <v>1838</v>
      </c>
      <c r="I954" s="1036" t="s">
        <v>37</v>
      </c>
      <c r="J954" s="1006">
        <f>SUM(J955)</f>
        <v>72</v>
      </c>
      <c r="K954" s="1006">
        <f>SUM(K955)</f>
        <v>18</v>
      </c>
      <c r="L954" s="1006">
        <f>SUM(L955)</f>
        <v>18</v>
      </c>
      <c r="M954" s="1006">
        <f>SUM(M955)</f>
        <v>18</v>
      </c>
      <c r="N954" s="1006">
        <f>SUM(N955)</f>
        <v>18</v>
      </c>
      <c r="O954" s="1025">
        <v>21075.96</v>
      </c>
      <c r="P954" s="1025" t="s">
        <v>1827</v>
      </c>
      <c r="Q954" s="1025" t="s">
        <v>1794</v>
      </c>
      <c r="R954" s="1025"/>
      <c r="S954" s="1025"/>
      <c r="T954" s="1010">
        <f>+O954-P954-Q954-R954-S954</f>
        <v>20075.96</v>
      </c>
      <c r="U954" s="1045" t="s">
        <v>1839</v>
      </c>
      <c r="V954" s="1046" t="s">
        <v>1840</v>
      </c>
    </row>
    <row r="955" spans="1:22" ht="56.25" x14ac:dyDescent="0.25">
      <c r="A955" s="1047"/>
      <c r="B955" s="1048"/>
      <c r="C955" s="120"/>
      <c r="D955" s="120"/>
      <c r="E955" s="120"/>
      <c r="F955" s="120"/>
      <c r="G955" s="1049"/>
      <c r="H955" s="1050" t="s">
        <v>1838</v>
      </c>
      <c r="I955" s="94" t="s">
        <v>37</v>
      </c>
      <c r="J955" s="1051">
        <v>72</v>
      </c>
      <c r="K955" s="1051">
        <v>18</v>
      </c>
      <c r="L955" s="1051">
        <v>18</v>
      </c>
      <c r="M955" s="1051">
        <v>18</v>
      </c>
      <c r="N955" s="1051">
        <v>18</v>
      </c>
      <c r="O955" s="1052"/>
      <c r="P955" s="1053"/>
      <c r="Q955" s="1053"/>
      <c r="R955" s="1042"/>
      <c r="S955" s="1042"/>
      <c r="T955" s="1042"/>
      <c r="U955" s="1042"/>
      <c r="V955" s="1054"/>
    </row>
    <row r="956" spans="1:22" ht="15.75" thickBot="1" x14ac:dyDescent="0.3">
      <c r="A956" s="924"/>
      <c r="B956" s="1055" t="s">
        <v>1841</v>
      </c>
      <c r="C956" s="1056"/>
      <c r="D956" s="1056"/>
      <c r="E956" s="1056"/>
      <c r="F956" s="1056"/>
      <c r="G956" s="1056"/>
      <c r="H956" s="1056"/>
      <c r="I956" s="1057"/>
      <c r="J956" s="1057"/>
      <c r="K956" s="1057"/>
      <c r="L956" s="1057"/>
      <c r="M956" s="1057"/>
      <c r="N956" s="1057"/>
      <c r="O956" s="1057"/>
      <c r="P956" s="1057"/>
      <c r="Q956" s="1057"/>
      <c r="R956" s="1057"/>
      <c r="S956" s="1057"/>
      <c r="T956" s="1057"/>
      <c r="U956" s="1057"/>
      <c r="V956" s="1058"/>
    </row>
    <row r="957" spans="1:22" ht="33.75" x14ac:dyDescent="0.25">
      <c r="A957" s="1002" t="s">
        <v>377</v>
      </c>
      <c r="B957" s="1059" t="s">
        <v>1842</v>
      </c>
      <c r="C957" s="118" t="s">
        <v>1758</v>
      </c>
      <c r="D957" s="118" t="s">
        <v>1843</v>
      </c>
      <c r="E957" s="1060" t="s">
        <v>1844</v>
      </c>
      <c r="F957" s="1061" t="s">
        <v>1845</v>
      </c>
      <c r="G957" s="1062" t="s">
        <v>1844</v>
      </c>
      <c r="H957" s="1063" t="s">
        <v>1846</v>
      </c>
      <c r="I957" s="1064" t="s">
        <v>1847</v>
      </c>
      <c r="J957" s="1065">
        <f>SUM(J958)</f>
        <v>2</v>
      </c>
      <c r="K957" s="1065"/>
      <c r="L957" s="1065" t="s">
        <v>1848</v>
      </c>
      <c r="M957" s="1065"/>
      <c r="N957" s="1065" t="s">
        <v>1848</v>
      </c>
      <c r="O957" s="1066" t="s">
        <v>1849</v>
      </c>
      <c r="P957" s="1067" t="s">
        <v>1827</v>
      </c>
      <c r="Q957" s="1067" t="s">
        <v>1794</v>
      </c>
      <c r="R957" s="1067"/>
      <c r="S957" s="1067"/>
      <c r="T957" s="1067"/>
      <c r="U957" s="1067" t="s">
        <v>1850</v>
      </c>
      <c r="V957" s="1068" t="s">
        <v>1851</v>
      </c>
    </row>
    <row r="958" spans="1:22" ht="33.75" x14ac:dyDescent="0.25">
      <c r="A958" s="1012"/>
      <c r="B958" s="1069"/>
      <c r="C958" s="120"/>
      <c r="D958" s="120"/>
      <c r="E958" s="68"/>
      <c r="F958" s="1070"/>
      <c r="G958" s="1070"/>
      <c r="H958" s="1027" t="s">
        <v>1846</v>
      </c>
      <c r="I958" s="1071" t="s">
        <v>1847</v>
      </c>
      <c r="J958" s="1072">
        <v>2</v>
      </c>
      <c r="K958" s="1073"/>
      <c r="L958" s="1073">
        <v>1</v>
      </c>
      <c r="M958" s="1073"/>
      <c r="N958" s="1073">
        <v>1</v>
      </c>
      <c r="O958" s="1074"/>
      <c r="P958" s="1075"/>
      <c r="Q958" s="1075"/>
      <c r="R958" s="1075"/>
      <c r="S958" s="1075"/>
      <c r="T958" s="1075"/>
      <c r="U958" s="1075"/>
      <c r="V958" s="1076"/>
    </row>
    <row r="959" spans="1:22" ht="33.75" x14ac:dyDescent="0.25">
      <c r="A959" s="1012"/>
      <c r="B959" s="118" t="s">
        <v>1852</v>
      </c>
      <c r="C959" s="118" t="s">
        <v>1758</v>
      </c>
      <c r="D959" s="118" t="s">
        <v>1852</v>
      </c>
      <c r="E959" s="118" t="s">
        <v>1853</v>
      </c>
      <c r="F959" s="118" t="s">
        <v>1852</v>
      </c>
      <c r="G959" s="1005" t="s">
        <v>1853</v>
      </c>
      <c r="H959" s="1005" t="s">
        <v>1852</v>
      </c>
      <c r="I959" s="1077" t="s">
        <v>37</v>
      </c>
      <c r="J959" s="1078">
        <f>SUM(J960)</f>
        <v>12</v>
      </c>
      <c r="K959" s="1078">
        <f>SUM(K960)</f>
        <v>3</v>
      </c>
      <c r="L959" s="1078">
        <f>SUM(L960)</f>
        <v>3</v>
      </c>
      <c r="M959" s="1078">
        <f>SUM(M960)</f>
        <v>3</v>
      </c>
      <c r="N959" s="1078">
        <f>SUM(N960)</f>
        <v>3</v>
      </c>
      <c r="O959" s="1079" t="s">
        <v>1854</v>
      </c>
      <c r="P959" s="1080" t="s">
        <v>1827</v>
      </c>
      <c r="Q959" s="1080" t="s">
        <v>1827</v>
      </c>
      <c r="R959" s="1080" t="s">
        <v>1827</v>
      </c>
      <c r="S959" s="1080"/>
      <c r="T959" s="1024">
        <f>+O959-P959-Q959-R959-S959</f>
        <v>830559</v>
      </c>
      <c r="U959" s="1080" t="s">
        <v>1855</v>
      </c>
      <c r="V959" s="1081" t="s">
        <v>1856</v>
      </c>
    </row>
    <row r="960" spans="1:22" ht="33.75" x14ac:dyDescent="0.25">
      <c r="A960" s="1047"/>
      <c r="B960" s="120"/>
      <c r="C960" s="120"/>
      <c r="D960" s="120"/>
      <c r="E960" s="120"/>
      <c r="F960" s="120"/>
      <c r="G960" s="1015"/>
      <c r="H960" s="1015" t="s">
        <v>1852</v>
      </c>
      <c r="I960" s="1071" t="s">
        <v>37</v>
      </c>
      <c r="J960" s="1072">
        <v>12</v>
      </c>
      <c r="K960" s="1072">
        <v>3</v>
      </c>
      <c r="L960" s="1072">
        <v>3</v>
      </c>
      <c r="M960" s="1072">
        <v>3</v>
      </c>
      <c r="N960" s="1072">
        <v>3</v>
      </c>
      <c r="O960" s="1074"/>
      <c r="P960" s="1082"/>
      <c r="Q960" s="1082"/>
      <c r="R960" s="1082"/>
      <c r="S960" s="1082"/>
      <c r="T960" s="1082"/>
      <c r="U960" s="1082"/>
      <c r="V960" s="1083"/>
    </row>
    <row r="961" spans="1:22" ht="15.75" thickBot="1" x14ac:dyDescent="0.3">
      <c r="A961" s="924"/>
      <c r="B961" s="1084" t="s">
        <v>1857</v>
      </c>
      <c r="C961" s="1056"/>
      <c r="D961" s="1056"/>
      <c r="E961" s="1056"/>
      <c r="F961" s="1056"/>
      <c r="G961" s="1056"/>
      <c r="H961" s="1056"/>
      <c r="I961" s="1085"/>
      <c r="J961" s="1085"/>
      <c r="K961" s="1086"/>
      <c r="L961" s="1086"/>
      <c r="M961" s="1086"/>
      <c r="N961" s="1086"/>
      <c r="O961" s="1085"/>
      <c r="P961" s="1085"/>
      <c r="Q961" s="1085"/>
      <c r="R961" s="1085"/>
      <c r="S961" s="1085"/>
      <c r="T961" s="1085"/>
      <c r="U961" s="1085"/>
      <c r="V961" s="1087"/>
    </row>
    <row r="962" spans="1:22" ht="45" x14ac:dyDescent="0.25">
      <c r="A962" s="1002" t="s">
        <v>236</v>
      </c>
      <c r="B962" s="99" t="s">
        <v>1858</v>
      </c>
      <c r="C962" s="99" t="s">
        <v>1758</v>
      </c>
      <c r="D962" s="99" t="s">
        <v>1858</v>
      </c>
      <c r="E962" s="99" t="s">
        <v>1859</v>
      </c>
      <c r="F962" s="1088" t="s">
        <v>1858</v>
      </c>
      <c r="G962" s="1005" t="s">
        <v>1859</v>
      </c>
      <c r="H962" s="1005" t="s">
        <v>1858</v>
      </c>
      <c r="I962" s="1005"/>
      <c r="J962" s="1089">
        <f>SUM(J963:J966)</f>
        <v>188211</v>
      </c>
      <c r="K962" s="1089">
        <f>SUM(K963:K966)</f>
        <v>47052</v>
      </c>
      <c r="L962" s="1089">
        <f>SUM(L963:L966)</f>
        <v>36495</v>
      </c>
      <c r="M962" s="1089">
        <f>SUM(M963:M966)</f>
        <v>36496</v>
      </c>
      <c r="N962" s="1089">
        <f>SUM(N963:N966)</f>
        <v>36497</v>
      </c>
      <c r="O962" s="1007">
        <f>1350804+266971.97+264632.39</f>
        <v>1882408.3599999999</v>
      </c>
      <c r="P962" s="1037" t="s">
        <v>1860</v>
      </c>
      <c r="Q962" s="1037" t="s">
        <v>1827</v>
      </c>
      <c r="R962" s="1037"/>
      <c r="S962" s="1037"/>
      <c r="T962" s="1024">
        <f>+O962-P962-Q962-R962-S962</f>
        <v>1877408.3599999999</v>
      </c>
      <c r="U962" s="1090" t="s">
        <v>1861</v>
      </c>
      <c r="V962" s="1091" t="s">
        <v>1862</v>
      </c>
    </row>
    <row r="963" spans="1:22" ht="33.75" x14ac:dyDescent="0.25">
      <c r="A963" s="1012"/>
      <c r="B963" s="99"/>
      <c r="C963" s="99"/>
      <c r="D963" s="99"/>
      <c r="E963" s="99"/>
      <c r="F963" s="1088"/>
      <c r="G963" s="118"/>
      <c r="H963" s="1050" t="s">
        <v>1863</v>
      </c>
      <c r="I963" s="94" t="s">
        <v>1864</v>
      </c>
      <c r="J963" s="1051">
        <v>42228</v>
      </c>
      <c r="K963" s="1051">
        <v>10557</v>
      </c>
      <c r="L963" s="1051" t="s">
        <v>1865</v>
      </c>
      <c r="M963" s="1051" t="s">
        <v>1865</v>
      </c>
      <c r="N963" s="1051" t="s">
        <v>1865</v>
      </c>
      <c r="O963" s="1042"/>
      <c r="P963" s="1092"/>
      <c r="Q963" s="1092"/>
      <c r="R963" s="1092"/>
      <c r="S963" s="1092"/>
      <c r="T963" s="1092"/>
      <c r="U963" s="1092"/>
      <c r="V963" s="1032"/>
    </row>
    <row r="964" spans="1:22" ht="78.75" x14ac:dyDescent="0.25">
      <c r="A964" s="1012"/>
      <c r="B964" s="99"/>
      <c r="C964" s="99"/>
      <c r="D964" s="99"/>
      <c r="E964" s="99"/>
      <c r="F964" s="1088"/>
      <c r="G964" s="119"/>
      <c r="H964" s="1050" t="s">
        <v>1866</v>
      </c>
      <c r="I964" s="94" t="s">
        <v>1864</v>
      </c>
      <c r="J964" s="1016">
        <v>3135</v>
      </c>
      <c r="K964" s="1016">
        <v>783</v>
      </c>
      <c r="L964" s="1016">
        <v>783</v>
      </c>
      <c r="M964" s="1016">
        <v>784</v>
      </c>
      <c r="N964" s="1016">
        <v>785</v>
      </c>
      <c r="O964" s="1042"/>
      <c r="P964" s="1093"/>
      <c r="Q964" s="1093"/>
      <c r="R964" s="1093"/>
      <c r="S964" s="1093"/>
      <c r="T964" s="1093"/>
      <c r="U964" s="1093"/>
      <c r="V964" s="1093"/>
    </row>
    <row r="965" spans="1:22" ht="56.25" x14ac:dyDescent="0.25">
      <c r="A965" s="1012"/>
      <c r="B965" s="99"/>
      <c r="C965" s="99"/>
      <c r="D965" s="99"/>
      <c r="E965" s="99"/>
      <c r="F965" s="1088"/>
      <c r="G965" s="119"/>
      <c r="H965" s="1050" t="s">
        <v>1867</v>
      </c>
      <c r="I965" s="94" t="s">
        <v>1864</v>
      </c>
      <c r="J965" s="1051">
        <v>130008</v>
      </c>
      <c r="K965" s="1051">
        <v>32502</v>
      </c>
      <c r="L965" s="1051">
        <v>32502</v>
      </c>
      <c r="M965" s="1051">
        <v>32502</v>
      </c>
      <c r="N965" s="1051">
        <v>32502</v>
      </c>
      <c r="O965" s="1042"/>
      <c r="P965" s="1092"/>
      <c r="Q965" s="1092"/>
      <c r="R965" s="1092"/>
      <c r="S965" s="1092"/>
      <c r="T965" s="1092"/>
      <c r="U965" s="1092"/>
      <c r="V965" s="1032"/>
    </row>
    <row r="966" spans="1:22" ht="45" x14ac:dyDescent="0.25">
      <c r="A966" s="1012"/>
      <c r="B966" s="99"/>
      <c r="C966" s="99"/>
      <c r="D966" s="99"/>
      <c r="E966" s="99"/>
      <c r="F966" s="1088"/>
      <c r="G966" s="120"/>
      <c r="H966" s="1050" t="s">
        <v>1868</v>
      </c>
      <c r="I966" s="94" t="s">
        <v>1864</v>
      </c>
      <c r="J966" s="1051">
        <v>12840</v>
      </c>
      <c r="K966" s="1051">
        <v>3210</v>
      </c>
      <c r="L966" s="1051">
        <v>3210</v>
      </c>
      <c r="M966" s="1051">
        <v>3210</v>
      </c>
      <c r="N966" s="1051">
        <v>3210</v>
      </c>
      <c r="O966" s="1042"/>
      <c r="P966" s="1092"/>
      <c r="Q966" s="1092"/>
      <c r="R966" s="1092"/>
      <c r="S966" s="1092"/>
      <c r="T966" s="1092"/>
      <c r="U966" s="1092"/>
      <c r="V966" s="1032"/>
    </row>
    <row r="967" spans="1:22" ht="78.75" x14ac:dyDescent="0.25">
      <c r="A967" s="1012"/>
      <c r="B967" s="1015" t="s">
        <v>1869</v>
      </c>
      <c r="C967" s="1015" t="s">
        <v>1758</v>
      </c>
      <c r="D967" s="1015" t="s">
        <v>1858</v>
      </c>
      <c r="E967" s="1015" t="s">
        <v>1859</v>
      </c>
      <c r="F967" s="1015" t="s">
        <v>1858</v>
      </c>
      <c r="G967" s="1005" t="s">
        <v>1859</v>
      </c>
      <c r="H967" s="1094" t="s">
        <v>1866</v>
      </c>
      <c r="I967" s="1036" t="s">
        <v>1864</v>
      </c>
      <c r="J967" s="1095">
        <f>SUM(J968)</f>
        <v>4866</v>
      </c>
      <c r="K967" s="1095">
        <f>SUM(K968)</f>
        <v>1216</v>
      </c>
      <c r="L967" s="1095">
        <f>SUM(L968)</f>
        <v>1216</v>
      </c>
      <c r="M967" s="1095">
        <f>SUM(M968)</f>
        <v>1217</v>
      </c>
      <c r="N967" s="1095">
        <f>SUM(N968)</f>
        <v>1217</v>
      </c>
      <c r="O967" s="1096">
        <v>1877847.2</v>
      </c>
      <c r="P967" s="1097"/>
      <c r="Q967" s="1097"/>
      <c r="R967" s="1097"/>
      <c r="S967" s="1097"/>
      <c r="T967" s="1024">
        <f>+O967-P967-Q967-R967-S967</f>
        <v>1877847.2</v>
      </c>
      <c r="U967" s="1097"/>
      <c r="V967" s="1098" t="s">
        <v>1870</v>
      </c>
    </row>
    <row r="968" spans="1:22" ht="79.5" thickBot="1" x14ac:dyDescent="0.3">
      <c r="A968" s="1047"/>
      <c r="B968" s="1099"/>
      <c r="C968" s="73"/>
      <c r="D968" s="73"/>
      <c r="E968" s="73"/>
      <c r="F968" s="1015"/>
      <c r="G968" s="1100"/>
      <c r="H968" s="1101" t="s">
        <v>1866</v>
      </c>
      <c r="I968" s="94" t="s">
        <v>1864</v>
      </c>
      <c r="J968" s="1072">
        <v>4866</v>
      </c>
      <c r="K968" s="1072">
        <v>1216</v>
      </c>
      <c r="L968" s="1072">
        <v>1216</v>
      </c>
      <c r="M968" s="1072">
        <v>1217</v>
      </c>
      <c r="N968" s="1072">
        <v>1217</v>
      </c>
      <c r="O968" s="1102">
        <v>1877847.2</v>
      </c>
      <c r="P968" s="1102"/>
      <c r="Q968" s="1102"/>
      <c r="R968" s="1102"/>
      <c r="S968" s="1102"/>
      <c r="T968" s="1102"/>
      <c r="U968" s="1102"/>
      <c r="V968" s="1103"/>
    </row>
    <row r="969" spans="1:22" ht="15.75" thickBot="1" x14ac:dyDescent="0.3">
      <c r="A969" s="924"/>
      <c r="B969" s="1104" t="s">
        <v>1871</v>
      </c>
      <c r="C969" s="1105"/>
      <c r="D969" s="1056"/>
      <c r="E969" s="1056"/>
      <c r="F969" s="1057"/>
      <c r="G969" s="1056"/>
      <c r="H969" s="1056"/>
      <c r="I969" s="1105"/>
      <c r="J969" s="1105"/>
      <c r="K969" s="1105"/>
      <c r="L969" s="1105"/>
      <c r="M969" s="1105"/>
      <c r="N969" s="1105"/>
      <c r="O969" s="1105"/>
      <c r="P969" s="1105"/>
      <c r="Q969" s="1105"/>
      <c r="R969" s="1105"/>
      <c r="S969" s="1105"/>
      <c r="T969" s="1105"/>
      <c r="U969" s="1105"/>
      <c r="V969" s="1106"/>
    </row>
    <row r="970" spans="1:22" ht="45" x14ac:dyDescent="0.25">
      <c r="A970" s="1002" t="s">
        <v>663</v>
      </c>
      <c r="B970" s="1014" t="s">
        <v>1872</v>
      </c>
      <c r="C970" s="1107" t="s">
        <v>1758</v>
      </c>
      <c r="D970" s="1061" t="s">
        <v>1873</v>
      </c>
      <c r="E970" s="1061" t="s">
        <v>1874</v>
      </c>
      <c r="F970" s="1014" t="s">
        <v>1872</v>
      </c>
      <c r="G970" s="1108">
        <v>5001195</v>
      </c>
      <c r="H970" s="1109" t="s">
        <v>1873</v>
      </c>
      <c r="I970" s="113" t="s">
        <v>1767</v>
      </c>
      <c r="J970" s="1110">
        <f>SUM(J971)</f>
        <v>572</v>
      </c>
      <c r="K970" s="1110">
        <f>SUM(K971)</f>
        <v>143</v>
      </c>
      <c r="L970" s="1110">
        <f>SUM(L971)</f>
        <v>143</v>
      </c>
      <c r="M970" s="1110">
        <f>SUM(M971)</f>
        <v>143</v>
      </c>
      <c r="N970" s="1110">
        <f>SUM(N971)</f>
        <v>143</v>
      </c>
      <c r="O970" s="113" t="s">
        <v>1875</v>
      </c>
      <c r="P970" s="1111" t="s">
        <v>1876</v>
      </c>
      <c r="Q970" s="1111" t="s">
        <v>1877</v>
      </c>
      <c r="R970" s="1112"/>
      <c r="S970" s="1112"/>
      <c r="T970" s="1113">
        <f>+O970-P970-Q970-R970-S970</f>
        <v>392322.60000000009</v>
      </c>
      <c r="U970" s="1114" t="s">
        <v>1878</v>
      </c>
      <c r="V970" s="1115" t="s">
        <v>1879</v>
      </c>
    </row>
    <row r="971" spans="1:22" ht="45" x14ac:dyDescent="0.25">
      <c r="A971" s="1012"/>
      <c r="B971" s="1015"/>
      <c r="C971" s="1015"/>
      <c r="D971" s="1015"/>
      <c r="E971" s="1015"/>
      <c r="F971" s="1015"/>
      <c r="G971" s="1015"/>
      <c r="H971" s="1101" t="s">
        <v>1873</v>
      </c>
      <c r="I971" s="73" t="s">
        <v>1767</v>
      </c>
      <c r="J971" s="1016">
        <v>572</v>
      </c>
      <c r="K971" s="1016">
        <v>143</v>
      </c>
      <c r="L971" s="1016">
        <v>143</v>
      </c>
      <c r="M971" s="1016">
        <v>143</v>
      </c>
      <c r="N971" s="1016">
        <v>143</v>
      </c>
      <c r="O971" s="73"/>
      <c r="P971" s="1116" t="s">
        <v>1876</v>
      </c>
      <c r="Q971" s="1116" t="s">
        <v>1877</v>
      </c>
      <c r="R971" s="1117"/>
      <c r="S971" s="1117"/>
      <c r="T971" s="1017"/>
      <c r="U971" s="1017"/>
      <c r="V971" s="1017"/>
    </row>
    <row r="972" spans="1:22" ht="33.75" x14ac:dyDescent="0.25">
      <c r="A972" s="1012"/>
      <c r="B972" s="99" t="s">
        <v>1880</v>
      </c>
      <c r="C972" s="99" t="s">
        <v>1758</v>
      </c>
      <c r="D972" s="99" t="s">
        <v>1880</v>
      </c>
      <c r="E972" s="99" t="s">
        <v>1874</v>
      </c>
      <c r="F972" s="1015" t="s">
        <v>1880</v>
      </c>
      <c r="G972" s="1118" t="s">
        <v>1874</v>
      </c>
      <c r="H972" s="1109" t="s">
        <v>1880</v>
      </c>
      <c r="I972" s="1119" t="s">
        <v>293</v>
      </c>
      <c r="J972" s="1110">
        <v>32200</v>
      </c>
      <c r="K972" s="1110">
        <v>8050</v>
      </c>
      <c r="L972" s="1110">
        <v>8050</v>
      </c>
      <c r="M972" s="1110">
        <v>8050</v>
      </c>
      <c r="N972" s="1110">
        <v>8050</v>
      </c>
      <c r="O972" s="87" t="s">
        <v>1881</v>
      </c>
      <c r="P972" s="1111" t="s">
        <v>1827</v>
      </c>
      <c r="Q972" s="1111" t="s">
        <v>1882</v>
      </c>
      <c r="R972" s="1120"/>
      <c r="S972" s="1120"/>
      <c r="T972" s="1121">
        <f>+O972-P972-Q972-R972-S972</f>
        <v>1083734.81</v>
      </c>
      <c r="U972" s="1122" t="s">
        <v>1883</v>
      </c>
      <c r="V972" s="1123" t="s">
        <v>1884</v>
      </c>
    </row>
    <row r="973" spans="1:22" ht="33.75" x14ac:dyDescent="0.25">
      <c r="A973" s="1012"/>
      <c r="B973" s="99"/>
      <c r="C973" s="99"/>
      <c r="D973" s="99"/>
      <c r="E973" s="99"/>
      <c r="F973" s="1124"/>
      <c r="G973" s="1015"/>
      <c r="H973" s="1101" t="s">
        <v>1880</v>
      </c>
      <c r="I973" s="1125" t="s">
        <v>293</v>
      </c>
      <c r="J973" s="1016">
        <v>32200</v>
      </c>
      <c r="K973" s="1016">
        <v>8050</v>
      </c>
      <c r="L973" s="1016">
        <v>8050</v>
      </c>
      <c r="M973" s="1016">
        <v>8050</v>
      </c>
      <c r="N973" s="1016">
        <v>8050</v>
      </c>
      <c r="O973" s="68"/>
      <c r="P973" s="1116"/>
      <c r="Q973" s="1116"/>
      <c r="R973" s="1117"/>
      <c r="S973" s="1117"/>
      <c r="T973" s="1017"/>
      <c r="U973" s="1017"/>
      <c r="V973" s="1017"/>
    </row>
    <row r="974" spans="1:22" ht="33.75" x14ac:dyDescent="0.25">
      <c r="A974" s="1012"/>
      <c r="B974" s="111" t="s">
        <v>1885</v>
      </c>
      <c r="C974" s="99" t="s">
        <v>1758</v>
      </c>
      <c r="D974" s="99" t="s">
        <v>1885</v>
      </c>
      <c r="E974" s="99" t="s">
        <v>1886</v>
      </c>
      <c r="F974" s="1003" t="s">
        <v>1885</v>
      </c>
      <c r="G974" s="1005" t="s">
        <v>1886</v>
      </c>
      <c r="H974" s="1094" t="s">
        <v>1885</v>
      </c>
      <c r="I974" s="1126" t="s">
        <v>293</v>
      </c>
      <c r="J974" s="1006">
        <f>SUM(J975)</f>
        <v>63890</v>
      </c>
      <c r="K974" s="1006">
        <f>SUM(K975)</f>
        <v>15972</v>
      </c>
      <c r="L974" s="1006">
        <f>SUM(L975)</f>
        <v>15972</v>
      </c>
      <c r="M974" s="1006">
        <f>SUM(M975)</f>
        <v>15972</v>
      </c>
      <c r="N974" s="1006">
        <f>SUM(N975)</f>
        <v>15974</v>
      </c>
      <c r="O974" s="1127" t="s">
        <v>1887</v>
      </c>
      <c r="P974" s="1128" t="s">
        <v>1888</v>
      </c>
      <c r="Q974" s="1129" t="s">
        <v>1889</v>
      </c>
      <c r="R974" s="1129"/>
      <c r="S974" s="1129"/>
      <c r="T974" s="1024">
        <f>+O974-P974-Q974-R974-S974</f>
        <v>168984</v>
      </c>
      <c r="U974" s="1080" t="s">
        <v>1890</v>
      </c>
      <c r="V974" s="1130" t="s">
        <v>1891</v>
      </c>
    </row>
    <row r="975" spans="1:22" ht="33.75" x14ac:dyDescent="0.25">
      <c r="A975" s="1012"/>
      <c r="B975" s="111"/>
      <c r="C975" s="99"/>
      <c r="D975" s="99"/>
      <c r="E975" s="99"/>
      <c r="F975" s="128"/>
      <c r="G975" s="1131"/>
      <c r="H975" s="1132" t="s">
        <v>1885</v>
      </c>
      <c r="I975" s="1125" t="s">
        <v>293</v>
      </c>
      <c r="J975" s="1016">
        <v>63890</v>
      </c>
      <c r="K975" s="1051">
        <v>15972</v>
      </c>
      <c r="L975" s="1051">
        <v>15972</v>
      </c>
      <c r="M975" s="1051">
        <v>15972</v>
      </c>
      <c r="N975" s="1051">
        <v>15974</v>
      </c>
      <c r="O975" s="1133"/>
      <c r="P975" s="1031" t="s">
        <v>1888</v>
      </c>
      <c r="Q975" s="1031" t="s">
        <v>1889</v>
      </c>
      <c r="R975" s="1031"/>
      <c r="S975" s="1031"/>
      <c r="T975" s="1031"/>
      <c r="U975" s="1031"/>
      <c r="V975" s="1134"/>
    </row>
    <row r="976" spans="1:22" ht="33.75" x14ac:dyDescent="0.25">
      <c r="A976" s="1012"/>
      <c r="B976" s="1135" t="s">
        <v>1892</v>
      </c>
      <c r="C976" s="99" t="s">
        <v>1758</v>
      </c>
      <c r="D976" s="99" t="s">
        <v>1892</v>
      </c>
      <c r="E976" s="99" t="s">
        <v>1893</v>
      </c>
      <c r="F976" s="1136" t="s">
        <v>1892</v>
      </c>
      <c r="G976" s="1034" t="s">
        <v>1893</v>
      </c>
      <c r="H976" s="1044" t="s">
        <v>1892</v>
      </c>
      <c r="I976" s="1095" t="s">
        <v>444</v>
      </c>
      <c r="J976" s="1006">
        <f>SUM(J977)</f>
        <v>12582</v>
      </c>
      <c r="K976" s="1006">
        <f>SUM(K977)</f>
        <v>3145</v>
      </c>
      <c r="L976" s="1006">
        <f>SUM(L977)</f>
        <v>3145</v>
      </c>
      <c r="M976" s="1006">
        <f>SUM(M977)</f>
        <v>3145</v>
      </c>
      <c r="N976" s="1006">
        <f>SUM(N977)</f>
        <v>3145</v>
      </c>
      <c r="O976" s="1137" t="s">
        <v>1894</v>
      </c>
      <c r="P976" s="1025" t="s">
        <v>1895</v>
      </c>
      <c r="Q976" s="1025" t="s">
        <v>1896</v>
      </c>
      <c r="R976" s="1025"/>
      <c r="S976" s="1025"/>
      <c r="T976" s="1024">
        <f>+O976-P976-Q976-R976-S976</f>
        <v>2750196</v>
      </c>
      <c r="U976" s="1038">
        <v>4145294</v>
      </c>
      <c r="V976" s="1138" t="s">
        <v>1897</v>
      </c>
    </row>
    <row r="977" spans="1:22" ht="33.75" x14ac:dyDescent="0.25">
      <c r="A977" s="1012"/>
      <c r="B977" s="1135"/>
      <c r="C977" s="99"/>
      <c r="D977" s="99"/>
      <c r="E977" s="99"/>
      <c r="F977" s="1139"/>
      <c r="G977" s="1131"/>
      <c r="H977" s="1140" t="s">
        <v>1892</v>
      </c>
      <c r="I977" s="1141" t="s">
        <v>444</v>
      </c>
      <c r="J977" s="1051">
        <v>12582</v>
      </c>
      <c r="K977" s="1016">
        <v>3145</v>
      </c>
      <c r="L977" s="1016">
        <v>3145</v>
      </c>
      <c r="M977" s="1016">
        <v>3145</v>
      </c>
      <c r="N977" s="1016">
        <v>3145</v>
      </c>
      <c r="O977" s="1142"/>
      <c r="P977" s="1143"/>
      <c r="Q977" s="1143"/>
      <c r="R977" s="1092"/>
      <c r="S977" s="1092"/>
      <c r="T977" s="1092"/>
      <c r="U977" s="1092"/>
      <c r="V977" s="1032"/>
    </row>
    <row r="978" spans="1:22" ht="22.5" x14ac:dyDescent="0.25">
      <c r="A978" s="1012"/>
      <c r="B978" s="1135" t="s">
        <v>1898</v>
      </c>
      <c r="C978" s="111">
        <v>3999999</v>
      </c>
      <c r="D978" s="111" t="s">
        <v>1898</v>
      </c>
      <c r="E978" s="111">
        <v>5001563</v>
      </c>
      <c r="F978" s="1144" t="s">
        <v>1898</v>
      </c>
      <c r="G978" s="1022" t="s">
        <v>1893</v>
      </c>
      <c r="H978" s="1044" t="s">
        <v>1898</v>
      </c>
      <c r="I978" s="1095" t="s">
        <v>1899</v>
      </c>
      <c r="J978" s="1006">
        <f>SUM(J979)</f>
        <v>3900</v>
      </c>
      <c r="K978" s="1006">
        <f>SUM(K979)</f>
        <v>975</v>
      </c>
      <c r="L978" s="1006">
        <f>SUM(L979)</f>
        <v>975</v>
      </c>
      <c r="M978" s="1006">
        <f>SUM(M979)</f>
        <v>975</v>
      </c>
      <c r="N978" s="1006">
        <f>SUM(N979)</f>
        <v>975</v>
      </c>
      <c r="O978" s="1137" t="s">
        <v>1900</v>
      </c>
      <c r="P978" s="1025" t="s">
        <v>1901</v>
      </c>
      <c r="Q978" s="1025" t="s">
        <v>1902</v>
      </c>
      <c r="R978" s="1025"/>
      <c r="S978" s="1025"/>
      <c r="T978" s="1024">
        <f>+O978-P978-Q978-R978-S978</f>
        <v>4781258</v>
      </c>
      <c r="U978" s="1025" t="s">
        <v>1903</v>
      </c>
      <c r="V978" s="1138" t="s">
        <v>1904</v>
      </c>
    </row>
    <row r="979" spans="1:22" ht="22.5" x14ac:dyDescent="0.25">
      <c r="A979" s="1012"/>
      <c r="B979" s="1135"/>
      <c r="C979" s="111"/>
      <c r="D979" s="111"/>
      <c r="E979" s="111"/>
      <c r="F979" s="1144"/>
      <c r="G979" s="1124"/>
      <c r="H979" s="1027" t="s">
        <v>1898</v>
      </c>
      <c r="I979" s="1141"/>
      <c r="J979" s="1051">
        <v>3900</v>
      </c>
      <c r="K979" s="1016">
        <v>975</v>
      </c>
      <c r="L979" s="1016">
        <v>975</v>
      </c>
      <c r="M979" s="1016">
        <v>975</v>
      </c>
      <c r="N979" s="1016">
        <v>975</v>
      </c>
      <c r="O979" s="1142"/>
      <c r="P979" s="1143"/>
      <c r="Q979" s="1143"/>
      <c r="R979" s="1092"/>
      <c r="S979" s="1092"/>
      <c r="T979" s="1092"/>
      <c r="U979" s="1092"/>
      <c r="V979" s="1032"/>
    </row>
    <row r="980" spans="1:22" ht="33.75" x14ac:dyDescent="0.25">
      <c r="A980" s="1012"/>
      <c r="B980" s="1135" t="s">
        <v>1905</v>
      </c>
      <c r="C980" s="99" t="s">
        <v>1758</v>
      </c>
      <c r="D980" s="118" t="s">
        <v>1905</v>
      </c>
      <c r="E980" s="118" t="s">
        <v>1906</v>
      </c>
      <c r="F980" s="102" t="s">
        <v>1905</v>
      </c>
      <c r="G980" s="1145" t="s">
        <v>1906</v>
      </c>
      <c r="H980" s="1044" t="s">
        <v>1905</v>
      </c>
      <c r="I980" s="1095" t="s">
        <v>1907</v>
      </c>
      <c r="J980" s="1006">
        <f>SUM(J981)</f>
        <v>1800</v>
      </c>
      <c r="K980" s="1006">
        <f>SUM(K981)</f>
        <v>450</v>
      </c>
      <c r="L980" s="1006">
        <f>SUM(L981)</f>
        <v>450</v>
      </c>
      <c r="M980" s="1006">
        <f>SUM(M981)</f>
        <v>450</v>
      </c>
      <c r="N980" s="1006">
        <f>SUM(N981)</f>
        <v>450</v>
      </c>
      <c r="O980" s="1137" t="s">
        <v>1908</v>
      </c>
      <c r="P980" s="1037" t="s">
        <v>1909</v>
      </c>
      <c r="Q980" s="1037" t="s">
        <v>1910</v>
      </c>
      <c r="R980" s="1037"/>
      <c r="S980" s="1037"/>
      <c r="T980" s="1024">
        <f>+O980-P980-Q980-R980-S980</f>
        <v>2177703</v>
      </c>
      <c r="U980" s="1089">
        <v>594169</v>
      </c>
      <c r="V980" s="1138" t="s">
        <v>1911</v>
      </c>
    </row>
    <row r="981" spans="1:22" ht="33.75" x14ac:dyDescent="0.25">
      <c r="A981" s="1012"/>
      <c r="B981" s="1135"/>
      <c r="C981" s="99"/>
      <c r="D981" s="120"/>
      <c r="E981" s="120"/>
      <c r="F981" s="105"/>
      <c r="G981" s="1131"/>
      <c r="H981" s="1050" t="s">
        <v>1905</v>
      </c>
      <c r="I981" s="1141" t="s">
        <v>1907</v>
      </c>
      <c r="J981" s="1051">
        <v>1800</v>
      </c>
      <c r="K981" s="1016">
        <v>450</v>
      </c>
      <c r="L981" s="1016">
        <v>450</v>
      </c>
      <c r="M981" s="1016">
        <v>450</v>
      </c>
      <c r="N981" s="1016">
        <v>450</v>
      </c>
      <c r="O981" s="1142"/>
      <c r="P981" s="1143"/>
      <c r="Q981" s="1143"/>
      <c r="R981" s="1092"/>
      <c r="S981" s="1092"/>
      <c r="T981" s="1092"/>
      <c r="U981" s="1092"/>
      <c r="V981" s="1032"/>
    </row>
    <row r="982" spans="1:22" ht="67.5" x14ac:dyDescent="0.25">
      <c r="A982" s="1012"/>
      <c r="B982" s="1132" t="s">
        <v>1912</v>
      </c>
      <c r="C982" s="126" t="s">
        <v>1758</v>
      </c>
      <c r="D982" s="71" t="s">
        <v>1912</v>
      </c>
      <c r="E982" s="71" t="s">
        <v>1913</v>
      </c>
      <c r="F982" s="1015" t="s">
        <v>1912</v>
      </c>
      <c r="G982" s="1034" t="s">
        <v>1913</v>
      </c>
      <c r="H982" s="1044" t="s">
        <v>1912</v>
      </c>
      <c r="I982" s="1095" t="s">
        <v>1914</v>
      </c>
      <c r="J982" s="1006">
        <f>SUM(J983)</f>
        <v>161615</v>
      </c>
      <c r="K982" s="1006">
        <f>SUM(K983)</f>
        <v>40403</v>
      </c>
      <c r="L982" s="1006">
        <f>SUM(L983)</f>
        <v>40403</v>
      </c>
      <c r="M982" s="1006">
        <f>SUM(M983)</f>
        <v>40404</v>
      </c>
      <c r="N982" s="1006">
        <f>SUM(N983)</f>
        <v>40405</v>
      </c>
      <c r="O982" s="1137" t="s">
        <v>1915</v>
      </c>
      <c r="P982" s="1037" t="s">
        <v>1827</v>
      </c>
      <c r="Q982" s="1037" t="s">
        <v>1916</v>
      </c>
      <c r="R982" s="1037"/>
      <c r="S982" s="1037"/>
      <c r="T982" s="1024">
        <f>+O982-P982-Q982-R982-S982</f>
        <v>3723766.37</v>
      </c>
      <c r="U982" s="1037">
        <v>288079</v>
      </c>
      <c r="V982" s="1146" t="s">
        <v>1917</v>
      </c>
    </row>
    <row r="983" spans="1:22" ht="67.5" x14ac:dyDescent="0.25">
      <c r="A983" s="1012"/>
      <c r="B983" s="1132"/>
      <c r="C983" s="126"/>
      <c r="D983" s="71"/>
      <c r="E983" s="71"/>
      <c r="F983" s="1019"/>
      <c r="G983" s="1131"/>
      <c r="H983" s="1027" t="s">
        <v>1912</v>
      </c>
      <c r="I983" s="1141"/>
      <c r="J983" s="1051">
        <v>161615</v>
      </c>
      <c r="K983" s="1016">
        <v>40403</v>
      </c>
      <c r="L983" s="1016">
        <v>40403</v>
      </c>
      <c r="M983" s="1016">
        <v>40404</v>
      </c>
      <c r="N983" s="1016">
        <v>40405</v>
      </c>
      <c r="O983" s="1142"/>
      <c r="P983" s="1142"/>
      <c r="Q983" s="1142"/>
      <c r="R983" s="1042"/>
      <c r="S983" s="1042"/>
      <c r="T983" s="1042"/>
      <c r="U983" s="1042"/>
      <c r="V983" s="1032"/>
    </row>
    <row r="984" spans="1:22" ht="78.75" x14ac:dyDescent="0.25">
      <c r="A984" s="1012"/>
      <c r="B984" s="118" t="s">
        <v>1918</v>
      </c>
      <c r="C984" s="118" t="s">
        <v>1758</v>
      </c>
      <c r="D984" s="118"/>
      <c r="E984" s="118" t="s">
        <v>1919</v>
      </c>
      <c r="F984" s="1015" t="s">
        <v>1918</v>
      </c>
      <c r="G984" s="1005" t="s">
        <v>1919</v>
      </c>
      <c r="H984" s="1094" t="s">
        <v>1920</v>
      </c>
      <c r="I984" s="1005" t="s">
        <v>1921</v>
      </c>
      <c r="J984" s="1006">
        <f>SUM(J985)</f>
        <v>114840</v>
      </c>
      <c r="K984" s="1006" t="s">
        <v>1922</v>
      </c>
      <c r="L984" s="1006" t="s">
        <v>1922</v>
      </c>
      <c r="M984" s="1006" t="s">
        <v>1922</v>
      </c>
      <c r="N984" s="1006" t="s">
        <v>1922</v>
      </c>
      <c r="O984" s="1037" t="s">
        <v>1923</v>
      </c>
      <c r="P984" s="1025" t="s">
        <v>1924</v>
      </c>
      <c r="Q984" s="1025" t="s">
        <v>1925</v>
      </c>
      <c r="R984" s="1025"/>
      <c r="S984" s="1025"/>
      <c r="T984" s="1010">
        <f>+O984-P984-Q984-R984-S984</f>
        <v>401837.81000000006</v>
      </c>
      <c r="U984" s="1025">
        <v>642603</v>
      </c>
      <c r="V984" s="1138" t="s">
        <v>1926</v>
      </c>
    </row>
    <row r="985" spans="1:22" ht="67.5" x14ac:dyDescent="0.25">
      <c r="A985" s="1012"/>
      <c r="B985" s="120"/>
      <c r="C985" s="120"/>
      <c r="D985" s="120"/>
      <c r="E985" s="120"/>
      <c r="F985" s="1015"/>
      <c r="G985" s="1117"/>
      <c r="H985" s="1050" t="s">
        <v>1920</v>
      </c>
      <c r="I985" s="1117"/>
      <c r="J985" s="1147">
        <v>114840</v>
      </c>
      <c r="K985" s="1147">
        <v>28710</v>
      </c>
      <c r="L985" s="1147">
        <v>28710</v>
      </c>
      <c r="M985" s="1147">
        <v>28710</v>
      </c>
      <c r="N985" s="1147">
        <v>28710</v>
      </c>
      <c r="O985" s="1017"/>
      <c r="P985" s="1017"/>
      <c r="Q985" s="1017"/>
      <c r="R985" s="1017"/>
      <c r="S985" s="1017"/>
      <c r="T985" s="1017"/>
      <c r="U985" s="1017"/>
      <c r="V985" s="1017"/>
    </row>
    <row r="986" spans="1:22" ht="45" x14ac:dyDescent="0.25">
      <c r="A986" s="1012"/>
      <c r="B986" s="1043" t="s">
        <v>1927</v>
      </c>
      <c r="C986" s="118" t="s">
        <v>1758</v>
      </c>
      <c r="D986" s="118" t="s">
        <v>1927</v>
      </c>
      <c r="E986" s="118" t="s">
        <v>1928</v>
      </c>
      <c r="F986" s="1015" t="s">
        <v>1927</v>
      </c>
      <c r="G986" s="1034" t="s">
        <v>1928</v>
      </c>
      <c r="H986" s="1148" t="s">
        <v>1816</v>
      </c>
      <c r="I986" s="1110" t="s">
        <v>1733</v>
      </c>
      <c r="J986" s="1006">
        <f>SUM(J987)</f>
        <v>1</v>
      </c>
      <c r="K986" s="1006">
        <f>SUM(K987)</f>
        <v>0</v>
      </c>
      <c r="L986" s="1006">
        <f>SUM(L987)</f>
        <v>0</v>
      </c>
      <c r="M986" s="1006">
        <f>SUM(M987)</f>
        <v>0</v>
      </c>
      <c r="N986" s="1006">
        <f>SUM(N987)</f>
        <v>1</v>
      </c>
      <c r="O986" s="1137" t="s">
        <v>1929</v>
      </c>
      <c r="P986" s="1024" t="s">
        <v>1930</v>
      </c>
      <c r="Q986" s="1025"/>
      <c r="R986" s="1025"/>
      <c r="S986" s="1025"/>
      <c r="T986" s="1024">
        <f>+O991-P991-Q986-R986-S986</f>
        <v>0</v>
      </c>
      <c r="U986" s="1025">
        <v>220453</v>
      </c>
      <c r="V986" s="1149" t="s">
        <v>1931</v>
      </c>
    </row>
    <row r="987" spans="1:22" ht="33.75" x14ac:dyDescent="0.25">
      <c r="A987" s="1012"/>
      <c r="B987" s="1048"/>
      <c r="C987" s="120"/>
      <c r="D987" s="120"/>
      <c r="E987" s="120"/>
      <c r="F987" s="1015"/>
      <c r="G987" s="73"/>
      <c r="H987" s="1050" t="s">
        <v>1816</v>
      </c>
      <c r="I987" s="1016" t="s">
        <v>1733</v>
      </c>
      <c r="J987" s="1051">
        <v>1</v>
      </c>
      <c r="K987" s="1016"/>
      <c r="L987" s="1016"/>
      <c r="M987" s="1016"/>
      <c r="N987" s="1016">
        <v>1</v>
      </c>
      <c r="O987" s="1142"/>
      <c r="P987" s="1142"/>
      <c r="Q987" s="1142"/>
      <c r="R987" s="1042"/>
      <c r="S987" s="1042"/>
      <c r="T987" s="1042"/>
      <c r="U987" s="1042"/>
      <c r="V987" s="1042"/>
    </row>
    <row r="988" spans="1:22" ht="45" x14ac:dyDescent="0.25">
      <c r="A988" s="1012"/>
      <c r="B988" s="1135" t="s">
        <v>1932</v>
      </c>
      <c r="C988" s="99" t="s">
        <v>1758</v>
      </c>
      <c r="D988" s="99" t="s">
        <v>1932</v>
      </c>
      <c r="E988" s="99" t="s">
        <v>1913</v>
      </c>
      <c r="F988" s="118" t="s">
        <v>1932</v>
      </c>
      <c r="G988" s="1150" t="s">
        <v>1913</v>
      </c>
      <c r="H988" s="1148" t="s">
        <v>1820</v>
      </c>
      <c r="I988" s="1095" t="s">
        <v>1767</v>
      </c>
      <c r="J988" s="1006">
        <f>SUM(J989)</f>
        <v>280</v>
      </c>
      <c r="K988" s="1006">
        <f>SUM(K989)</f>
        <v>70</v>
      </c>
      <c r="L988" s="1006">
        <f>SUM(L989)</f>
        <v>70</v>
      </c>
      <c r="M988" s="1006">
        <f>SUM(M989)</f>
        <v>70</v>
      </c>
      <c r="N988" s="1006">
        <f>SUM(N989)</f>
        <v>70</v>
      </c>
      <c r="O988" s="1137"/>
      <c r="P988" s="1137"/>
      <c r="Q988" s="1025" t="s">
        <v>1827</v>
      </c>
      <c r="R988" s="1025"/>
      <c r="S988" s="1025"/>
      <c r="T988" s="1024">
        <f>+O986-P986-Q988-R988-S988</f>
        <v>386944</v>
      </c>
      <c r="U988" s="1025">
        <v>0</v>
      </c>
      <c r="V988" s="1149" t="s">
        <v>1931</v>
      </c>
    </row>
    <row r="989" spans="1:22" ht="45" x14ac:dyDescent="0.25">
      <c r="A989" s="1047"/>
      <c r="B989" s="1135"/>
      <c r="C989" s="99"/>
      <c r="D989" s="99"/>
      <c r="E989" s="99"/>
      <c r="F989" s="120"/>
      <c r="G989" s="68"/>
      <c r="H989" s="1050" t="s">
        <v>1820</v>
      </c>
      <c r="I989" s="1141"/>
      <c r="J989" s="1051">
        <v>280</v>
      </c>
      <c r="K989" s="1016">
        <v>70</v>
      </c>
      <c r="L989" s="1016">
        <v>70</v>
      </c>
      <c r="M989" s="1016">
        <v>70</v>
      </c>
      <c r="N989" s="1016">
        <v>70</v>
      </c>
      <c r="O989" s="1142"/>
      <c r="P989" s="1142"/>
      <c r="Q989" s="1142"/>
      <c r="R989" s="1042"/>
      <c r="S989" s="1042"/>
      <c r="T989" s="1042"/>
      <c r="U989" s="1042"/>
      <c r="V989" s="1032"/>
    </row>
    <row r="990" spans="1:22" x14ac:dyDescent="0.25">
      <c r="A990" s="924"/>
      <c r="B990" s="924"/>
      <c r="C990" s="924"/>
      <c r="D990" s="924"/>
      <c r="E990" s="924"/>
      <c r="F990" s="924"/>
      <c r="G990" s="924"/>
      <c r="H990" s="924"/>
      <c r="I990" s="924"/>
      <c r="J990" s="924"/>
      <c r="K990" s="924"/>
      <c r="L990" s="1151" t="s">
        <v>546</v>
      </c>
      <c r="M990" s="1152"/>
      <c r="N990" s="1153"/>
      <c r="O990" s="749">
        <f t="shared" ref="O990:T990" si="47">SUM(O919+O923+O927+O934+O936+O942+O945+O948+O950+O952+O954+O957+O959+O962+O967+O970+O972+O974+O976+O978+O980+O982+O984+O986+O988)</f>
        <v>26219717.560000002</v>
      </c>
      <c r="P990" s="1154">
        <f t="shared" si="47"/>
        <v>2014953</v>
      </c>
      <c r="Q990" s="1154">
        <f t="shared" si="47"/>
        <v>1173000</v>
      </c>
      <c r="R990" s="749">
        <f t="shared" si="47"/>
        <v>0</v>
      </c>
      <c r="S990" s="749">
        <f t="shared" si="47"/>
        <v>0</v>
      </c>
      <c r="T990" s="749">
        <f t="shared" si="47"/>
        <v>22907764.560000002</v>
      </c>
      <c r="U990" s="1154">
        <f>SUM(U919+U923+U927+U934+U936+U942+U945+U948+U952+U954+U957+U959+U962+U967+U970+U972+U974+U976+U978+U980+U982+U984+U986+U988)</f>
        <v>14185833</v>
      </c>
      <c r="V990" s="749"/>
    </row>
    <row r="991" spans="1:22" x14ac:dyDescent="0.25">
      <c r="A991" s="1155"/>
      <c r="B991" s="1155"/>
      <c r="C991" s="1155"/>
      <c r="D991" s="1155"/>
      <c r="E991" s="1155"/>
      <c r="F991" s="1155"/>
      <c r="G991" s="1155"/>
      <c r="H991" s="1155"/>
      <c r="I991" s="1155"/>
      <c r="J991" s="1155"/>
      <c r="K991" s="1155"/>
      <c r="L991" s="1155"/>
      <c r="M991" s="1155"/>
      <c r="N991" s="1155"/>
      <c r="O991" s="1155"/>
      <c r="P991" s="1155"/>
      <c r="Q991" s="1155"/>
      <c r="R991" s="1155"/>
      <c r="S991" s="1155"/>
      <c r="T991" s="1155"/>
      <c r="U991" s="1155"/>
      <c r="V991" s="1155"/>
    </row>
  </sheetData>
  <mergeCells count="832">
    <mergeCell ref="F988:F989"/>
    <mergeCell ref="B986:B987"/>
    <mergeCell ref="C986:C987"/>
    <mergeCell ref="D986:D987"/>
    <mergeCell ref="E986:E987"/>
    <mergeCell ref="B988:B989"/>
    <mergeCell ref="C988:C989"/>
    <mergeCell ref="D988:D989"/>
    <mergeCell ref="E988:E989"/>
    <mergeCell ref="B980:B981"/>
    <mergeCell ref="C980:C981"/>
    <mergeCell ref="D980:D981"/>
    <mergeCell ref="E980:E981"/>
    <mergeCell ref="F980:F981"/>
    <mergeCell ref="B984:B985"/>
    <mergeCell ref="C984:C985"/>
    <mergeCell ref="D984:D985"/>
    <mergeCell ref="E984:E985"/>
    <mergeCell ref="B976:B977"/>
    <mergeCell ref="C976:C977"/>
    <mergeCell ref="D976:D977"/>
    <mergeCell ref="E976:E977"/>
    <mergeCell ref="F976:F977"/>
    <mergeCell ref="B978:B979"/>
    <mergeCell ref="C978:C979"/>
    <mergeCell ref="D978:D979"/>
    <mergeCell ref="E978:E979"/>
    <mergeCell ref="B969:V969"/>
    <mergeCell ref="A970:A989"/>
    <mergeCell ref="B972:B973"/>
    <mergeCell ref="C972:C973"/>
    <mergeCell ref="D972:D973"/>
    <mergeCell ref="E972:E973"/>
    <mergeCell ref="B974:B975"/>
    <mergeCell ref="C974:C975"/>
    <mergeCell ref="D974:D975"/>
    <mergeCell ref="E974:E975"/>
    <mergeCell ref="B961:V961"/>
    <mergeCell ref="A962:A968"/>
    <mergeCell ref="B962:B966"/>
    <mergeCell ref="C962:C966"/>
    <mergeCell ref="D962:D966"/>
    <mergeCell ref="E962:E966"/>
    <mergeCell ref="F962:F966"/>
    <mergeCell ref="G963:G966"/>
    <mergeCell ref="B956:V956"/>
    <mergeCell ref="A957:A960"/>
    <mergeCell ref="B957:B958"/>
    <mergeCell ref="C957:C958"/>
    <mergeCell ref="D957:D958"/>
    <mergeCell ref="B959:B960"/>
    <mergeCell ref="C959:C960"/>
    <mergeCell ref="D959:D960"/>
    <mergeCell ref="E959:E960"/>
    <mergeCell ref="F959:F960"/>
    <mergeCell ref="B952:B953"/>
    <mergeCell ref="C952:C953"/>
    <mergeCell ref="D952:D953"/>
    <mergeCell ref="E952:E953"/>
    <mergeCell ref="F952:F953"/>
    <mergeCell ref="B954:B955"/>
    <mergeCell ref="C954:C955"/>
    <mergeCell ref="D954:D955"/>
    <mergeCell ref="E954:E955"/>
    <mergeCell ref="F954:F955"/>
    <mergeCell ref="F948:F949"/>
    <mergeCell ref="B950:B951"/>
    <mergeCell ref="C950:C951"/>
    <mergeCell ref="D950:D951"/>
    <mergeCell ref="E950:E951"/>
    <mergeCell ref="F950:F951"/>
    <mergeCell ref="G937:G940"/>
    <mergeCell ref="A944:V944"/>
    <mergeCell ref="A945:A955"/>
    <mergeCell ref="B945:B947"/>
    <mergeCell ref="C945:C947"/>
    <mergeCell ref="D945:D947"/>
    <mergeCell ref="B948:B949"/>
    <mergeCell ref="C948:C949"/>
    <mergeCell ref="D948:D949"/>
    <mergeCell ref="E948:E949"/>
    <mergeCell ref="B934:B935"/>
    <mergeCell ref="C934:C935"/>
    <mergeCell ref="D934:D935"/>
    <mergeCell ref="E934:E935"/>
    <mergeCell ref="F934:F935"/>
    <mergeCell ref="B936:B940"/>
    <mergeCell ref="C936:C940"/>
    <mergeCell ref="D936:D940"/>
    <mergeCell ref="E936:E940"/>
    <mergeCell ref="F936:F940"/>
    <mergeCell ref="B927:B933"/>
    <mergeCell ref="C927:C933"/>
    <mergeCell ref="D927:D933"/>
    <mergeCell ref="E927:E933"/>
    <mergeCell ref="F927:F933"/>
    <mergeCell ref="G928:G933"/>
    <mergeCell ref="F919:F922"/>
    <mergeCell ref="G920:G922"/>
    <mergeCell ref="B923:B926"/>
    <mergeCell ref="C923:C926"/>
    <mergeCell ref="D923:D926"/>
    <mergeCell ref="E923:E926"/>
    <mergeCell ref="F923:F926"/>
    <mergeCell ref="G924:G926"/>
    <mergeCell ref="O915:T915"/>
    <mergeCell ref="U915:U917"/>
    <mergeCell ref="V915:V917"/>
    <mergeCell ref="T916:T917"/>
    <mergeCell ref="B918:V918"/>
    <mergeCell ref="A919:A943"/>
    <mergeCell ref="B919:B922"/>
    <mergeCell ref="C919:C922"/>
    <mergeCell ref="D919:D922"/>
    <mergeCell ref="E919:E922"/>
    <mergeCell ref="F915:F917"/>
    <mergeCell ref="G915:G917"/>
    <mergeCell ref="H915:H917"/>
    <mergeCell ref="I915:I917"/>
    <mergeCell ref="J915:J917"/>
    <mergeCell ref="K915:N916"/>
    <mergeCell ref="F897:F899"/>
    <mergeCell ref="A904:A907"/>
    <mergeCell ref="C911:V911"/>
    <mergeCell ref="C912:V912"/>
    <mergeCell ref="A913:F913"/>
    <mergeCell ref="A915:A917"/>
    <mergeCell ref="B915:B917"/>
    <mergeCell ref="C915:C917"/>
    <mergeCell ref="D915:D917"/>
    <mergeCell ref="E915:E917"/>
    <mergeCell ref="O888:T888"/>
    <mergeCell ref="U888:U890"/>
    <mergeCell ref="V888:V890"/>
    <mergeCell ref="T889:T890"/>
    <mergeCell ref="A891:M891"/>
    <mergeCell ref="A892:A903"/>
    <mergeCell ref="B892:B903"/>
    <mergeCell ref="C897:C899"/>
    <mergeCell ref="D897:D899"/>
    <mergeCell ref="E897:E899"/>
    <mergeCell ref="F888:F890"/>
    <mergeCell ref="G888:G890"/>
    <mergeCell ref="H888:H890"/>
    <mergeCell ref="I888:I890"/>
    <mergeCell ref="J888:J890"/>
    <mergeCell ref="K888:N889"/>
    <mergeCell ref="A860:A879"/>
    <mergeCell ref="B860:B879"/>
    <mergeCell ref="B883:U883"/>
    <mergeCell ref="B884:U884"/>
    <mergeCell ref="A885:F885"/>
    <mergeCell ref="A888:A890"/>
    <mergeCell ref="B888:B890"/>
    <mergeCell ref="C888:C890"/>
    <mergeCell ref="D888:D890"/>
    <mergeCell ref="E888:E890"/>
    <mergeCell ref="U851:U853"/>
    <mergeCell ref="V851:V853"/>
    <mergeCell ref="T852:T853"/>
    <mergeCell ref="A854:M854"/>
    <mergeCell ref="A855:A859"/>
    <mergeCell ref="B855:B859"/>
    <mergeCell ref="G851:G853"/>
    <mergeCell ref="H851:H853"/>
    <mergeCell ref="I851:I853"/>
    <mergeCell ref="J851:J853"/>
    <mergeCell ref="K851:N852"/>
    <mergeCell ref="O851:T851"/>
    <mergeCell ref="A845:V845"/>
    <mergeCell ref="A846:V846"/>
    <mergeCell ref="A848:F848"/>
    <mergeCell ref="A849:J849"/>
    <mergeCell ref="A851:A853"/>
    <mergeCell ref="B851:B853"/>
    <mergeCell ref="C851:C853"/>
    <mergeCell ref="D851:D853"/>
    <mergeCell ref="E851:E853"/>
    <mergeCell ref="F851:F853"/>
    <mergeCell ref="E824:E825"/>
    <mergeCell ref="F824:F825"/>
    <mergeCell ref="G824:G825"/>
    <mergeCell ref="C826:C829"/>
    <mergeCell ref="D826:D829"/>
    <mergeCell ref="C830:C833"/>
    <mergeCell ref="D830:D833"/>
    <mergeCell ref="E830:E833"/>
    <mergeCell ref="F831:F833"/>
    <mergeCell ref="A819:A841"/>
    <mergeCell ref="B819:B841"/>
    <mergeCell ref="C819:C821"/>
    <mergeCell ref="D819:D821"/>
    <mergeCell ref="C823:C825"/>
    <mergeCell ref="D823:D825"/>
    <mergeCell ref="C836:C838"/>
    <mergeCell ref="D836:D838"/>
    <mergeCell ref="C840:C841"/>
    <mergeCell ref="D840:D841"/>
    <mergeCell ref="B814:N814"/>
    <mergeCell ref="A815:A818"/>
    <mergeCell ref="B815:B818"/>
    <mergeCell ref="C815:C818"/>
    <mergeCell ref="D815:D818"/>
    <mergeCell ref="E817:E818"/>
    <mergeCell ref="F817:F818"/>
    <mergeCell ref="I811:I813"/>
    <mergeCell ref="J811:J813"/>
    <mergeCell ref="K811:N812"/>
    <mergeCell ref="O811:T811"/>
    <mergeCell ref="U811:U813"/>
    <mergeCell ref="V811:V813"/>
    <mergeCell ref="T812:T813"/>
    <mergeCell ref="A807:V807"/>
    <mergeCell ref="A808:F808"/>
    <mergeCell ref="A811:A813"/>
    <mergeCell ref="B811:B813"/>
    <mergeCell ref="C811:C813"/>
    <mergeCell ref="D811:D813"/>
    <mergeCell ref="E811:E813"/>
    <mergeCell ref="F811:F813"/>
    <mergeCell ref="G811:G813"/>
    <mergeCell ref="H811:H813"/>
    <mergeCell ref="A778:A803"/>
    <mergeCell ref="C778:C799"/>
    <mergeCell ref="D778:D799"/>
    <mergeCell ref="E778:E799"/>
    <mergeCell ref="F778:F799"/>
    <mergeCell ref="A806:V806"/>
    <mergeCell ref="V769:V771"/>
    <mergeCell ref="T770:T771"/>
    <mergeCell ref="A772:M772"/>
    <mergeCell ref="A773:A777"/>
    <mergeCell ref="B773:B777"/>
    <mergeCell ref="C774:C777"/>
    <mergeCell ref="D774:D777"/>
    <mergeCell ref="E774:E777"/>
    <mergeCell ref="F774:F777"/>
    <mergeCell ref="H769:H771"/>
    <mergeCell ref="I769:I771"/>
    <mergeCell ref="J769:J771"/>
    <mergeCell ref="K769:N770"/>
    <mergeCell ref="O769:T769"/>
    <mergeCell ref="U769:U771"/>
    <mergeCell ref="A763:V763"/>
    <mergeCell ref="A764:V764"/>
    <mergeCell ref="A766:F766"/>
    <mergeCell ref="A769:A771"/>
    <mergeCell ref="B769:B771"/>
    <mergeCell ref="C769:C771"/>
    <mergeCell ref="D769:D771"/>
    <mergeCell ref="E769:E771"/>
    <mergeCell ref="F769:F771"/>
    <mergeCell ref="G769:G771"/>
    <mergeCell ref="C753:C754"/>
    <mergeCell ref="D753:D754"/>
    <mergeCell ref="E753:E754"/>
    <mergeCell ref="A755:V755"/>
    <mergeCell ref="A756:A759"/>
    <mergeCell ref="B756:B759"/>
    <mergeCell ref="C756:C759"/>
    <mergeCell ref="D756:D759"/>
    <mergeCell ref="E756:E759"/>
    <mergeCell ref="C748:C750"/>
    <mergeCell ref="D748:D750"/>
    <mergeCell ref="E748:E750"/>
    <mergeCell ref="C751:C752"/>
    <mergeCell ref="D751:D752"/>
    <mergeCell ref="E751:E752"/>
    <mergeCell ref="C744:C745"/>
    <mergeCell ref="D744:D745"/>
    <mergeCell ref="E744:E745"/>
    <mergeCell ref="C746:C747"/>
    <mergeCell ref="D746:D747"/>
    <mergeCell ref="E746:E747"/>
    <mergeCell ref="C738:C741"/>
    <mergeCell ref="D738:D741"/>
    <mergeCell ref="E738:E741"/>
    <mergeCell ref="C742:C743"/>
    <mergeCell ref="D742:D743"/>
    <mergeCell ref="E742:E743"/>
    <mergeCell ref="C734:C735"/>
    <mergeCell ref="D734:D735"/>
    <mergeCell ref="E734:E735"/>
    <mergeCell ref="C736:C737"/>
    <mergeCell ref="D736:D737"/>
    <mergeCell ref="E736:E737"/>
    <mergeCell ref="C723:C726"/>
    <mergeCell ref="D723:D726"/>
    <mergeCell ref="E723:E726"/>
    <mergeCell ref="C727:C733"/>
    <mergeCell ref="D727:D733"/>
    <mergeCell ref="E727:E733"/>
    <mergeCell ref="C714:C716"/>
    <mergeCell ref="D714:D716"/>
    <mergeCell ref="E714:E716"/>
    <mergeCell ref="C717:C722"/>
    <mergeCell ref="D717:D722"/>
    <mergeCell ref="E717:E722"/>
    <mergeCell ref="C705:C710"/>
    <mergeCell ref="D705:D710"/>
    <mergeCell ref="E705:E710"/>
    <mergeCell ref="C711:C713"/>
    <mergeCell ref="D711:D713"/>
    <mergeCell ref="E711:E713"/>
    <mergeCell ref="C688:C693"/>
    <mergeCell ref="D688:D693"/>
    <mergeCell ref="E688:E693"/>
    <mergeCell ref="C694:C704"/>
    <mergeCell ref="D694:D704"/>
    <mergeCell ref="E694:E704"/>
    <mergeCell ref="C676:C681"/>
    <mergeCell ref="D676:D681"/>
    <mergeCell ref="E676:E681"/>
    <mergeCell ref="C682:C687"/>
    <mergeCell ref="D682:D687"/>
    <mergeCell ref="E682:E687"/>
    <mergeCell ref="C664:C669"/>
    <mergeCell ref="D664:D669"/>
    <mergeCell ref="E664:E669"/>
    <mergeCell ref="F665:F669"/>
    <mergeCell ref="C670:C675"/>
    <mergeCell ref="D670:D675"/>
    <mergeCell ref="E670:E675"/>
    <mergeCell ref="E657:E659"/>
    <mergeCell ref="C660:C661"/>
    <mergeCell ref="D660:D661"/>
    <mergeCell ref="E660:E661"/>
    <mergeCell ref="C662:C663"/>
    <mergeCell ref="D662:D663"/>
    <mergeCell ref="E662:E663"/>
    <mergeCell ref="A651:A754"/>
    <mergeCell ref="B651:B754"/>
    <mergeCell ref="C651:C654"/>
    <mergeCell ref="D651:D654"/>
    <mergeCell ref="E651:E654"/>
    <mergeCell ref="C655:C656"/>
    <mergeCell ref="D655:D656"/>
    <mergeCell ref="E655:E656"/>
    <mergeCell ref="C657:C659"/>
    <mergeCell ref="D657:D659"/>
    <mergeCell ref="A641:V641"/>
    <mergeCell ref="A642:A650"/>
    <mergeCell ref="B642:B650"/>
    <mergeCell ref="C642:C645"/>
    <mergeCell ref="D642:D645"/>
    <mergeCell ref="E642:E645"/>
    <mergeCell ref="C646:C650"/>
    <mergeCell ref="D646:D650"/>
    <mergeCell ref="E646:E650"/>
    <mergeCell ref="A635:A640"/>
    <mergeCell ref="B635:B640"/>
    <mergeCell ref="C635:C637"/>
    <mergeCell ref="D635:D637"/>
    <mergeCell ref="E635:E637"/>
    <mergeCell ref="C638:C640"/>
    <mergeCell ref="D638:D640"/>
    <mergeCell ref="E638:E640"/>
    <mergeCell ref="U627:U629"/>
    <mergeCell ref="V627:V629"/>
    <mergeCell ref="T628:T629"/>
    <mergeCell ref="A630:V630"/>
    <mergeCell ref="A631:A634"/>
    <mergeCell ref="B631:B634"/>
    <mergeCell ref="C631:C634"/>
    <mergeCell ref="D631:D634"/>
    <mergeCell ref="E631:E634"/>
    <mergeCell ref="G627:G629"/>
    <mergeCell ref="H627:H629"/>
    <mergeCell ref="I627:I629"/>
    <mergeCell ref="J627:J629"/>
    <mergeCell ref="K627:N628"/>
    <mergeCell ref="O627:T627"/>
    <mergeCell ref="I593:I618"/>
    <mergeCell ref="A623:V623"/>
    <mergeCell ref="A624:V624"/>
    <mergeCell ref="A625:F625"/>
    <mergeCell ref="A627:A629"/>
    <mergeCell ref="B627:B629"/>
    <mergeCell ref="C627:C629"/>
    <mergeCell ref="D627:D629"/>
    <mergeCell ref="E627:E629"/>
    <mergeCell ref="F627:F629"/>
    <mergeCell ref="A587:A592"/>
    <mergeCell ref="B587:B592"/>
    <mergeCell ref="C587:C592"/>
    <mergeCell ref="E587:E592"/>
    <mergeCell ref="A593:A618"/>
    <mergeCell ref="B593:B618"/>
    <mergeCell ref="C593:C618"/>
    <mergeCell ref="D593:D618"/>
    <mergeCell ref="E593:E618"/>
    <mergeCell ref="I571:I577"/>
    <mergeCell ref="A578:A586"/>
    <mergeCell ref="B578:B586"/>
    <mergeCell ref="C578:C586"/>
    <mergeCell ref="D578:D586"/>
    <mergeCell ref="E578:E586"/>
    <mergeCell ref="C567:C570"/>
    <mergeCell ref="D567:D570"/>
    <mergeCell ref="E567:E570"/>
    <mergeCell ref="A571:A577"/>
    <mergeCell ref="B571:B577"/>
    <mergeCell ref="C571:C577"/>
    <mergeCell ref="D571:D577"/>
    <mergeCell ref="E571:E577"/>
    <mergeCell ref="C548:C558"/>
    <mergeCell ref="D548:D558"/>
    <mergeCell ref="E548:E558"/>
    <mergeCell ref="C559:C566"/>
    <mergeCell ref="D559:D566"/>
    <mergeCell ref="E559:E566"/>
    <mergeCell ref="E538:E541"/>
    <mergeCell ref="I538:I541"/>
    <mergeCell ref="C542:C547"/>
    <mergeCell ref="D542:D547"/>
    <mergeCell ref="E542:E547"/>
    <mergeCell ref="I542:I547"/>
    <mergeCell ref="C516:C535"/>
    <mergeCell ref="D516:D535"/>
    <mergeCell ref="E516:E535"/>
    <mergeCell ref="A536:A570"/>
    <mergeCell ref="B536:B570"/>
    <mergeCell ref="C536:C537"/>
    <mergeCell ref="D536:D537"/>
    <mergeCell ref="E536:E537"/>
    <mergeCell ref="C538:C541"/>
    <mergeCell ref="D538:D541"/>
    <mergeCell ref="A499:V499"/>
    <mergeCell ref="A500:A535"/>
    <mergeCell ref="B500:B535"/>
    <mergeCell ref="C500:C507"/>
    <mergeCell ref="D500:D507"/>
    <mergeCell ref="E500:E507"/>
    <mergeCell ref="I500:I507"/>
    <mergeCell ref="C508:C515"/>
    <mergeCell ref="D508:D515"/>
    <mergeCell ref="E508:E515"/>
    <mergeCell ref="C492:C495"/>
    <mergeCell ref="D492:D495"/>
    <mergeCell ref="E492:E495"/>
    <mergeCell ref="I492:I495"/>
    <mergeCell ref="E496:E498"/>
    <mergeCell ref="C497:C498"/>
    <mergeCell ref="D497:D498"/>
    <mergeCell ref="I497:I498"/>
    <mergeCell ref="A482:A498"/>
    <mergeCell ref="B482:B498"/>
    <mergeCell ref="C482:C485"/>
    <mergeCell ref="D482:D485"/>
    <mergeCell ref="E482:E485"/>
    <mergeCell ref="I482:I485"/>
    <mergeCell ref="C486:C491"/>
    <mergeCell ref="D486:D491"/>
    <mergeCell ref="E486:E491"/>
    <mergeCell ref="I486:I491"/>
    <mergeCell ref="A479:A480"/>
    <mergeCell ref="B479:B480"/>
    <mergeCell ref="C479:C480"/>
    <mergeCell ref="D479:D480"/>
    <mergeCell ref="E479:E480"/>
    <mergeCell ref="A481:V481"/>
    <mergeCell ref="A474:V474"/>
    <mergeCell ref="A475:A478"/>
    <mergeCell ref="B475:B478"/>
    <mergeCell ref="C475:C478"/>
    <mergeCell ref="D475:D478"/>
    <mergeCell ref="E475:E478"/>
    <mergeCell ref="I471:I473"/>
    <mergeCell ref="J471:J473"/>
    <mergeCell ref="K471:N472"/>
    <mergeCell ref="O471:T471"/>
    <mergeCell ref="U471:U473"/>
    <mergeCell ref="V471:V473"/>
    <mergeCell ref="T472:T473"/>
    <mergeCell ref="A468:V468"/>
    <mergeCell ref="A469:F469"/>
    <mergeCell ref="A471:A473"/>
    <mergeCell ref="B471:B473"/>
    <mergeCell ref="C471:C473"/>
    <mergeCell ref="D471:D473"/>
    <mergeCell ref="E471:E473"/>
    <mergeCell ref="F471:F473"/>
    <mergeCell ref="G471:G473"/>
    <mergeCell ref="H471:H473"/>
    <mergeCell ref="A433:A463"/>
    <mergeCell ref="B433:B463"/>
    <mergeCell ref="C433:C463"/>
    <mergeCell ref="D433:D463"/>
    <mergeCell ref="E433:E463"/>
    <mergeCell ref="A467:V467"/>
    <mergeCell ref="C408:C410"/>
    <mergeCell ref="D408:D410"/>
    <mergeCell ref="E408:E410"/>
    <mergeCell ref="I408:I410"/>
    <mergeCell ref="A411:V411"/>
    <mergeCell ref="A412:A432"/>
    <mergeCell ref="B412:B432"/>
    <mergeCell ref="C412:C432"/>
    <mergeCell ref="D412:D432"/>
    <mergeCell ref="E412:E432"/>
    <mergeCell ref="I387:I390"/>
    <mergeCell ref="C391:C405"/>
    <mergeCell ref="D391:D405"/>
    <mergeCell ref="E391:E405"/>
    <mergeCell ref="I391:I405"/>
    <mergeCell ref="C406:C407"/>
    <mergeCell ref="D406:D407"/>
    <mergeCell ref="E406:E407"/>
    <mergeCell ref="I406:I407"/>
    <mergeCell ref="C384:C386"/>
    <mergeCell ref="D384:D386"/>
    <mergeCell ref="E384:E386"/>
    <mergeCell ref="C387:C390"/>
    <mergeCell ref="D387:D390"/>
    <mergeCell ref="E387:E390"/>
    <mergeCell ref="A376:V376"/>
    <mergeCell ref="A377:A410"/>
    <mergeCell ref="B377:B410"/>
    <mergeCell ref="C377:C379"/>
    <mergeCell ref="D377:D379"/>
    <mergeCell ref="E377:E379"/>
    <mergeCell ref="I377:I379"/>
    <mergeCell ref="C380:C383"/>
    <mergeCell ref="D380:D383"/>
    <mergeCell ref="E380:E383"/>
    <mergeCell ref="A374:A375"/>
    <mergeCell ref="B374:B375"/>
    <mergeCell ref="C374:C375"/>
    <mergeCell ref="D374:D375"/>
    <mergeCell ref="E374:E375"/>
    <mergeCell ref="I374:I375"/>
    <mergeCell ref="U366:U368"/>
    <mergeCell ref="V366:V368"/>
    <mergeCell ref="T367:T368"/>
    <mergeCell ref="A369:V369"/>
    <mergeCell ref="A370:A373"/>
    <mergeCell ref="B370:B373"/>
    <mergeCell ref="C370:C373"/>
    <mergeCell ref="D370:D373"/>
    <mergeCell ref="E370:E373"/>
    <mergeCell ref="I370:I373"/>
    <mergeCell ref="G366:G368"/>
    <mergeCell ref="H366:H368"/>
    <mergeCell ref="I366:I368"/>
    <mergeCell ref="J366:J368"/>
    <mergeCell ref="K366:N367"/>
    <mergeCell ref="O366:T366"/>
    <mergeCell ref="F354:F357"/>
    <mergeCell ref="A362:V362"/>
    <mergeCell ref="A363:V363"/>
    <mergeCell ref="A364:F364"/>
    <mergeCell ref="A366:A368"/>
    <mergeCell ref="B366:B368"/>
    <mergeCell ref="C366:C368"/>
    <mergeCell ref="D366:D368"/>
    <mergeCell ref="E366:E368"/>
    <mergeCell ref="F366:F368"/>
    <mergeCell ref="C347:C352"/>
    <mergeCell ref="D347:D352"/>
    <mergeCell ref="E347:E352"/>
    <mergeCell ref="A353:A357"/>
    <mergeCell ref="B353:B357"/>
    <mergeCell ref="C353:C357"/>
    <mergeCell ref="D353:D357"/>
    <mergeCell ref="E353:E357"/>
    <mergeCell ref="E335:E337"/>
    <mergeCell ref="A338:V338"/>
    <mergeCell ref="A339:A352"/>
    <mergeCell ref="B339:B352"/>
    <mergeCell ref="C339:C342"/>
    <mergeCell ref="D339:D342"/>
    <mergeCell ref="E339:E342"/>
    <mergeCell ref="C343:C346"/>
    <mergeCell ref="D343:D346"/>
    <mergeCell ref="E343:E346"/>
    <mergeCell ref="C329:C331"/>
    <mergeCell ref="D329:D331"/>
    <mergeCell ref="E329:E331"/>
    <mergeCell ref="A332:A337"/>
    <mergeCell ref="B332:B337"/>
    <mergeCell ref="C332:C334"/>
    <mergeCell ref="D332:D334"/>
    <mergeCell ref="E332:E334"/>
    <mergeCell ref="C335:C337"/>
    <mergeCell ref="D335:D337"/>
    <mergeCell ref="I312:I318"/>
    <mergeCell ref="C319:C325"/>
    <mergeCell ref="D319:D325"/>
    <mergeCell ref="E319:E325"/>
    <mergeCell ref="A326:V326"/>
    <mergeCell ref="A327:A331"/>
    <mergeCell ref="B327:B331"/>
    <mergeCell ref="C327:C328"/>
    <mergeCell ref="D327:D328"/>
    <mergeCell ref="E327:E328"/>
    <mergeCell ref="E299:E302"/>
    <mergeCell ref="C303:C311"/>
    <mergeCell ref="D303:D311"/>
    <mergeCell ref="E303:E311"/>
    <mergeCell ref="C312:C318"/>
    <mergeCell ref="D312:D318"/>
    <mergeCell ref="E312:E318"/>
    <mergeCell ref="A293:A325"/>
    <mergeCell ref="B293:B325"/>
    <mergeCell ref="C293:C295"/>
    <mergeCell ref="D293:D295"/>
    <mergeCell ref="E293:E295"/>
    <mergeCell ref="C296:C298"/>
    <mergeCell ref="D296:D298"/>
    <mergeCell ref="E296:E298"/>
    <mergeCell ref="C299:C302"/>
    <mergeCell ref="D299:D302"/>
    <mergeCell ref="A286:A291"/>
    <mergeCell ref="B286:B291"/>
    <mergeCell ref="C286:C291"/>
    <mergeCell ref="D286:D291"/>
    <mergeCell ref="E286:E291"/>
    <mergeCell ref="A292:V292"/>
    <mergeCell ref="E280:E282"/>
    <mergeCell ref="A283:A285"/>
    <mergeCell ref="B283:B285"/>
    <mergeCell ref="C283:C285"/>
    <mergeCell ref="D283:D285"/>
    <mergeCell ref="E283:E285"/>
    <mergeCell ref="D272:D274"/>
    <mergeCell ref="E272:E274"/>
    <mergeCell ref="A275:V275"/>
    <mergeCell ref="A276:A282"/>
    <mergeCell ref="B276:B282"/>
    <mergeCell ref="C276:C279"/>
    <mergeCell ref="D276:D279"/>
    <mergeCell ref="E276:E279"/>
    <mergeCell ref="C280:C282"/>
    <mergeCell ref="D280:D282"/>
    <mergeCell ref="A270:A271"/>
    <mergeCell ref="B270:B271"/>
    <mergeCell ref="C270:C271"/>
    <mergeCell ref="A272:A274"/>
    <mergeCell ref="B272:B274"/>
    <mergeCell ref="C272:C274"/>
    <mergeCell ref="V262:V264"/>
    <mergeCell ref="T263:T264"/>
    <mergeCell ref="A265:V265"/>
    <mergeCell ref="A266:A269"/>
    <mergeCell ref="B266:B269"/>
    <mergeCell ref="C266:C269"/>
    <mergeCell ref="H262:H264"/>
    <mergeCell ref="I262:I264"/>
    <mergeCell ref="J262:J264"/>
    <mergeCell ref="K262:N263"/>
    <mergeCell ref="O262:T262"/>
    <mergeCell ref="U262:U264"/>
    <mergeCell ref="B258:U258"/>
    <mergeCell ref="A259:V259"/>
    <mergeCell ref="A260:F260"/>
    <mergeCell ref="A262:A264"/>
    <mergeCell ref="B262:B264"/>
    <mergeCell ref="C262:C264"/>
    <mergeCell ref="D262:D264"/>
    <mergeCell ref="E262:E264"/>
    <mergeCell ref="F262:F264"/>
    <mergeCell ref="G262:G264"/>
    <mergeCell ref="A225:A243"/>
    <mergeCell ref="B225:B243"/>
    <mergeCell ref="C225:C243"/>
    <mergeCell ref="D225:D243"/>
    <mergeCell ref="E225:E243"/>
    <mergeCell ref="A244:A254"/>
    <mergeCell ref="B244:B254"/>
    <mergeCell ref="C244:C254"/>
    <mergeCell ref="D244:D254"/>
    <mergeCell ref="E244:E254"/>
    <mergeCell ref="A219:V219"/>
    <mergeCell ref="A220:A224"/>
    <mergeCell ref="B220:B224"/>
    <mergeCell ref="C220:C224"/>
    <mergeCell ref="D220:D224"/>
    <mergeCell ref="E220:E224"/>
    <mergeCell ref="C209:C214"/>
    <mergeCell ref="D209:D214"/>
    <mergeCell ref="E209:E214"/>
    <mergeCell ref="A215:A218"/>
    <mergeCell ref="B215:B218"/>
    <mergeCell ref="C215:C218"/>
    <mergeCell ref="D215:D218"/>
    <mergeCell ref="E215:E218"/>
    <mergeCell ref="D201:D202"/>
    <mergeCell ref="E201:E202"/>
    <mergeCell ref="C203:C204"/>
    <mergeCell ref="D203:D204"/>
    <mergeCell ref="E203:E204"/>
    <mergeCell ref="C205:C208"/>
    <mergeCell ref="D205:D208"/>
    <mergeCell ref="E205:E208"/>
    <mergeCell ref="A185:A214"/>
    <mergeCell ref="C185:C195"/>
    <mergeCell ref="D185:D195"/>
    <mergeCell ref="E186:E195"/>
    <mergeCell ref="B196:B214"/>
    <mergeCell ref="C196:C197"/>
    <mergeCell ref="D196:D197"/>
    <mergeCell ref="C198:C200"/>
    <mergeCell ref="D198:D200"/>
    <mergeCell ref="C201:C202"/>
    <mergeCell ref="A175:V175"/>
    <mergeCell ref="A176:A184"/>
    <mergeCell ref="B176:B184"/>
    <mergeCell ref="C176:C184"/>
    <mergeCell ref="D176:D184"/>
    <mergeCell ref="E177:E184"/>
    <mergeCell ref="A155:A170"/>
    <mergeCell ref="B155:B170"/>
    <mergeCell ref="C155:C170"/>
    <mergeCell ref="D155:D170"/>
    <mergeCell ref="E156:E170"/>
    <mergeCell ref="A171:A174"/>
    <mergeCell ref="B171:B174"/>
    <mergeCell ref="C171:C174"/>
    <mergeCell ref="D171:D174"/>
    <mergeCell ref="E172:E174"/>
    <mergeCell ref="F145:F147"/>
    <mergeCell ref="C148:C151"/>
    <mergeCell ref="D148:D151"/>
    <mergeCell ref="A152:A154"/>
    <mergeCell ref="B152:B154"/>
    <mergeCell ref="C152:C154"/>
    <mergeCell ref="D152:D154"/>
    <mergeCell ref="E153:E154"/>
    <mergeCell ref="A137:A151"/>
    <mergeCell ref="B137:B151"/>
    <mergeCell ref="C137:C140"/>
    <mergeCell ref="D137:D140"/>
    <mergeCell ref="C141:C143"/>
    <mergeCell ref="D141:D143"/>
    <mergeCell ref="C144:C146"/>
    <mergeCell ref="D144:D147"/>
    <mergeCell ref="A127:A129"/>
    <mergeCell ref="B127:B129"/>
    <mergeCell ref="C127:C129"/>
    <mergeCell ref="D127:D129"/>
    <mergeCell ref="A130:V130"/>
    <mergeCell ref="A131:A136"/>
    <mergeCell ref="B131:B136"/>
    <mergeCell ref="C131:C134"/>
    <mergeCell ref="D131:D134"/>
    <mergeCell ref="C135:C136"/>
    <mergeCell ref="U119:U121"/>
    <mergeCell ref="V119:V121"/>
    <mergeCell ref="T120:T121"/>
    <mergeCell ref="A122:V122"/>
    <mergeCell ref="A123:A126"/>
    <mergeCell ref="B123:B126"/>
    <mergeCell ref="C123:C126"/>
    <mergeCell ref="D123:D126"/>
    <mergeCell ref="G119:G121"/>
    <mergeCell ref="H119:H121"/>
    <mergeCell ref="I119:I121"/>
    <mergeCell ref="J119:J121"/>
    <mergeCell ref="K119:N120"/>
    <mergeCell ref="O119:T119"/>
    <mergeCell ref="A116:F116"/>
    <mergeCell ref="A119:A121"/>
    <mergeCell ref="B119:B121"/>
    <mergeCell ref="C119:C121"/>
    <mergeCell ref="D119:D121"/>
    <mergeCell ref="E119:E121"/>
    <mergeCell ref="F119:F121"/>
    <mergeCell ref="A108:A109"/>
    <mergeCell ref="B108:B109"/>
    <mergeCell ref="D108:D109"/>
    <mergeCell ref="E108:E109"/>
    <mergeCell ref="A114:V114"/>
    <mergeCell ref="A115:V115"/>
    <mergeCell ref="F101:F102"/>
    <mergeCell ref="C105:C106"/>
    <mergeCell ref="D105:D106"/>
    <mergeCell ref="E105:E106"/>
    <mergeCell ref="F105:F106"/>
    <mergeCell ref="A107:V107"/>
    <mergeCell ref="F85:F88"/>
    <mergeCell ref="C90:C93"/>
    <mergeCell ref="D90:D93"/>
    <mergeCell ref="E90:E93"/>
    <mergeCell ref="F90:F93"/>
    <mergeCell ref="C95:C98"/>
    <mergeCell ref="D95:D98"/>
    <mergeCell ref="E95:E98"/>
    <mergeCell ref="F95:F98"/>
    <mergeCell ref="E70:E79"/>
    <mergeCell ref="E81:E83"/>
    <mergeCell ref="A84:A106"/>
    <mergeCell ref="B84:B106"/>
    <mergeCell ref="C85:C88"/>
    <mergeCell ref="D85:D88"/>
    <mergeCell ref="E85:E88"/>
    <mergeCell ref="C100:C103"/>
    <mergeCell ref="D100:D103"/>
    <mergeCell ref="E100:E103"/>
    <mergeCell ref="A65:A68"/>
    <mergeCell ref="B65:B68"/>
    <mergeCell ref="A69:A83"/>
    <mergeCell ref="B69:B83"/>
    <mergeCell ref="C70:C83"/>
    <mergeCell ref="D70:D83"/>
    <mergeCell ref="A24:V24"/>
    <mergeCell ref="A25:A42"/>
    <mergeCell ref="B25:B42"/>
    <mergeCell ref="A43:V43"/>
    <mergeCell ref="A44:A64"/>
    <mergeCell ref="B44:B64"/>
    <mergeCell ref="U6:U8"/>
    <mergeCell ref="V6:V8"/>
    <mergeCell ref="T7:T8"/>
    <mergeCell ref="A9:V9"/>
    <mergeCell ref="A10:A23"/>
    <mergeCell ref="B10:B23"/>
    <mergeCell ref="G6:G8"/>
    <mergeCell ref="H6:H8"/>
    <mergeCell ref="I6:I8"/>
    <mergeCell ref="J6:J8"/>
    <mergeCell ref="K6:N7"/>
    <mergeCell ref="O6:T6"/>
    <mergeCell ref="B2:U2"/>
    <mergeCell ref="B3:U3"/>
    <mergeCell ref="A4:F4"/>
    <mergeCell ref="A5:F5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2:V491"/>
  <sheetViews>
    <sheetView topLeftCell="B1" zoomScaleNormal="100" workbookViewId="0">
      <pane ySplit="11" topLeftCell="A27" activePane="bottomLeft" state="frozen"/>
      <selection pane="bottomLeft" activeCell="Q481" sqref="Q481"/>
    </sheetView>
  </sheetViews>
  <sheetFormatPr baseColWidth="10" defaultRowHeight="12.75" x14ac:dyDescent="0.2"/>
  <cols>
    <col min="1" max="1" width="7" style="1156" customWidth="1"/>
    <col min="2" max="2" width="12.5703125" style="1156" customWidth="1"/>
    <col min="3" max="3" width="7.42578125" style="1270" customWidth="1"/>
    <col min="4" max="4" width="18.85546875" style="1271" customWidth="1"/>
    <col min="5" max="5" width="7.85546875" style="1272" customWidth="1"/>
    <col min="6" max="6" width="24.5703125" style="1160" customWidth="1"/>
    <col min="7" max="7" width="9" style="1273" customWidth="1"/>
    <col min="8" max="8" width="26.7109375" style="1156" customWidth="1"/>
    <col min="9" max="9" width="10.28515625" style="1160" customWidth="1"/>
    <col min="10" max="10" width="6.42578125" style="1156" customWidth="1"/>
    <col min="11" max="11" width="5.7109375" style="1156" customWidth="1"/>
    <col min="12" max="13" width="5.5703125" style="1156" customWidth="1"/>
    <col min="14" max="14" width="6" style="1156" customWidth="1"/>
    <col min="15" max="15" width="7.28515625" style="1156" customWidth="1"/>
    <col min="16" max="16" width="6.28515625" style="1156" customWidth="1"/>
    <col min="17" max="17" width="7.7109375" style="1156" customWidth="1"/>
    <col min="18" max="18" width="13.28515625" style="1156" customWidth="1"/>
    <col min="19" max="19" width="9.140625" style="1156" customWidth="1"/>
    <col min="20" max="20" width="10.42578125" style="1156" customWidth="1"/>
    <col min="21" max="21" width="8.140625" style="1156" customWidth="1"/>
    <col min="22" max="22" width="9.140625" style="1156" customWidth="1"/>
    <col min="23" max="256" width="11.42578125" style="1156"/>
    <col min="257" max="257" width="7" style="1156" customWidth="1"/>
    <col min="258" max="258" width="12.5703125" style="1156" customWidth="1"/>
    <col min="259" max="259" width="7.42578125" style="1156" customWidth="1"/>
    <col min="260" max="260" width="18.85546875" style="1156" customWidth="1"/>
    <col min="261" max="261" width="7.85546875" style="1156" customWidth="1"/>
    <col min="262" max="262" width="24.5703125" style="1156" customWidth="1"/>
    <col min="263" max="263" width="9" style="1156" customWidth="1"/>
    <col min="264" max="264" width="26.7109375" style="1156" customWidth="1"/>
    <col min="265" max="265" width="10.28515625" style="1156" customWidth="1"/>
    <col min="266" max="266" width="6.42578125" style="1156" customWidth="1"/>
    <col min="267" max="267" width="5.7109375" style="1156" customWidth="1"/>
    <col min="268" max="269" width="5.5703125" style="1156" customWidth="1"/>
    <col min="270" max="270" width="6" style="1156" customWidth="1"/>
    <col min="271" max="271" width="7.28515625" style="1156" customWidth="1"/>
    <col min="272" max="272" width="6.28515625" style="1156" customWidth="1"/>
    <col min="273" max="273" width="7.7109375" style="1156" customWidth="1"/>
    <col min="274" max="274" width="13.28515625" style="1156" customWidth="1"/>
    <col min="275" max="275" width="9.140625" style="1156" customWidth="1"/>
    <col min="276" max="276" width="10.42578125" style="1156" customWidth="1"/>
    <col min="277" max="277" width="8.140625" style="1156" customWidth="1"/>
    <col min="278" max="278" width="9.140625" style="1156" customWidth="1"/>
    <col min="279" max="512" width="11.42578125" style="1156"/>
    <col min="513" max="513" width="7" style="1156" customWidth="1"/>
    <col min="514" max="514" width="12.5703125" style="1156" customWidth="1"/>
    <col min="515" max="515" width="7.42578125" style="1156" customWidth="1"/>
    <col min="516" max="516" width="18.85546875" style="1156" customWidth="1"/>
    <col min="517" max="517" width="7.85546875" style="1156" customWidth="1"/>
    <col min="518" max="518" width="24.5703125" style="1156" customWidth="1"/>
    <col min="519" max="519" width="9" style="1156" customWidth="1"/>
    <col min="520" max="520" width="26.7109375" style="1156" customWidth="1"/>
    <col min="521" max="521" width="10.28515625" style="1156" customWidth="1"/>
    <col min="522" max="522" width="6.42578125" style="1156" customWidth="1"/>
    <col min="523" max="523" width="5.7109375" style="1156" customWidth="1"/>
    <col min="524" max="525" width="5.5703125" style="1156" customWidth="1"/>
    <col min="526" max="526" width="6" style="1156" customWidth="1"/>
    <col min="527" max="527" width="7.28515625" style="1156" customWidth="1"/>
    <col min="528" max="528" width="6.28515625" style="1156" customWidth="1"/>
    <col min="529" max="529" width="7.7109375" style="1156" customWidth="1"/>
    <col min="530" max="530" width="13.28515625" style="1156" customWidth="1"/>
    <col min="531" max="531" width="9.140625" style="1156" customWidth="1"/>
    <col min="532" max="532" width="10.42578125" style="1156" customWidth="1"/>
    <col min="533" max="533" width="8.140625" style="1156" customWidth="1"/>
    <col min="534" max="534" width="9.140625" style="1156" customWidth="1"/>
    <col min="535" max="768" width="11.42578125" style="1156"/>
    <col min="769" max="769" width="7" style="1156" customWidth="1"/>
    <col min="770" max="770" width="12.5703125" style="1156" customWidth="1"/>
    <col min="771" max="771" width="7.42578125" style="1156" customWidth="1"/>
    <col min="772" max="772" width="18.85546875" style="1156" customWidth="1"/>
    <col min="773" max="773" width="7.85546875" style="1156" customWidth="1"/>
    <col min="774" max="774" width="24.5703125" style="1156" customWidth="1"/>
    <col min="775" max="775" width="9" style="1156" customWidth="1"/>
    <col min="776" max="776" width="26.7109375" style="1156" customWidth="1"/>
    <col min="777" max="777" width="10.28515625" style="1156" customWidth="1"/>
    <col min="778" max="778" width="6.42578125" style="1156" customWidth="1"/>
    <col min="779" max="779" width="5.7109375" style="1156" customWidth="1"/>
    <col min="780" max="781" width="5.5703125" style="1156" customWidth="1"/>
    <col min="782" max="782" width="6" style="1156" customWidth="1"/>
    <col min="783" max="783" width="7.28515625" style="1156" customWidth="1"/>
    <col min="784" max="784" width="6.28515625" style="1156" customWidth="1"/>
    <col min="785" max="785" width="7.7109375" style="1156" customWidth="1"/>
    <col min="786" max="786" width="13.28515625" style="1156" customWidth="1"/>
    <col min="787" max="787" width="9.140625" style="1156" customWidth="1"/>
    <col min="788" max="788" width="10.42578125" style="1156" customWidth="1"/>
    <col min="789" max="789" width="8.140625" style="1156" customWidth="1"/>
    <col min="790" max="790" width="9.140625" style="1156" customWidth="1"/>
    <col min="791" max="1024" width="11.42578125" style="1156"/>
    <col min="1025" max="1025" width="7" style="1156" customWidth="1"/>
    <col min="1026" max="1026" width="12.5703125" style="1156" customWidth="1"/>
    <col min="1027" max="1027" width="7.42578125" style="1156" customWidth="1"/>
    <col min="1028" max="1028" width="18.85546875" style="1156" customWidth="1"/>
    <col min="1029" max="1029" width="7.85546875" style="1156" customWidth="1"/>
    <col min="1030" max="1030" width="24.5703125" style="1156" customWidth="1"/>
    <col min="1031" max="1031" width="9" style="1156" customWidth="1"/>
    <col min="1032" max="1032" width="26.7109375" style="1156" customWidth="1"/>
    <col min="1033" max="1033" width="10.28515625" style="1156" customWidth="1"/>
    <col min="1034" max="1034" width="6.42578125" style="1156" customWidth="1"/>
    <col min="1035" max="1035" width="5.7109375" style="1156" customWidth="1"/>
    <col min="1036" max="1037" width="5.5703125" style="1156" customWidth="1"/>
    <col min="1038" max="1038" width="6" style="1156" customWidth="1"/>
    <col min="1039" max="1039" width="7.28515625" style="1156" customWidth="1"/>
    <col min="1040" max="1040" width="6.28515625" style="1156" customWidth="1"/>
    <col min="1041" max="1041" width="7.7109375" style="1156" customWidth="1"/>
    <col min="1042" max="1042" width="13.28515625" style="1156" customWidth="1"/>
    <col min="1043" max="1043" width="9.140625" style="1156" customWidth="1"/>
    <col min="1044" max="1044" width="10.42578125" style="1156" customWidth="1"/>
    <col min="1045" max="1045" width="8.140625" style="1156" customWidth="1"/>
    <col min="1046" max="1046" width="9.140625" style="1156" customWidth="1"/>
    <col min="1047" max="1280" width="11.42578125" style="1156"/>
    <col min="1281" max="1281" width="7" style="1156" customWidth="1"/>
    <col min="1282" max="1282" width="12.5703125" style="1156" customWidth="1"/>
    <col min="1283" max="1283" width="7.42578125" style="1156" customWidth="1"/>
    <col min="1284" max="1284" width="18.85546875" style="1156" customWidth="1"/>
    <col min="1285" max="1285" width="7.85546875" style="1156" customWidth="1"/>
    <col min="1286" max="1286" width="24.5703125" style="1156" customWidth="1"/>
    <col min="1287" max="1287" width="9" style="1156" customWidth="1"/>
    <col min="1288" max="1288" width="26.7109375" style="1156" customWidth="1"/>
    <col min="1289" max="1289" width="10.28515625" style="1156" customWidth="1"/>
    <col min="1290" max="1290" width="6.42578125" style="1156" customWidth="1"/>
    <col min="1291" max="1291" width="5.7109375" style="1156" customWidth="1"/>
    <col min="1292" max="1293" width="5.5703125" style="1156" customWidth="1"/>
    <col min="1294" max="1294" width="6" style="1156" customWidth="1"/>
    <col min="1295" max="1295" width="7.28515625" style="1156" customWidth="1"/>
    <col min="1296" max="1296" width="6.28515625" style="1156" customWidth="1"/>
    <col min="1297" max="1297" width="7.7109375" style="1156" customWidth="1"/>
    <col min="1298" max="1298" width="13.28515625" style="1156" customWidth="1"/>
    <col min="1299" max="1299" width="9.140625" style="1156" customWidth="1"/>
    <col min="1300" max="1300" width="10.42578125" style="1156" customWidth="1"/>
    <col min="1301" max="1301" width="8.140625" style="1156" customWidth="1"/>
    <col min="1302" max="1302" width="9.140625" style="1156" customWidth="1"/>
    <col min="1303" max="1536" width="11.42578125" style="1156"/>
    <col min="1537" max="1537" width="7" style="1156" customWidth="1"/>
    <col min="1538" max="1538" width="12.5703125" style="1156" customWidth="1"/>
    <col min="1539" max="1539" width="7.42578125" style="1156" customWidth="1"/>
    <col min="1540" max="1540" width="18.85546875" style="1156" customWidth="1"/>
    <col min="1541" max="1541" width="7.85546875" style="1156" customWidth="1"/>
    <col min="1542" max="1542" width="24.5703125" style="1156" customWidth="1"/>
    <col min="1543" max="1543" width="9" style="1156" customWidth="1"/>
    <col min="1544" max="1544" width="26.7109375" style="1156" customWidth="1"/>
    <col min="1545" max="1545" width="10.28515625" style="1156" customWidth="1"/>
    <col min="1546" max="1546" width="6.42578125" style="1156" customWidth="1"/>
    <col min="1547" max="1547" width="5.7109375" style="1156" customWidth="1"/>
    <col min="1548" max="1549" width="5.5703125" style="1156" customWidth="1"/>
    <col min="1550" max="1550" width="6" style="1156" customWidth="1"/>
    <col min="1551" max="1551" width="7.28515625" style="1156" customWidth="1"/>
    <col min="1552" max="1552" width="6.28515625" style="1156" customWidth="1"/>
    <col min="1553" max="1553" width="7.7109375" style="1156" customWidth="1"/>
    <col min="1554" max="1554" width="13.28515625" style="1156" customWidth="1"/>
    <col min="1555" max="1555" width="9.140625" style="1156" customWidth="1"/>
    <col min="1556" max="1556" width="10.42578125" style="1156" customWidth="1"/>
    <col min="1557" max="1557" width="8.140625" style="1156" customWidth="1"/>
    <col min="1558" max="1558" width="9.140625" style="1156" customWidth="1"/>
    <col min="1559" max="1792" width="11.42578125" style="1156"/>
    <col min="1793" max="1793" width="7" style="1156" customWidth="1"/>
    <col min="1794" max="1794" width="12.5703125" style="1156" customWidth="1"/>
    <col min="1795" max="1795" width="7.42578125" style="1156" customWidth="1"/>
    <col min="1796" max="1796" width="18.85546875" style="1156" customWidth="1"/>
    <col min="1797" max="1797" width="7.85546875" style="1156" customWidth="1"/>
    <col min="1798" max="1798" width="24.5703125" style="1156" customWidth="1"/>
    <col min="1799" max="1799" width="9" style="1156" customWidth="1"/>
    <col min="1800" max="1800" width="26.7109375" style="1156" customWidth="1"/>
    <col min="1801" max="1801" width="10.28515625" style="1156" customWidth="1"/>
    <col min="1802" max="1802" width="6.42578125" style="1156" customWidth="1"/>
    <col min="1803" max="1803" width="5.7109375" style="1156" customWidth="1"/>
    <col min="1804" max="1805" width="5.5703125" style="1156" customWidth="1"/>
    <col min="1806" max="1806" width="6" style="1156" customWidth="1"/>
    <col min="1807" max="1807" width="7.28515625" style="1156" customWidth="1"/>
    <col min="1808" max="1808" width="6.28515625" style="1156" customWidth="1"/>
    <col min="1809" max="1809" width="7.7109375" style="1156" customWidth="1"/>
    <col min="1810" max="1810" width="13.28515625" style="1156" customWidth="1"/>
    <col min="1811" max="1811" width="9.140625" style="1156" customWidth="1"/>
    <col min="1812" max="1812" width="10.42578125" style="1156" customWidth="1"/>
    <col min="1813" max="1813" width="8.140625" style="1156" customWidth="1"/>
    <col min="1814" max="1814" width="9.140625" style="1156" customWidth="1"/>
    <col min="1815" max="2048" width="11.42578125" style="1156"/>
    <col min="2049" max="2049" width="7" style="1156" customWidth="1"/>
    <col min="2050" max="2050" width="12.5703125" style="1156" customWidth="1"/>
    <col min="2051" max="2051" width="7.42578125" style="1156" customWidth="1"/>
    <col min="2052" max="2052" width="18.85546875" style="1156" customWidth="1"/>
    <col min="2053" max="2053" width="7.85546875" style="1156" customWidth="1"/>
    <col min="2054" max="2054" width="24.5703125" style="1156" customWidth="1"/>
    <col min="2055" max="2055" width="9" style="1156" customWidth="1"/>
    <col min="2056" max="2056" width="26.7109375" style="1156" customWidth="1"/>
    <col min="2057" max="2057" width="10.28515625" style="1156" customWidth="1"/>
    <col min="2058" max="2058" width="6.42578125" style="1156" customWidth="1"/>
    <col min="2059" max="2059" width="5.7109375" style="1156" customWidth="1"/>
    <col min="2060" max="2061" width="5.5703125" style="1156" customWidth="1"/>
    <col min="2062" max="2062" width="6" style="1156" customWidth="1"/>
    <col min="2063" max="2063" width="7.28515625" style="1156" customWidth="1"/>
    <col min="2064" max="2064" width="6.28515625" style="1156" customWidth="1"/>
    <col min="2065" max="2065" width="7.7109375" style="1156" customWidth="1"/>
    <col min="2066" max="2066" width="13.28515625" style="1156" customWidth="1"/>
    <col min="2067" max="2067" width="9.140625" style="1156" customWidth="1"/>
    <col min="2068" max="2068" width="10.42578125" style="1156" customWidth="1"/>
    <col min="2069" max="2069" width="8.140625" style="1156" customWidth="1"/>
    <col min="2070" max="2070" width="9.140625" style="1156" customWidth="1"/>
    <col min="2071" max="2304" width="11.42578125" style="1156"/>
    <col min="2305" max="2305" width="7" style="1156" customWidth="1"/>
    <col min="2306" max="2306" width="12.5703125" style="1156" customWidth="1"/>
    <col min="2307" max="2307" width="7.42578125" style="1156" customWidth="1"/>
    <col min="2308" max="2308" width="18.85546875" style="1156" customWidth="1"/>
    <col min="2309" max="2309" width="7.85546875" style="1156" customWidth="1"/>
    <col min="2310" max="2310" width="24.5703125" style="1156" customWidth="1"/>
    <col min="2311" max="2311" width="9" style="1156" customWidth="1"/>
    <col min="2312" max="2312" width="26.7109375" style="1156" customWidth="1"/>
    <col min="2313" max="2313" width="10.28515625" style="1156" customWidth="1"/>
    <col min="2314" max="2314" width="6.42578125" style="1156" customWidth="1"/>
    <col min="2315" max="2315" width="5.7109375" style="1156" customWidth="1"/>
    <col min="2316" max="2317" width="5.5703125" style="1156" customWidth="1"/>
    <col min="2318" max="2318" width="6" style="1156" customWidth="1"/>
    <col min="2319" max="2319" width="7.28515625" style="1156" customWidth="1"/>
    <col min="2320" max="2320" width="6.28515625" style="1156" customWidth="1"/>
    <col min="2321" max="2321" width="7.7109375" style="1156" customWidth="1"/>
    <col min="2322" max="2322" width="13.28515625" style="1156" customWidth="1"/>
    <col min="2323" max="2323" width="9.140625" style="1156" customWidth="1"/>
    <col min="2324" max="2324" width="10.42578125" style="1156" customWidth="1"/>
    <col min="2325" max="2325" width="8.140625" style="1156" customWidth="1"/>
    <col min="2326" max="2326" width="9.140625" style="1156" customWidth="1"/>
    <col min="2327" max="2560" width="11.42578125" style="1156"/>
    <col min="2561" max="2561" width="7" style="1156" customWidth="1"/>
    <col min="2562" max="2562" width="12.5703125" style="1156" customWidth="1"/>
    <col min="2563" max="2563" width="7.42578125" style="1156" customWidth="1"/>
    <col min="2564" max="2564" width="18.85546875" style="1156" customWidth="1"/>
    <col min="2565" max="2565" width="7.85546875" style="1156" customWidth="1"/>
    <col min="2566" max="2566" width="24.5703125" style="1156" customWidth="1"/>
    <col min="2567" max="2567" width="9" style="1156" customWidth="1"/>
    <col min="2568" max="2568" width="26.7109375" style="1156" customWidth="1"/>
    <col min="2569" max="2569" width="10.28515625" style="1156" customWidth="1"/>
    <col min="2570" max="2570" width="6.42578125" style="1156" customWidth="1"/>
    <col min="2571" max="2571" width="5.7109375" style="1156" customWidth="1"/>
    <col min="2572" max="2573" width="5.5703125" style="1156" customWidth="1"/>
    <col min="2574" max="2574" width="6" style="1156" customWidth="1"/>
    <col min="2575" max="2575" width="7.28515625" style="1156" customWidth="1"/>
    <col min="2576" max="2576" width="6.28515625" style="1156" customWidth="1"/>
    <col min="2577" max="2577" width="7.7109375" style="1156" customWidth="1"/>
    <col min="2578" max="2578" width="13.28515625" style="1156" customWidth="1"/>
    <col min="2579" max="2579" width="9.140625" style="1156" customWidth="1"/>
    <col min="2580" max="2580" width="10.42578125" style="1156" customWidth="1"/>
    <col min="2581" max="2581" width="8.140625" style="1156" customWidth="1"/>
    <col min="2582" max="2582" width="9.140625" style="1156" customWidth="1"/>
    <col min="2583" max="2816" width="11.42578125" style="1156"/>
    <col min="2817" max="2817" width="7" style="1156" customWidth="1"/>
    <col min="2818" max="2818" width="12.5703125" style="1156" customWidth="1"/>
    <col min="2819" max="2819" width="7.42578125" style="1156" customWidth="1"/>
    <col min="2820" max="2820" width="18.85546875" style="1156" customWidth="1"/>
    <col min="2821" max="2821" width="7.85546875" style="1156" customWidth="1"/>
    <col min="2822" max="2822" width="24.5703125" style="1156" customWidth="1"/>
    <col min="2823" max="2823" width="9" style="1156" customWidth="1"/>
    <col min="2824" max="2824" width="26.7109375" style="1156" customWidth="1"/>
    <col min="2825" max="2825" width="10.28515625" style="1156" customWidth="1"/>
    <col min="2826" max="2826" width="6.42578125" style="1156" customWidth="1"/>
    <col min="2827" max="2827" width="5.7109375" style="1156" customWidth="1"/>
    <col min="2828" max="2829" width="5.5703125" style="1156" customWidth="1"/>
    <col min="2830" max="2830" width="6" style="1156" customWidth="1"/>
    <col min="2831" max="2831" width="7.28515625" style="1156" customWidth="1"/>
    <col min="2832" max="2832" width="6.28515625" style="1156" customWidth="1"/>
    <col min="2833" max="2833" width="7.7109375" style="1156" customWidth="1"/>
    <col min="2834" max="2834" width="13.28515625" style="1156" customWidth="1"/>
    <col min="2835" max="2835" width="9.140625" style="1156" customWidth="1"/>
    <col min="2836" max="2836" width="10.42578125" style="1156" customWidth="1"/>
    <col min="2837" max="2837" width="8.140625" style="1156" customWidth="1"/>
    <col min="2838" max="2838" width="9.140625" style="1156" customWidth="1"/>
    <col min="2839" max="3072" width="11.42578125" style="1156"/>
    <col min="3073" max="3073" width="7" style="1156" customWidth="1"/>
    <col min="3074" max="3074" width="12.5703125" style="1156" customWidth="1"/>
    <col min="3075" max="3075" width="7.42578125" style="1156" customWidth="1"/>
    <col min="3076" max="3076" width="18.85546875" style="1156" customWidth="1"/>
    <col min="3077" max="3077" width="7.85546875" style="1156" customWidth="1"/>
    <col min="3078" max="3078" width="24.5703125" style="1156" customWidth="1"/>
    <col min="3079" max="3079" width="9" style="1156" customWidth="1"/>
    <col min="3080" max="3080" width="26.7109375" style="1156" customWidth="1"/>
    <col min="3081" max="3081" width="10.28515625" style="1156" customWidth="1"/>
    <col min="3082" max="3082" width="6.42578125" style="1156" customWidth="1"/>
    <col min="3083" max="3083" width="5.7109375" style="1156" customWidth="1"/>
    <col min="3084" max="3085" width="5.5703125" style="1156" customWidth="1"/>
    <col min="3086" max="3086" width="6" style="1156" customWidth="1"/>
    <col min="3087" max="3087" width="7.28515625" style="1156" customWidth="1"/>
    <col min="3088" max="3088" width="6.28515625" style="1156" customWidth="1"/>
    <col min="3089" max="3089" width="7.7109375" style="1156" customWidth="1"/>
    <col min="3090" max="3090" width="13.28515625" style="1156" customWidth="1"/>
    <col min="3091" max="3091" width="9.140625" style="1156" customWidth="1"/>
    <col min="3092" max="3092" width="10.42578125" style="1156" customWidth="1"/>
    <col min="3093" max="3093" width="8.140625" style="1156" customWidth="1"/>
    <col min="3094" max="3094" width="9.140625" style="1156" customWidth="1"/>
    <col min="3095" max="3328" width="11.42578125" style="1156"/>
    <col min="3329" max="3329" width="7" style="1156" customWidth="1"/>
    <col min="3330" max="3330" width="12.5703125" style="1156" customWidth="1"/>
    <col min="3331" max="3331" width="7.42578125" style="1156" customWidth="1"/>
    <col min="3332" max="3332" width="18.85546875" style="1156" customWidth="1"/>
    <col min="3333" max="3333" width="7.85546875" style="1156" customWidth="1"/>
    <col min="3334" max="3334" width="24.5703125" style="1156" customWidth="1"/>
    <col min="3335" max="3335" width="9" style="1156" customWidth="1"/>
    <col min="3336" max="3336" width="26.7109375" style="1156" customWidth="1"/>
    <col min="3337" max="3337" width="10.28515625" style="1156" customWidth="1"/>
    <col min="3338" max="3338" width="6.42578125" style="1156" customWidth="1"/>
    <col min="3339" max="3339" width="5.7109375" style="1156" customWidth="1"/>
    <col min="3340" max="3341" width="5.5703125" style="1156" customWidth="1"/>
    <col min="3342" max="3342" width="6" style="1156" customWidth="1"/>
    <col min="3343" max="3343" width="7.28515625" style="1156" customWidth="1"/>
    <col min="3344" max="3344" width="6.28515625" style="1156" customWidth="1"/>
    <col min="3345" max="3345" width="7.7109375" style="1156" customWidth="1"/>
    <col min="3346" max="3346" width="13.28515625" style="1156" customWidth="1"/>
    <col min="3347" max="3347" width="9.140625" style="1156" customWidth="1"/>
    <col min="3348" max="3348" width="10.42578125" style="1156" customWidth="1"/>
    <col min="3349" max="3349" width="8.140625" style="1156" customWidth="1"/>
    <col min="3350" max="3350" width="9.140625" style="1156" customWidth="1"/>
    <col min="3351" max="3584" width="11.42578125" style="1156"/>
    <col min="3585" max="3585" width="7" style="1156" customWidth="1"/>
    <col min="3586" max="3586" width="12.5703125" style="1156" customWidth="1"/>
    <col min="3587" max="3587" width="7.42578125" style="1156" customWidth="1"/>
    <col min="3588" max="3588" width="18.85546875" style="1156" customWidth="1"/>
    <col min="3589" max="3589" width="7.85546875" style="1156" customWidth="1"/>
    <col min="3590" max="3590" width="24.5703125" style="1156" customWidth="1"/>
    <col min="3591" max="3591" width="9" style="1156" customWidth="1"/>
    <col min="3592" max="3592" width="26.7109375" style="1156" customWidth="1"/>
    <col min="3593" max="3593" width="10.28515625" style="1156" customWidth="1"/>
    <col min="3594" max="3594" width="6.42578125" style="1156" customWidth="1"/>
    <col min="3595" max="3595" width="5.7109375" style="1156" customWidth="1"/>
    <col min="3596" max="3597" width="5.5703125" style="1156" customWidth="1"/>
    <col min="3598" max="3598" width="6" style="1156" customWidth="1"/>
    <col min="3599" max="3599" width="7.28515625" style="1156" customWidth="1"/>
    <col min="3600" max="3600" width="6.28515625" style="1156" customWidth="1"/>
    <col min="3601" max="3601" width="7.7109375" style="1156" customWidth="1"/>
    <col min="3602" max="3602" width="13.28515625" style="1156" customWidth="1"/>
    <col min="3603" max="3603" width="9.140625" style="1156" customWidth="1"/>
    <col min="3604" max="3604" width="10.42578125" style="1156" customWidth="1"/>
    <col min="3605" max="3605" width="8.140625" style="1156" customWidth="1"/>
    <col min="3606" max="3606" width="9.140625" style="1156" customWidth="1"/>
    <col min="3607" max="3840" width="11.42578125" style="1156"/>
    <col min="3841" max="3841" width="7" style="1156" customWidth="1"/>
    <col min="3842" max="3842" width="12.5703125" style="1156" customWidth="1"/>
    <col min="3843" max="3843" width="7.42578125" style="1156" customWidth="1"/>
    <col min="3844" max="3844" width="18.85546875" style="1156" customWidth="1"/>
    <col min="3845" max="3845" width="7.85546875" style="1156" customWidth="1"/>
    <col min="3846" max="3846" width="24.5703125" style="1156" customWidth="1"/>
    <col min="3847" max="3847" width="9" style="1156" customWidth="1"/>
    <col min="3848" max="3848" width="26.7109375" style="1156" customWidth="1"/>
    <col min="3849" max="3849" width="10.28515625" style="1156" customWidth="1"/>
    <col min="3850" max="3850" width="6.42578125" style="1156" customWidth="1"/>
    <col min="3851" max="3851" width="5.7109375" style="1156" customWidth="1"/>
    <col min="3852" max="3853" width="5.5703125" style="1156" customWidth="1"/>
    <col min="3854" max="3854" width="6" style="1156" customWidth="1"/>
    <col min="3855" max="3855" width="7.28515625" style="1156" customWidth="1"/>
    <col min="3856" max="3856" width="6.28515625" style="1156" customWidth="1"/>
    <col min="3857" max="3857" width="7.7109375" style="1156" customWidth="1"/>
    <col min="3858" max="3858" width="13.28515625" style="1156" customWidth="1"/>
    <col min="3859" max="3859" width="9.140625" style="1156" customWidth="1"/>
    <col min="3860" max="3860" width="10.42578125" style="1156" customWidth="1"/>
    <col min="3861" max="3861" width="8.140625" style="1156" customWidth="1"/>
    <col min="3862" max="3862" width="9.140625" style="1156" customWidth="1"/>
    <col min="3863" max="4096" width="11.42578125" style="1156"/>
    <col min="4097" max="4097" width="7" style="1156" customWidth="1"/>
    <col min="4098" max="4098" width="12.5703125" style="1156" customWidth="1"/>
    <col min="4099" max="4099" width="7.42578125" style="1156" customWidth="1"/>
    <col min="4100" max="4100" width="18.85546875" style="1156" customWidth="1"/>
    <col min="4101" max="4101" width="7.85546875" style="1156" customWidth="1"/>
    <col min="4102" max="4102" width="24.5703125" style="1156" customWidth="1"/>
    <col min="4103" max="4103" width="9" style="1156" customWidth="1"/>
    <col min="4104" max="4104" width="26.7109375" style="1156" customWidth="1"/>
    <col min="4105" max="4105" width="10.28515625" style="1156" customWidth="1"/>
    <col min="4106" max="4106" width="6.42578125" style="1156" customWidth="1"/>
    <col min="4107" max="4107" width="5.7109375" style="1156" customWidth="1"/>
    <col min="4108" max="4109" width="5.5703125" style="1156" customWidth="1"/>
    <col min="4110" max="4110" width="6" style="1156" customWidth="1"/>
    <col min="4111" max="4111" width="7.28515625" style="1156" customWidth="1"/>
    <col min="4112" max="4112" width="6.28515625" style="1156" customWidth="1"/>
    <col min="4113" max="4113" width="7.7109375" style="1156" customWidth="1"/>
    <col min="4114" max="4114" width="13.28515625" style="1156" customWidth="1"/>
    <col min="4115" max="4115" width="9.140625" style="1156" customWidth="1"/>
    <col min="4116" max="4116" width="10.42578125" style="1156" customWidth="1"/>
    <col min="4117" max="4117" width="8.140625" style="1156" customWidth="1"/>
    <col min="4118" max="4118" width="9.140625" style="1156" customWidth="1"/>
    <col min="4119" max="4352" width="11.42578125" style="1156"/>
    <col min="4353" max="4353" width="7" style="1156" customWidth="1"/>
    <col min="4354" max="4354" width="12.5703125" style="1156" customWidth="1"/>
    <col min="4355" max="4355" width="7.42578125" style="1156" customWidth="1"/>
    <col min="4356" max="4356" width="18.85546875" style="1156" customWidth="1"/>
    <col min="4357" max="4357" width="7.85546875" style="1156" customWidth="1"/>
    <col min="4358" max="4358" width="24.5703125" style="1156" customWidth="1"/>
    <col min="4359" max="4359" width="9" style="1156" customWidth="1"/>
    <col min="4360" max="4360" width="26.7109375" style="1156" customWidth="1"/>
    <col min="4361" max="4361" width="10.28515625" style="1156" customWidth="1"/>
    <col min="4362" max="4362" width="6.42578125" style="1156" customWidth="1"/>
    <col min="4363" max="4363" width="5.7109375" style="1156" customWidth="1"/>
    <col min="4364" max="4365" width="5.5703125" style="1156" customWidth="1"/>
    <col min="4366" max="4366" width="6" style="1156" customWidth="1"/>
    <col min="4367" max="4367" width="7.28515625" style="1156" customWidth="1"/>
    <col min="4368" max="4368" width="6.28515625" style="1156" customWidth="1"/>
    <col min="4369" max="4369" width="7.7109375" style="1156" customWidth="1"/>
    <col min="4370" max="4370" width="13.28515625" style="1156" customWidth="1"/>
    <col min="4371" max="4371" width="9.140625" style="1156" customWidth="1"/>
    <col min="4372" max="4372" width="10.42578125" style="1156" customWidth="1"/>
    <col min="4373" max="4373" width="8.140625" style="1156" customWidth="1"/>
    <col min="4374" max="4374" width="9.140625" style="1156" customWidth="1"/>
    <col min="4375" max="4608" width="11.42578125" style="1156"/>
    <col min="4609" max="4609" width="7" style="1156" customWidth="1"/>
    <col min="4610" max="4610" width="12.5703125" style="1156" customWidth="1"/>
    <col min="4611" max="4611" width="7.42578125" style="1156" customWidth="1"/>
    <col min="4612" max="4612" width="18.85546875" style="1156" customWidth="1"/>
    <col min="4613" max="4613" width="7.85546875" style="1156" customWidth="1"/>
    <col min="4614" max="4614" width="24.5703125" style="1156" customWidth="1"/>
    <col min="4615" max="4615" width="9" style="1156" customWidth="1"/>
    <col min="4616" max="4616" width="26.7109375" style="1156" customWidth="1"/>
    <col min="4617" max="4617" width="10.28515625" style="1156" customWidth="1"/>
    <col min="4618" max="4618" width="6.42578125" style="1156" customWidth="1"/>
    <col min="4619" max="4619" width="5.7109375" style="1156" customWidth="1"/>
    <col min="4620" max="4621" width="5.5703125" style="1156" customWidth="1"/>
    <col min="4622" max="4622" width="6" style="1156" customWidth="1"/>
    <col min="4623" max="4623" width="7.28515625" style="1156" customWidth="1"/>
    <col min="4624" max="4624" width="6.28515625" style="1156" customWidth="1"/>
    <col min="4625" max="4625" width="7.7109375" style="1156" customWidth="1"/>
    <col min="4626" max="4626" width="13.28515625" style="1156" customWidth="1"/>
    <col min="4627" max="4627" width="9.140625" style="1156" customWidth="1"/>
    <col min="4628" max="4628" width="10.42578125" style="1156" customWidth="1"/>
    <col min="4629" max="4629" width="8.140625" style="1156" customWidth="1"/>
    <col min="4630" max="4630" width="9.140625" style="1156" customWidth="1"/>
    <col min="4631" max="4864" width="11.42578125" style="1156"/>
    <col min="4865" max="4865" width="7" style="1156" customWidth="1"/>
    <col min="4866" max="4866" width="12.5703125" style="1156" customWidth="1"/>
    <col min="4867" max="4867" width="7.42578125" style="1156" customWidth="1"/>
    <col min="4868" max="4868" width="18.85546875" style="1156" customWidth="1"/>
    <col min="4869" max="4869" width="7.85546875" style="1156" customWidth="1"/>
    <col min="4870" max="4870" width="24.5703125" style="1156" customWidth="1"/>
    <col min="4871" max="4871" width="9" style="1156" customWidth="1"/>
    <col min="4872" max="4872" width="26.7109375" style="1156" customWidth="1"/>
    <col min="4873" max="4873" width="10.28515625" style="1156" customWidth="1"/>
    <col min="4874" max="4874" width="6.42578125" style="1156" customWidth="1"/>
    <col min="4875" max="4875" width="5.7109375" style="1156" customWidth="1"/>
    <col min="4876" max="4877" width="5.5703125" style="1156" customWidth="1"/>
    <col min="4878" max="4878" width="6" style="1156" customWidth="1"/>
    <col min="4879" max="4879" width="7.28515625" style="1156" customWidth="1"/>
    <col min="4880" max="4880" width="6.28515625" style="1156" customWidth="1"/>
    <col min="4881" max="4881" width="7.7109375" style="1156" customWidth="1"/>
    <col min="4882" max="4882" width="13.28515625" style="1156" customWidth="1"/>
    <col min="4883" max="4883" width="9.140625" style="1156" customWidth="1"/>
    <col min="4884" max="4884" width="10.42578125" style="1156" customWidth="1"/>
    <col min="4885" max="4885" width="8.140625" style="1156" customWidth="1"/>
    <col min="4886" max="4886" width="9.140625" style="1156" customWidth="1"/>
    <col min="4887" max="5120" width="11.42578125" style="1156"/>
    <col min="5121" max="5121" width="7" style="1156" customWidth="1"/>
    <col min="5122" max="5122" width="12.5703125" style="1156" customWidth="1"/>
    <col min="5123" max="5123" width="7.42578125" style="1156" customWidth="1"/>
    <col min="5124" max="5124" width="18.85546875" style="1156" customWidth="1"/>
    <col min="5125" max="5125" width="7.85546875" style="1156" customWidth="1"/>
    <col min="5126" max="5126" width="24.5703125" style="1156" customWidth="1"/>
    <col min="5127" max="5127" width="9" style="1156" customWidth="1"/>
    <col min="5128" max="5128" width="26.7109375" style="1156" customWidth="1"/>
    <col min="5129" max="5129" width="10.28515625" style="1156" customWidth="1"/>
    <col min="5130" max="5130" width="6.42578125" style="1156" customWidth="1"/>
    <col min="5131" max="5131" width="5.7109375" style="1156" customWidth="1"/>
    <col min="5132" max="5133" width="5.5703125" style="1156" customWidth="1"/>
    <col min="5134" max="5134" width="6" style="1156" customWidth="1"/>
    <col min="5135" max="5135" width="7.28515625" style="1156" customWidth="1"/>
    <col min="5136" max="5136" width="6.28515625" style="1156" customWidth="1"/>
    <col min="5137" max="5137" width="7.7109375" style="1156" customWidth="1"/>
    <col min="5138" max="5138" width="13.28515625" style="1156" customWidth="1"/>
    <col min="5139" max="5139" width="9.140625" style="1156" customWidth="1"/>
    <col min="5140" max="5140" width="10.42578125" style="1156" customWidth="1"/>
    <col min="5141" max="5141" width="8.140625" style="1156" customWidth="1"/>
    <col min="5142" max="5142" width="9.140625" style="1156" customWidth="1"/>
    <col min="5143" max="5376" width="11.42578125" style="1156"/>
    <col min="5377" max="5377" width="7" style="1156" customWidth="1"/>
    <col min="5378" max="5378" width="12.5703125" style="1156" customWidth="1"/>
    <col min="5379" max="5379" width="7.42578125" style="1156" customWidth="1"/>
    <col min="5380" max="5380" width="18.85546875" style="1156" customWidth="1"/>
    <col min="5381" max="5381" width="7.85546875" style="1156" customWidth="1"/>
    <col min="5382" max="5382" width="24.5703125" style="1156" customWidth="1"/>
    <col min="5383" max="5383" width="9" style="1156" customWidth="1"/>
    <col min="5384" max="5384" width="26.7109375" style="1156" customWidth="1"/>
    <col min="5385" max="5385" width="10.28515625" style="1156" customWidth="1"/>
    <col min="5386" max="5386" width="6.42578125" style="1156" customWidth="1"/>
    <col min="5387" max="5387" width="5.7109375" style="1156" customWidth="1"/>
    <col min="5388" max="5389" width="5.5703125" style="1156" customWidth="1"/>
    <col min="5390" max="5390" width="6" style="1156" customWidth="1"/>
    <col min="5391" max="5391" width="7.28515625" style="1156" customWidth="1"/>
    <col min="5392" max="5392" width="6.28515625" style="1156" customWidth="1"/>
    <col min="5393" max="5393" width="7.7109375" style="1156" customWidth="1"/>
    <col min="5394" max="5394" width="13.28515625" style="1156" customWidth="1"/>
    <col min="5395" max="5395" width="9.140625" style="1156" customWidth="1"/>
    <col min="5396" max="5396" width="10.42578125" style="1156" customWidth="1"/>
    <col min="5397" max="5397" width="8.140625" style="1156" customWidth="1"/>
    <col min="5398" max="5398" width="9.140625" style="1156" customWidth="1"/>
    <col min="5399" max="5632" width="11.42578125" style="1156"/>
    <col min="5633" max="5633" width="7" style="1156" customWidth="1"/>
    <col min="5634" max="5634" width="12.5703125" style="1156" customWidth="1"/>
    <col min="5635" max="5635" width="7.42578125" style="1156" customWidth="1"/>
    <col min="5636" max="5636" width="18.85546875" style="1156" customWidth="1"/>
    <col min="5637" max="5637" width="7.85546875" style="1156" customWidth="1"/>
    <col min="5638" max="5638" width="24.5703125" style="1156" customWidth="1"/>
    <col min="5639" max="5639" width="9" style="1156" customWidth="1"/>
    <col min="5640" max="5640" width="26.7109375" style="1156" customWidth="1"/>
    <col min="5641" max="5641" width="10.28515625" style="1156" customWidth="1"/>
    <col min="5642" max="5642" width="6.42578125" style="1156" customWidth="1"/>
    <col min="5643" max="5643" width="5.7109375" style="1156" customWidth="1"/>
    <col min="5644" max="5645" width="5.5703125" style="1156" customWidth="1"/>
    <col min="5646" max="5646" width="6" style="1156" customWidth="1"/>
    <col min="5647" max="5647" width="7.28515625" style="1156" customWidth="1"/>
    <col min="5648" max="5648" width="6.28515625" style="1156" customWidth="1"/>
    <col min="5649" max="5649" width="7.7109375" style="1156" customWidth="1"/>
    <col min="5650" max="5650" width="13.28515625" style="1156" customWidth="1"/>
    <col min="5651" max="5651" width="9.140625" style="1156" customWidth="1"/>
    <col min="5652" max="5652" width="10.42578125" style="1156" customWidth="1"/>
    <col min="5653" max="5653" width="8.140625" style="1156" customWidth="1"/>
    <col min="5654" max="5654" width="9.140625" style="1156" customWidth="1"/>
    <col min="5655" max="5888" width="11.42578125" style="1156"/>
    <col min="5889" max="5889" width="7" style="1156" customWidth="1"/>
    <col min="5890" max="5890" width="12.5703125" style="1156" customWidth="1"/>
    <col min="5891" max="5891" width="7.42578125" style="1156" customWidth="1"/>
    <col min="5892" max="5892" width="18.85546875" style="1156" customWidth="1"/>
    <col min="5893" max="5893" width="7.85546875" style="1156" customWidth="1"/>
    <col min="5894" max="5894" width="24.5703125" style="1156" customWidth="1"/>
    <col min="5895" max="5895" width="9" style="1156" customWidth="1"/>
    <col min="5896" max="5896" width="26.7109375" style="1156" customWidth="1"/>
    <col min="5897" max="5897" width="10.28515625" style="1156" customWidth="1"/>
    <col min="5898" max="5898" width="6.42578125" style="1156" customWidth="1"/>
    <col min="5899" max="5899" width="5.7109375" style="1156" customWidth="1"/>
    <col min="5900" max="5901" width="5.5703125" style="1156" customWidth="1"/>
    <col min="5902" max="5902" width="6" style="1156" customWidth="1"/>
    <col min="5903" max="5903" width="7.28515625" style="1156" customWidth="1"/>
    <col min="5904" max="5904" width="6.28515625" style="1156" customWidth="1"/>
    <col min="5905" max="5905" width="7.7109375" style="1156" customWidth="1"/>
    <col min="5906" max="5906" width="13.28515625" style="1156" customWidth="1"/>
    <col min="5907" max="5907" width="9.140625" style="1156" customWidth="1"/>
    <col min="5908" max="5908" width="10.42578125" style="1156" customWidth="1"/>
    <col min="5909" max="5909" width="8.140625" style="1156" customWidth="1"/>
    <col min="5910" max="5910" width="9.140625" style="1156" customWidth="1"/>
    <col min="5911" max="6144" width="11.42578125" style="1156"/>
    <col min="6145" max="6145" width="7" style="1156" customWidth="1"/>
    <col min="6146" max="6146" width="12.5703125" style="1156" customWidth="1"/>
    <col min="6147" max="6147" width="7.42578125" style="1156" customWidth="1"/>
    <col min="6148" max="6148" width="18.85546875" style="1156" customWidth="1"/>
    <col min="6149" max="6149" width="7.85546875" style="1156" customWidth="1"/>
    <col min="6150" max="6150" width="24.5703125" style="1156" customWidth="1"/>
    <col min="6151" max="6151" width="9" style="1156" customWidth="1"/>
    <col min="6152" max="6152" width="26.7109375" style="1156" customWidth="1"/>
    <col min="6153" max="6153" width="10.28515625" style="1156" customWidth="1"/>
    <col min="6154" max="6154" width="6.42578125" style="1156" customWidth="1"/>
    <col min="6155" max="6155" width="5.7109375" style="1156" customWidth="1"/>
    <col min="6156" max="6157" width="5.5703125" style="1156" customWidth="1"/>
    <col min="6158" max="6158" width="6" style="1156" customWidth="1"/>
    <col min="6159" max="6159" width="7.28515625" style="1156" customWidth="1"/>
    <col min="6160" max="6160" width="6.28515625" style="1156" customWidth="1"/>
    <col min="6161" max="6161" width="7.7109375" style="1156" customWidth="1"/>
    <col min="6162" max="6162" width="13.28515625" style="1156" customWidth="1"/>
    <col min="6163" max="6163" width="9.140625" style="1156" customWidth="1"/>
    <col min="6164" max="6164" width="10.42578125" style="1156" customWidth="1"/>
    <col min="6165" max="6165" width="8.140625" style="1156" customWidth="1"/>
    <col min="6166" max="6166" width="9.140625" style="1156" customWidth="1"/>
    <col min="6167" max="6400" width="11.42578125" style="1156"/>
    <col min="6401" max="6401" width="7" style="1156" customWidth="1"/>
    <col min="6402" max="6402" width="12.5703125" style="1156" customWidth="1"/>
    <col min="6403" max="6403" width="7.42578125" style="1156" customWidth="1"/>
    <col min="6404" max="6404" width="18.85546875" style="1156" customWidth="1"/>
    <col min="6405" max="6405" width="7.85546875" style="1156" customWidth="1"/>
    <col min="6406" max="6406" width="24.5703125" style="1156" customWidth="1"/>
    <col min="6407" max="6407" width="9" style="1156" customWidth="1"/>
    <col min="6408" max="6408" width="26.7109375" style="1156" customWidth="1"/>
    <col min="6409" max="6409" width="10.28515625" style="1156" customWidth="1"/>
    <col min="6410" max="6410" width="6.42578125" style="1156" customWidth="1"/>
    <col min="6411" max="6411" width="5.7109375" style="1156" customWidth="1"/>
    <col min="6412" max="6413" width="5.5703125" style="1156" customWidth="1"/>
    <col min="6414" max="6414" width="6" style="1156" customWidth="1"/>
    <col min="6415" max="6415" width="7.28515625" style="1156" customWidth="1"/>
    <col min="6416" max="6416" width="6.28515625" style="1156" customWidth="1"/>
    <col min="6417" max="6417" width="7.7109375" style="1156" customWidth="1"/>
    <col min="6418" max="6418" width="13.28515625" style="1156" customWidth="1"/>
    <col min="6419" max="6419" width="9.140625" style="1156" customWidth="1"/>
    <col min="6420" max="6420" width="10.42578125" style="1156" customWidth="1"/>
    <col min="6421" max="6421" width="8.140625" style="1156" customWidth="1"/>
    <col min="6422" max="6422" width="9.140625" style="1156" customWidth="1"/>
    <col min="6423" max="6656" width="11.42578125" style="1156"/>
    <col min="6657" max="6657" width="7" style="1156" customWidth="1"/>
    <col min="6658" max="6658" width="12.5703125" style="1156" customWidth="1"/>
    <col min="6659" max="6659" width="7.42578125" style="1156" customWidth="1"/>
    <col min="6660" max="6660" width="18.85546875" style="1156" customWidth="1"/>
    <col min="6661" max="6661" width="7.85546875" style="1156" customWidth="1"/>
    <col min="6662" max="6662" width="24.5703125" style="1156" customWidth="1"/>
    <col min="6663" max="6663" width="9" style="1156" customWidth="1"/>
    <col min="6664" max="6664" width="26.7109375" style="1156" customWidth="1"/>
    <col min="6665" max="6665" width="10.28515625" style="1156" customWidth="1"/>
    <col min="6666" max="6666" width="6.42578125" style="1156" customWidth="1"/>
    <col min="6667" max="6667" width="5.7109375" style="1156" customWidth="1"/>
    <col min="6668" max="6669" width="5.5703125" style="1156" customWidth="1"/>
    <col min="6670" max="6670" width="6" style="1156" customWidth="1"/>
    <col min="6671" max="6671" width="7.28515625" style="1156" customWidth="1"/>
    <col min="6672" max="6672" width="6.28515625" style="1156" customWidth="1"/>
    <col min="6673" max="6673" width="7.7109375" style="1156" customWidth="1"/>
    <col min="6674" max="6674" width="13.28515625" style="1156" customWidth="1"/>
    <col min="6675" max="6675" width="9.140625" style="1156" customWidth="1"/>
    <col min="6676" max="6676" width="10.42578125" style="1156" customWidth="1"/>
    <col min="6677" max="6677" width="8.140625" style="1156" customWidth="1"/>
    <col min="6678" max="6678" width="9.140625" style="1156" customWidth="1"/>
    <col min="6679" max="6912" width="11.42578125" style="1156"/>
    <col min="6913" max="6913" width="7" style="1156" customWidth="1"/>
    <col min="6914" max="6914" width="12.5703125" style="1156" customWidth="1"/>
    <col min="6915" max="6915" width="7.42578125" style="1156" customWidth="1"/>
    <col min="6916" max="6916" width="18.85546875" style="1156" customWidth="1"/>
    <col min="6917" max="6917" width="7.85546875" style="1156" customWidth="1"/>
    <col min="6918" max="6918" width="24.5703125" style="1156" customWidth="1"/>
    <col min="6919" max="6919" width="9" style="1156" customWidth="1"/>
    <col min="6920" max="6920" width="26.7109375" style="1156" customWidth="1"/>
    <col min="6921" max="6921" width="10.28515625" style="1156" customWidth="1"/>
    <col min="6922" max="6922" width="6.42578125" style="1156" customWidth="1"/>
    <col min="6923" max="6923" width="5.7109375" style="1156" customWidth="1"/>
    <col min="6924" max="6925" width="5.5703125" style="1156" customWidth="1"/>
    <col min="6926" max="6926" width="6" style="1156" customWidth="1"/>
    <col min="6927" max="6927" width="7.28515625" style="1156" customWidth="1"/>
    <col min="6928" max="6928" width="6.28515625" style="1156" customWidth="1"/>
    <col min="6929" max="6929" width="7.7109375" style="1156" customWidth="1"/>
    <col min="6930" max="6930" width="13.28515625" style="1156" customWidth="1"/>
    <col min="6931" max="6931" width="9.140625" style="1156" customWidth="1"/>
    <col min="6932" max="6932" width="10.42578125" style="1156" customWidth="1"/>
    <col min="6933" max="6933" width="8.140625" style="1156" customWidth="1"/>
    <col min="6934" max="6934" width="9.140625" style="1156" customWidth="1"/>
    <col min="6935" max="7168" width="11.42578125" style="1156"/>
    <col min="7169" max="7169" width="7" style="1156" customWidth="1"/>
    <col min="7170" max="7170" width="12.5703125" style="1156" customWidth="1"/>
    <col min="7171" max="7171" width="7.42578125" style="1156" customWidth="1"/>
    <col min="7172" max="7172" width="18.85546875" style="1156" customWidth="1"/>
    <col min="7173" max="7173" width="7.85546875" style="1156" customWidth="1"/>
    <col min="7174" max="7174" width="24.5703125" style="1156" customWidth="1"/>
    <col min="7175" max="7175" width="9" style="1156" customWidth="1"/>
    <col min="7176" max="7176" width="26.7109375" style="1156" customWidth="1"/>
    <col min="7177" max="7177" width="10.28515625" style="1156" customWidth="1"/>
    <col min="7178" max="7178" width="6.42578125" style="1156" customWidth="1"/>
    <col min="7179" max="7179" width="5.7109375" style="1156" customWidth="1"/>
    <col min="7180" max="7181" width="5.5703125" style="1156" customWidth="1"/>
    <col min="7182" max="7182" width="6" style="1156" customWidth="1"/>
    <col min="7183" max="7183" width="7.28515625" style="1156" customWidth="1"/>
    <col min="7184" max="7184" width="6.28515625" style="1156" customWidth="1"/>
    <col min="7185" max="7185" width="7.7109375" style="1156" customWidth="1"/>
    <col min="7186" max="7186" width="13.28515625" style="1156" customWidth="1"/>
    <col min="7187" max="7187" width="9.140625" style="1156" customWidth="1"/>
    <col min="7188" max="7188" width="10.42578125" style="1156" customWidth="1"/>
    <col min="7189" max="7189" width="8.140625" style="1156" customWidth="1"/>
    <col min="7190" max="7190" width="9.140625" style="1156" customWidth="1"/>
    <col min="7191" max="7424" width="11.42578125" style="1156"/>
    <col min="7425" max="7425" width="7" style="1156" customWidth="1"/>
    <col min="7426" max="7426" width="12.5703125" style="1156" customWidth="1"/>
    <col min="7427" max="7427" width="7.42578125" style="1156" customWidth="1"/>
    <col min="7428" max="7428" width="18.85546875" style="1156" customWidth="1"/>
    <col min="7429" max="7429" width="7.85546875" style="1156" customWidth="1"/>
    <col min="7430" max="7430" width="24.5703125" style="1156" customWidth="1"/>
    <col min="7431" max="7431" width="9" style="1156" customWidth="1"/>
    <col min="7432" max="7432" width="26.7109375" style="1156" customWidth="1"/>
    <col min="7433" max="7433" width="10.28515625" style="1156" customWidth="1"/>
    <col min="7434" max="7434" width="6.42578125" style="1156" customWidth="1"/>
    <col min="7435" max="7435" width="5.7109375" style="1156" customWidth="1"/>
    <col min="7436" max="7437" width="5.5703125" style="1156" customWidth="1"/>
    <col min="7438" max="7438" width="6" style="1156" customWidth="1"/>
    <col min="7439" max="7439" width="7.28515625" style="1156" customWidth="1"/>
    <col min="7440" max="7440" width="6.28515625" style="1156" customWidth="1"/>
    <col min="7441" max="7441" width="7.7109375" style="1156" customWidth="1"/>
    <col min="7442" max="7442" width="13.28515625" style="1156" customWidth="1"/>
    <col min="7443" max="7443" width="9.140625" style="1156" customWidth="1"/>
    <col min="7444" max="7444" width="10.42578125" style="1156" customWidth="1"/>
    <col min="7445" max="7445" width="8.140625" style="1156" customWidth="1"/>
    <col min="7446" max="7446" width="9.140625" style="1156" customWidth="1"/>
    <col min="7447" max="7680" width="11.42578125" style="1156"/>
    <col min="7681" max="7681" width="7" style="1156" customWidth="1"/>
    <col min="7682" max="7682" width="12.5703125" style="1156" customWidth="1"/>
    <col min="7683" max="7683" width="7.42578125" style="1156" customWidth="1"/>
    <col min="7684" max="7684" width="18.85546875" style="1156" customWidth="1"/>
    <col min="7685" max="7685" width="7.85546875" style="1156" customWidth="1"/>
    <col min="7686" max="7686" width="24.5703125" style="1156" customWidth="1"/>
    <col min="7687" max="7687" width="9" style="1156" customWidth="1"/>
    <col min="7688" max="7688" width="26.7109375" style="1156" customWidth="1"/>
    <col min="7689" max="7689" width="10.28515625" style="1156" customWidth="1"/>
    <col min="7690" max="7690" width="6.42578125" style="1156" customWidth="1"/>
    <col min="7691" max="7691" width="5.7109375" style="1156" customWidth="1"/>
    <col min="7692" max="7693" width="5.5703125" style="1156" customWidth="1"/>
    <col min="7694" max="7694" width="6" style="1156" customWidth="1"/>
    <col min="7695" max="7695" width="7.28515625" style="1156" customWidth="1"/>
    <col min="7696" max="7696" width="6.28515625" style="1156" customWidth="1"/>
    <col min="7697" max="7697" width="7.7109375" style="1156" customWidth="1"/>
    <col min="7698" max="7698" width="13.28515625" style="1156" customWidth="1"/>
    <col min="7699" max="7699" width="9.140625" style="1156" customWidth="1"/>
    <col min="7700" max="7700" width="10.42578125" style="1156" customWidth="1"/>
    <col min="7701" max="7701" width="8.140625" style="1156" customWidth="1"/>
    <col min="7702" max="7702" width="9.140625" style="1156" customWidth="1"/>
    <col min="7703" max="7936" width="11.42578125" style="1156"/>
    <col min="7937" max="7937" width="7" style="1156" customWidth="1"/>
    <col min="7938" max="7938" width="12.5703125" style="1156" customWidth="1"/>
    <col min="7939" max="7939" width="7.42578125" style="1156" customWidth="1"/>
    <col min="7940" max="7940" width="18.85546875" style="1156" customWidth="1"/>
    <col min="7941" max="7941" width="7.85546875" style="1156" customWidth="1"/>
    <col min="7942" max="7942" width="24.5703125" style="1156" customWidth="1"/>
    <col min="7943" max="7943" width="9" style="1156" customWidth="1"/>
    <col min="7944" max="7944" width="26.7109375" style="1156" customWidth="1"/>
    <col min="7945" max="7945" width="10.28515625" style="1156" customWidth="1"/>
    <col min="7946" max="7946" width="6.42578125" style="1156" customWidth="1"/>
    <col min="7947" max="7947" width="5.7109375" style="1156" customWidth="1"/>
    <col min="7948" max="7949" width="5.5703125" style="1156" customWidth="1"/>
    <col min="7950" max="7950" width="6" style="1156" customWidth="1"/>
    <col min="7951" max="7951" width="7.28515625" style="1156" customWidth="1"/>
    <col min="7952" max="7952" width="6.28515625" style="1156" customWidth="1"/>
    <col min="7953" max="7953" width="7.7109375" style="1156" customWidth="1"/>
    <col min="7954" max="7954" width="13.28515625" style="1156" customWidth="1"/>
    <col min="7955" max="7955" width="9.140625" style="1156" customWidth="1"/>
    <col min="7956" max="7956" width="10.42578125" style="1156" customWidth="1"/>
    <col min="7957" max="7957" width="8.140625" style="1156" customWidth="1"/>
    <col min="7958" max="7958" width="9.140625" style="1156" customWidth="1"/>
    <col min="7959" max="8192" width="11.42578125" style="1156"/>
    <col min="8193" max="8193" width="7" style="1156" customWidth="1"/>
    <col min="8194" max="8194" width="12.5703125" style="1156" customWidth="1"/>
    <col min="8195" max="8195" width="7.42578125" style="1156" customWidth="1"/>
    <col min="8196" max="8196" width="18.85546875" style="1156" customWidth="1"/>
    <col min="8197" max="8197" width="7.85546875" style="1156" customWidth="1"/>
    <col min="8198" max="8198" width="24.5703125" style="1156" customWidth="1"/>
    <col min="8199" max="8199" width="9" style="1156" customWidth="1"/>
    <col min="8200" max="8200" width="26.7109375" style="1156" customWidth="1"/>
    <col min="8201" max="8201" width="10.28515625" style="1156" customWidth="1"/>
    <col min="8202" max="8202" width="6.42578125" style="1156" customWidth="1"/>
    <col min="8203" max="8203" width="5.7109375" style="1156" customWidth="1"/>
    <col min="8204" max="8205" width="5.5703125" style="1156" customWidth="1"/>
    <col min="8206" max="8206" width="6" style="1156" customWidth="1"/>
    <col min="8207" max="8207" width="7.28515625" style="1156" customWidth="1"/>
    <col min="8208" max="8208" width="6.28515625" style="1156" customWidth="1"/>
    <col min="8209" max="8209" width="7.7109375" style="1156" customWidth="1"/>
    <col min="8210" max="8210" width="13.28515625" style="1156" customWidth="1"/>
    <col min="8211" max="8211" width="9.140625" style="1156" customWidth="1"/>
    <col min="8212" max="8212" width="10.42578125" style="1156" customWidth="1"/>
    <col min="8213" max="8213" width="8.140625" style="1156" customWidth="1"/>
    <col min="8214" max="8214" width="9.140625" style="1156" customWidth="1"/>
    <col min="8215" max="8448" width="11.42578125" style="1156"/>
    <col min="8449" max="8449" width="7" style="1156" customWidth="1"/>
    <col min="8450" max="8450" width="12.5703125" style="1156" customWidth="1"/>
    <col min="8451" max="8451" width="7.42578125" style="1156" customWidth="1"/>
    <col min="8452" max="8452" width="18.85546875" style="1156" customWidth="1"/>
    <col min="8453" max="8453" width="7.85546875" style="1156" customWidth="1"/>
    <col min="8454" max="8454" width="24.5703125" style="1156" customWidth="1"/>
    <col min="8455" max="8455" width="9" style="1156" customWidth="1"/>
    <col min="8456" max="8456" width="26.7109375" style="1156" customWidth="1"/>
    <col min="8457" max="8457" width="10.28515625" style="1156" customWidth="1"/>
    <col min="8458" max="8458" width="6.42578125" style="1156" customWidth="1"/>
    <col min="8459" max="8459" width="5.7109375" style="1156" customWidth="1"/>
    <col min="8460" max="8461" width="5.5703125" style="1156" customWidth="1"/>
    <col min="8462" max="8462" width="6" style="1156" customWidth="1"/>
    <col min="8463" max="8463" width="7.28515625" style="1156" customWidth="1"/>
    <col min="8464" max="8464" width="6.28515625" style="1156" customWidth="1"/>
    <col min="8465" max="8465" width="7.7109375" style="1156" customWidth="1"/>
    <col min="8466" max="8466" width="13.28515625" style="1156" customWidth="1"/>
    <col min="8467" max="8467" width="9.140625" style="1156" customWidth="1"/>
    <col min="8468" max="8468" width="10.42578125" style="1156" customWidth="1"/>
    <col min="8469" max="8469" width="8.140625" style="1156" customWidth="1"/>
    <col min="8470" max="8470" width="9.140625" style="1156" customWidth="1"/>
    <col min="8471" max="8704" width="11.42578125" style="1156"/>
    <col min="8705" max="8705" width="7" style="1156" customWidth="1"/>
    <col min="8706" max="8706" width="12.5703125" style="1156" customWidth="1"/>
    <col min="8707" max="8707" width="7.42578125" style="1156" customWidth="1"/>
    <col min="8708" max="8708" width="18.85546875" style="1156" customWidth="1"/>
    <col min="8709" max="8709" width="7.85546875" style="1156" customWidth="1"/>
    <col min="8710" max="8710" width="24.5703125" style="1156" customWidth="1"/>
    <col min="8711" max="8711" width="9" style="1156" customWidth="1"/>
    <col min="8712" max="8712" width="26.7109375" style="1156" customWidth="1"/>
    <col min="8713" max="8713" width="10.28515625" style="1156" customWidth="1"/>
    <col min="8714" max="8714" width="6.42578125" style="1156" customWidth="1"/>
    <col min="8715" max="8715" width="5.7109375" style="1156" customWidth="1"/>
    <col min="8716" max="8717" width="5.5703125" style="1156" customWidth="1"/>
    <col min="8718" max="8718" width="6" style="1156" customWidth="1"/>
    <col min="8719" max="8719" width="7.28515625" style="1156" customWidth="1"/>
    <col min="8720" max="8720" width="6.28515625" style="1156" customWidth="1"/>
    <col min="8721" max="8721" width="7.7109375" style="1156" customWidth="1"/>
    <col min="8722" max="8722" width="13.28515625" style="1156" customWidth="1"/>
    <col min="8723" max="8723" width="9.140625" style="1156" customWidth="1"/>
    <col min="8724" max="8724" width="10.42578125" style="1156" customWidth="1"/>
    <col min="8725" max="8725" width="8.140625" style="1156" customWidth="1"/>
    <col min="8726" max="8726" width="9.140625" style="1156" customWidth="1"/>
    <col min="8727" max="8960" width="11.42578125" style="1156"/>
    <col min="8961" max="8961" width="7" style="1156" customWidth="1"/>
    <col min="8962" max="8962" width="12.5703125" style="1156" customWidth="1"/>
    <col min="8963" max="8963" width="7.42578125" style="1156" customWidth="1"/>
    <col min="8964" max="8964" width="18.85546875" style="1156" customWidth="1"/>
    <col min="8965" max="8965" width="7.85546875" style="1156" customWidth="1"/>
    <col min="8966" max="8966" width="24.5703125" style="1156" customWidth="1"/>
    <col min="8967" max="8967" width="9" style="1156" customWidth="1"/>
    <col min="8968" max="8968" width="26.7109375" style="1156" customWidth="1"/>
    <col min="8969" max="8969" width="10.28515625" style="1156" customWidth="1"/>
    <col min="8970" max="8970" width="6.42578125" style="1156" customWidth="1"/>
    <col min="8971" max="8971" width="5.7109375" style="1156" customWidth="1"/>
    <col min="8972" max="8973" width="5.5703125" style="1156" customWidth="1"/>
    <col min="8974" max="8974" width="6" style="1156" customWidth="1"/>
    <col min="8975" max="8975" width="7.28515625" style="1156" customWidth="1"/>
    <col min="8976" max="8976" width="6.28515625" style="1156" customWidth="1"/>
    <col min="8977" max="8977" width="7.7109375" style="1156" customWidth="1"/>
    <col min="8978" max="8978" width="13.28515625" style="1156" customWidth="1"/>
    <col min="8979" max="8979" width="9.140625" style="1156" customWidth="1"/>
    <col min="8980" max="8980" width="10.42578125" style="1156" customWidth="1"/>
    <col min="8981" max="8981" width="8.140625" style="1156" customWidth="1"/>
    <col min="8982" max="8982" width="9.140625" style="1156" customWidth="1"/>
    <col min="8983" max="9216" width="11.42578125" style="1156"/>
    <col min="9217" max="9217" width="7" style="1156" customWidth="1"/>
    <col min="9218" max="9218" width="12.5703125" style="1156" customWidth="1"/>
    <col min="9219" max="9219" width="7.42578125" style="1156" customWidth="1"/>
    <col min="9220" max="9220" width="18.85546875" style="1156" customWidth="1"/>
    <col min="9221" max="9221" width="7.85546875" style="1156" customWidth="1"/>
    <col min="9222" max="9222" width="24.5703125" style="1156" customWidth="1"/>
    <col min="9223" max="9223" width="9" style="1156" customWidth="1"/>
    <col min="9224" max="9224" width="26.7109375" style="1156" customWidth="1"/>
    <col min="9225" max="9225" width="10.28515625" style="1156" customWidth="1"/>
    <col min="9226" max="9226" width="6.42578125" style="1156" customWidth="1"/>
    <col min="9227" max="9227" width="5.7109375" style="1156" customWidth="1"/>
    <col min="9228" max="9229" width="5.5703125" style="1156" customWidth="1"/>
    <col min="9230" max="9230" width="6" style="1156" customWidth="1"/>
    <col min="9231" max="9231" width="7.28515625" style="1156" customWidth="1"/>
    <col min="9232" max="9232" width="6.28515625" style="1156" customWidth="1"/>
    <col min="9233" max="9233" width="7.7109375" style="1156" customWidth="1"/>
    <col min="9234" max="9234" width="13.28515625" style="1156" customWidth="1"/>
    <col min="9235" max="9235" width="9.140625" style="1156" customWidth="1"/>
    <col min="9236" max="9236" width="10.42578125" style="1156" customWidth="1"/>
    <col min="9237" max="9237" width="8.140625" style="1156" customWidth="1"/>
    <col min="9238" max="9238" width="9.140625" style="1156" customWidth="1"/>
    <col min="9239" max="9472" width="11.42578125" style="1156"/>
    <col min="9473" max="9473" width="7" style="1156" customWidth="1"/>
    <col min="9474" max="9474" width="12.5703125" style="1156" customWidth="1"/>
    <col min="9475" max="9475" width="7.42578125" style="1156" customWidth="1"/>
    <col min="9476" max="9476" width="18.85546875" style="1156" customWidth="1"/>
    <col min="9477" max="9477" width="7.85546875" style="1156" customWidth="1"/>
    <col min="9478" max="9478" width="24.5703125" style="1156" customWidth="1"/>
    <col min="9479" max="9479" width="9" style="1156" customWidth="1"/>
    <col min="9480" max="9480" width="26.7109375" style="1156" customWidth="1"/>
    <col min="9481" max="9481" width="10.28515625" style="1156" customWidth="1"/>
    <col min="9482" max="9482" width="6.42578125" style="1156" customWidth="1"/>
    <col min="9483" max="9483" width="5.7109375" style="1156" customWidth="1"/>
    <col min="9484" max="9485" width="5.5703125" style="1156" customWidth="1"/>
    <col min="9486" max="9486" width="6" style="1156" customWidth="1"/>
    <col min="9487" max="9487" width="7.28515625" style="1156" customWidth="1"/>
    <col min="9488" max="9488" width="6.28515625" style="1156" customWidth="1"/>
    <col min="9489" max="9489" width="7.7109375" style="1156" customWidth="1"/>
    <col min="9490" max="9490" width="13.28515625" style="1156" customWidth="1"/>
    <col min="9491" max="9491" width="9.140625" style="1156" customWidth="1"/>
    <col min="9492" max="9492" width="10.42578125" style="1156" customWidth="1"/>
    <col min="9493" max="9493" width="8.140625" style="1156" customWidth="1"/>
    <col min="9494" max="9494" width="9.140625" style="1156" customWidth="1"/>
    <col min="9495" max="9728" width="11.42578125" style="1156"/>
    <col min="9729" max="9729" width="7" style="1156" customWidth="1"/>
    <col min="9730" max="9730" width="12.5703125" style="1156" customWidth="1"/>
    <col min="9731" max="9731" width="7.42578125" style="1156" customWidth="1"/>
    <col min="9732" max="9732" width="18.85546875" style="1156" customWidth="1"/>
    <col min="9733" max="9733" width="7.85546875" style="1156" customWidth="1"/>
    <col min="9734" max="9734" width="24.5703125" style="1156" customWidth="1"/>
    <col min="9735" max="9735" width="9" style="1156" customWidth="1"/>
    <col min="9736" max="9736" width="26.7109375" style="1156" customWidth="1"/>
    <col min="9737" max="9737" width="10.28515625" style="1156" customWidth="1"/>
    <col min="9738" max="9738" width="6.42578125" style="1156" customWidth="1"/>
    <col min="9739" max="9739" width="5.7109375" style="1156" customWidth="1"/>
    <col min="9740" max="9741" width="5.5703125" style="1156" customWidth="1"/>
    <col min="9742" max="9742" width="6" style="1156" customWidth="1"/>
    <col min="9743" max="9743" width="7.28515625" style="1156" customWidth="1"/>
    <col min="9744" max="9744" width="6.28515625" style="1156" customWidth="1"/>
    <col min="9745" max="9745" width="7.7109375" style="1156" customWidth="1"/>
    <col min="9746" max="9746" width="13.28515625" style="1156" customWidth="1"/>
    <col min="9747" max="9747" width="9.140625" style="1156" customWidth="1"/>
    <col min="9748" max="9748" width="10.42578125" style="1156" customWidth="1"/>
    <col min="9749" max="9749" width="8.140625" style="1156" customWidth="1"/>
    <col min="9750" max="9750" width="9.140625" style="1156" customWidth="1"/>
    <col min="9751" max="9984" width="11.42578125" style="1156"/>
    <col min="9985" max="9985" width="7" style="1156" customWidth="1"/>
    <col min="9986" max="9986" width="12.5703125" style="1156" customWidth="1"/>
    <col min="9987" max="9987" width="7.42578125" style="1156" customWidth="1"/>
    <col min="9988" max="9988" width="18.85546875" style="1156" customWidth="1"/>
    <col min="9989" max="9989" width="7.85546875" style="1156" customWidth="1"/>
    <col min="9990" max="9990" width="24.5703125" style="1156" customWidth="1"/>
    <col min="9991" max="9991" width="9" style="1156" customWidth="1"/>
    <col min="9992" max="9992" width="26.7109375" style="1156" customWidth="1"/>
    <col min="9993" max="9993" width="10.28515625" style="1156" customWidth="1"/>
    <col min="9994" max="9994" width="6.42578125" style="1156" customWidth="1"/>
    <col min="9995" max="9995" width="5.7109375" style="1156" customWidth="1"/>
    <col min="9996" max="9997" width="5.5703125" style="1156" customWidth="1"/>
    <col min="9998" max="9998" width="6" style="1156" customWidth="1"/>
    <col min="9999" max="9999" width="7.28515625" style="1156" customWidth="1"/>
    <col min="10000" max="10000" width="6.28515625" style="1156" customWidth="1"/>
    <col min="10001" max="10001" width="7.7109375" style="1156" customWidth="1"/>
    <col min="10002" max="10002" width="13.28515625" style="1156" customWidth="1"/>
    <col min="10003" max="10003" width="9.140625" style="1156" customWidth="1"/>
    <col min="10004" max="10004" width="10.42578125" style="1156" customWidth="1"/>
    <col min="10005" max="10005" width="8.140625" style="1156" customWidth="1"/>
    <col min="10006" max="10006" width="9.140625" style="1156" customWidth="1"/>
    <col min="10007" max="10240" width="11.42578125" style="1156"/>
    <col min="10241" max="10241" width="7" style="1156" customWidth="1"/>
    <col min="10242" max="10242" width="12.5703125" style="1156" customWidth="1"/>
    <col min="10243" max="10243" width="7.42578125" style="1156" customWidth="1"/>
    <col min="10244" max="10244" width="18.85546875" style="1156" customWidth="1"/>
    <col min="10245" max="10245" width="7.85546875" style="1156" customWidth="1"/>
    <col min="10246" max="10246" width="24.5703125" style="1156" customWidth="1"/>
    <col min="10247" max="10247" width="9" style="1156" customWidth="1"/>
    <col min="10248" max="10248" width="26.7109375" style="1156" customWidth="1"/>
    <col min="10249" max="10249" width="10.28515625" style="1156" customWidth="1"/>
    <col min="10250" max="10250" width="6.42578125" style="1156" customWidth="1"/>
    <col min="10251" max="10251" width="5.7109375" style="1156" customWidth="1"/>
    <col min="10252" max="10253" width="5.5703125" style="1156" customWidth="1"/>
    <col min="10254" max="10254" width="6" style="1156" customWidth="1"/>
    <col min="10255" max="10255" width="7.28515625" style="1156" customWidth="1"/>
    <col min="10256" max="10256" width="6.28515625" style="1156" customWidth="1"/>
    <col min="10257" max="10257" width="7.7109375" style="1156" customWidth="1"/>
    <col min="10258" max="10258" width="13.28515625" style="1156" customWidth="1"/>
    <col min="10259" max="10259" width="9.140625" style="1156" customWidth="1"/>
    <col min="10260" max="10260" width="10.42578125" style="1156" customWidth="1"/>
    <col min="10261" max="10261" width="8.140625" style="1156" customWidth="1"/>
    <col min="10262" max="10262" width="9.140625" style="1156" customWidth="1"/>
    <col min="10263" max="10496" width="11.42578125" style="1156"/>
    <col min="10497" max="10497" width="7" style="1156" customWidth="1"/>
    <col min="10498" max="10498" width="12.5703125" style="1156" customWidth="1"/>
    <col min="10499" max="10499" width="7.42578125" style="1156" customWidth="1"/>
    <col min="10500" max="10500" width="18.85546875" style="1156" customWidth="1"/>
    <col min="10501" max="10501" width="7.85546875" style="1156" customWidth="1"/>
    <col min="10502" max="10502" width="24.5703125" style="1156" customWidth="1"/>
    <col min="10503" max="10503" width="9" style="1156" customWidth="1"/>
    <col min="10504" max="10504" width="26.7109375" style="1156" customWidth="1"/>
    <col min="10505" max="10505" width="10.28515625" style="1156" customWidth="1"/>
    <col min="10506" max="10506" width="6.42578125" style="1156" customWidth="1"/>
    <col min="10507" max="10507" width="5.7109375" style="1156" customWidth="1"/>
    <col min="10508" max="10509" width="5.5703125" style="1156" customWidth="1"/>
    <col min="10510" max="10510" width="6" style="1156" customWidth="1"/>
    <col min="10511" max="10511" width="7.28515625" style="1156" customWidth="1"/>
    <col min="10512" max="10512" width="6.28515625" style="1156" customWidth="1"/>
    <col min="10513" max="10513" width="7.7109375" style="1156" customWidth="1"/>
    <col min="10514" max="10514" width="13.28515625" style="1156" customWidth="1"/>
    <col min="10515" max="10515" width="9.140625" style="1156" customWidth="1"/>
    <col min="10516" max="10516" width="10.42578125" style="1156" customWidth="1"/>
    <col min="10517" max="10517" width="8.140625" style="1156" customWidth="1"/>
    <col min="10518" max="10518" width="9.140625" style="1156" customWidth="1"/>
    <col min="10519" max="10752" width="11.42578125" style="1156"/>
    <col min="10753" max="10753" width="7" style="1156" customWidth="1"/>
    <col min="10754" max="10754" width="12.5703125" style="1156" customWidth="1"/>
    <col min="10755" max="10755" width="7.42578125" style="1156" customWidth="1"/>
    <col min="10756" max="10756" width="18.85546875" style="1156" customWidth="1"/>
    <col min="10757" max="10757" width="7.85546875" style="1156" customWidth="1"/>
    <col min="10758" max="10758" width="24.5703125" style="1156" customWidth="1"/>
    <col min="10759" max="10759" width="9" style="1156" customWidth="1"/>
    <col min="10760" max="10760" width="26.7109375" style="1156" customWidth="1"/>
    <col min="10761" max="10761" width="10.28515625" style="1156" customWidth="1"/>
    <col min="10762" max="10762" width="6.42578125" style="1156" customWidth="1"/>
    <col min="10763" max="10763" width="5.7109375" style="1156" customWidth="1"/>
    <col min="10764" max="10765" width="5.5703125" style="1156" customWidth="1"/>
    <col min="10766" max="10766" width="6" style="1156" customWidth="1"/>
    <col min="10767" max="10767" width="7.28515625" style="1156" customWidth="1"/>
    <col min="10768" max="10768" width="6.28515625" style="1156" customWidth="1"/>
    <col min="10769" max="10769" width="7.7109375" style="1156" customWidth="1"/>
    <col min="10770" max="10770" width="13.28515625" style="1156" customWidth="1"/>
    <col min="10771" max="10771" width="9.140625" style="1156" customWidth="1"/>
    <col min="10772" max="10772" width="10.42578125" style="1156" customWidth="1"/>
    <col min="10773" max="10773" width="8.140625" style="1156" customWidth="1"/>
    <col min="10774" max="10774" width="9.140625" style="1156" customWidth="1"/>
    <col min="10775" max="11008" width="11.42578125" style="1156"/>
    <col min="11009" max="11009" width="7" style="1156" customWidth="1"/>
    <col min="11010" max="11010" width="12.5703125" style="1156" customWidth="1"/>
    <col min="11011" max="11011" width="7.42578125" style="1156" customWidth="1"/>
    <col min="11012" max="11012" width="18.85546875" style="1156" customWidth="1"/>
    <col min="11013" max="11013" width="7.85546875" style="1156" customWidth="1"/>
    <col min="11014" max="11014" width="24.5703125" style="1156" customWidth="1"/>
    <col min="11015" max="11015" width="9" style="1156" customWidth="1"/>
    <col min="11016" max="11016" width="26.7109375" style="1156" customWidth="1"/>
    <col min="11017" max="11017" width="10.28515625" style="1156" customWidth="1"/>
    <col min="11018" max="11018" width="6.42578125" style="1156" customWidth="1"/>
    <col min="11019" max="11019" width="5.7109375" style="1156" customWidth="1"/>
    <col min="11020" max="11021" width="5.5703125" style="1156" customWidth="1"/>
    <col min="11022" max="11022" width="6" style="1156" customWidth="1"/>
    <col min="11023" max="11023" width="7.28515625" style="1156" customWidth="1"/>
    <col min="11024" max="11024" width="6.28515625" style="1156" customWidth="1"/>
    <col min="11025" max="11025" width="7.7109375" style="1156" customWidth="1"/>
    <col min="11026" max="11026" width="13.28515625" style="1156" customWidth="1"/>
    <col min="11027" max="11027" width="9.140625" style="1156" customWidth="1"/>
    <col min="11028" max="11028" width="10.42578125" style="1156" customWidth="1"/>
    <col min="11029" max="11029" width="8.140625" style="1156" customWidth="1"/>
    <col min="11030" max="11030" width="9.140625" style="1156" customWidth="1"/>
    <col min="11031" max="11264" width="11.42578125" style="1156"/>
    <col min="11265" max="11265" width="7" style="1156" customWidth="1"/>
    <col min="11266" max="11266" width="12.5703125" style="1156" customWidth="1"/>
    <col min="11267" max="11267" width="7.42578125" style="1156" customWidth="1"/>
    <col min="11268" max="11268" width="18.85546875" style="1156" customWidth="1"/>
    <col min="11269" max="11269" width="7.85546875" style="1156" customWidth="1"/>
    <col min="11270" max="11270" width="24.5703125" style="1156" customWidth="1"/>
    <col min="11271" max="11271" width="9" style="1156" customWidth="1"/>
    <col min="11272" max="11272" width="26.7109375" style="1156" customWidth="1"/>
    <col min="11273" max="11273" width="10.28515625" style="1156" customWidth="1"/>
    <col min="11274" max="11274" width="6.42578125" style="1156" customWidth="1"/>
    <col min="11275" max="11275" width="5.7109375" style="1156" customWidth="1"/>
    <col min="11276" max="11277" width="5.5703125" style="1156" customWidth="1"/>
    <col min="11278" max="11278" width="6" style="1156" customWidth="1"/>
    <col min="11279" max="11279" width="7.28515625" style="1156" customWidth="1"/>
    <col min="11280" max="11280" width="6.28515625" style="1156" customWidth="1"/>
    <col min="11281" max="11281" width="7.7109375" style="1156" customWidth="1"/>
    <col min="11282" max="11282" width="13.28515625" style="1156" customWidth="1"/>
    <col min="11283" max="11283" width="9.140625" style="1156" customWidth="1"/>
    <col min="11284" max="11284" width="10.42578125" style="1156" customWidth="1"/>
    <col min="11285" max="11285" width="8.140625" style="1156" customWidth="1"/>
    <col min="11286" max="11286" width="9.140625" style="1156" customWidth="1"/>
    <col min="11287" max="11520" width="11.42578125" style="1156"/>
    <col min="11521" max="11521" width="7" style="1156" customWidth="1"/>
    <col min="11522" max="11522" width="12.5703125" style="1156" customWidth="1"/>
    <col min="11523" max="11523" width="7.42578125" style="1156" customWidth="1"/>
    <col min="11524" max="11524" width="18.85546875" style="1156" customWidth="1"/>
    <col min="11525" max="11525" width="7.85546875" style="1156" customWidth="1"/>
    <col min="11526" max="11526" width="24.5703125" style="1156" customWidth="1"/>
    <col min="11527" max="11527" width="9" style="1156" customWidth="1"/>
    <col min="11528" max="11528" width="26.7109375" style="1156" customWidth="1"/>
    <col min="11529" max="11529" width="10.28515625" style="1156" customWidth="1"/>
    <col min="11530" max="11530" width="6.42578125" style="1156" customWidth="1"/>
    <col min="11531" max="11531" width="5.7109375" style="1156" customWidth="1"/>
    <col min="11532" max="11533" width="5.5703125" style="1156" customWidth="1"/>
    <col min="11534" max="11534" width="6" style="1156" customWidth="1"/>
    <col min="11535" max="11535" width="7.28515625" style="1156" customWidth="1"/>
    <col min="11536" max="11536" width="6.28515625" style="1156" customWidth="1"/>
    <col min="11537" max="11537" width="7.7109375" style="1156" customWidth="1"/>
    <col min="11538" max="11538" width="13.28515625" style="1156" customWidth="1"/>
    <col min="11539" max="11539" width="9.140625" style="1156" customWidth="1"/>
    <col min="11540" max="11540" width="10.42578125" style="1156" customWidth="1"/>
    <col min="11541" max="11541" width="8.140625" style="1156" customWidth="1"/>
    <col min="11542" max="11542" width="9.140625" style="1156" customWidth="1"/>
    <col min="11543" max="11776" width="11.42578125" style="1156"/>
    <col min="11777" max="11777" width="7" style="1156" customWidth="1"/>
    <col min="11778" max="11778" width="12.5703125" style="1156" customWidth="1"/>
    <col min="11779" max="11779" width="7.42578125" style="1156" customWidth="1"/>
    <col min="11780" max="11780" width="18.85546875" style="1156" customWidth="1"/>
    <col min="11781" max="11781" width="7.85546875" style="1156" customWidth="1"/>
    <col min="11782" max="11782" width="24.5703125" style="1156" customWidth="1"/>
    <col min="11783" max="11783" width="9" style="1156" customWidth="1"/>
    <col min="11784" max="11784" width="26.7109375" style="1156" customWidth="1"/>
    <col min="11785" max="11785" width="10.28515625" style="1156" customWidth="1"/>
    <col min="11786" max="11786" width="6.42578125" style="1156" customWidth="1"/>
    <col min="11787" max="11787" width="5.7109375" style="1156" customWidth="1"/>
    <col min="11788" max="11789" width="5.5703125" style="1156" customWidth="1"/>
    <col min="11790" max="11790" width="6" style="1156" customWidth="1"/>
    <col min="11791" max="11791" width="7.28515625" style="1156" customWidth="1"/>
    <col min="11792" max="11792" width="6.28515625" style="1156" customWidth="1"/>
    <col min="11793" max="11793" width="7.7109375" style="1156" customWidth="1"/>
    <col min="11794" max="11794" width="13.28515625" style="1156" customWidth="1"/>
    <col min="11795" max="11795" width="9.140625" style="1156" customWidth="1"/>
    <col min="11796" max="11796" width="10.42578125" style="1156" customWidth="1"/>
    <col min="11797" max="11797" width="8.140625" style="1156" customWidth="1"/>
    <col min="11798" max="11798" width="9.140625" style="1156" customWidth="1"/>
    <col min="11799" max="12032" width="11.42578125" style="1156"/>
    <col min="12033" max="12033" width="7" style="1156" customWidth="1"/>
    <col min="12034" max="12034" width="12.5703125" style="1156" customWidth="1"/>
    <col min="12035" max="12035" width="7.42578125" style="1156" customWidth="1"/>
    <col min="12036" max="12036" width="18.85546875" style="1156" customWidth="1"/>
    <col min="12037" max="12037" width="7.85546875" style="1156" customWidth="1"/>
    <col min="12038" max="12038" width="24.5703125" style="1156" customWidth="1"/>
    <col min="12039" max="12039" width="9" style="1156" customWidth="1"/>
    <col min="12040" max="12040" width="26.7109375" style="1156" customWidth="1"/>
    <col min="12041" max="12041" width="10.28515625" style="1156" customWidth="1"/>
    <col min="12042" max="12042" width="6.42578125" style="1156" customWidth="1"/>
    <col min="12043" max="12043" width="5.7109375" style="1156" customWidth="1"/>
    <col min="12044" max="12045" width="5.5703125" style="1156" customWidth="1"/>
    <col min="12046" max="12046" width="6" style="1156" customWidth="1"/>
    <col min="12047" max="12047" width="7.28515625" style="1156" customWidth="1"/>
    <col min="12048" max="12048" width="6.28515625" style="1156" customWidth="1"/>
    <col min="12049" max="12049" width="7.7109375" style="1156" customWidth="1"/>
    <col min="12050" max="12050" width="13.28515625" style="1156" customWidth="1"/>
    <col min="12051" max="12051" width="9.140625" style="1156" customWidth="1"/>
    <col min="12052" max="12052" width="10.42578125" style="1156" customWidth="1"/>
    <col min="12053" max="12053" width="8.140625" style="1156" customWidth="1"/>
    <col min="12054" max="12054" width="9.140625" style="1156" customWidth="1"/>
    <col min="12055" max="12288" width="11.42578125" style="1156"/>
    <col min="12289" max="12289" width="7" style="1156" customWidth="1"/>
    <col min="12290" max="12290" width="12.5703125" style="1156" customWidth="1"/>
    <col min="12291" max="12291" width="7.42578125" style="1156" customWidth="1"/>
    <col min="12292" max="12292" width="18.85546875" style="1156" customWidth="1"/>
    <col min="12293" max="12293" width="7.85546875" style="1156" customWidth="1"/>
    <col min="12294" max="12294" width="24.5703125" style="1156" customWidth="1"/>
    <col min="12295" max="12295" width="9" style="1156" customWidth="1"/>
    <col min="12296" max="12296" width="26.7109375" style="1156" customWidth="1"/>
    <col min="12297" max="12297" width="10.28515625" style="1156" customWidth="1"/>
    <col min="12298" max="12298" width="6.42578125" style="1156" customWidth="1"/>
    <col min="12299" max="12299" width="5.7109375" style="1156" customWidth="1"/>
    <col min="12300" max="12301" width="5.5703125" style="1156" customWidth="1"/>
    <col min="12302" max="12302" width="6" style="1156" customWidth="1"/>
    <col min="12303" max="12303" width="7.28515625" style="1156" customWidth="1"/>
    <col min="12304" max="12304" width="6.28515625" style="1156" customWidth="1"/>
    <col min="12305" max="12305" width="7.7109375" style="1156" customWidth="1"/>
    <col min="12306" max="12306" width="13.28515625" style="1156" customWidth="1"/>
    <col min="12307" max="12307" width="9.140625" style="1156" customWidth="1"/>
    <col min="12308" max="12308" width="10.42578125" style="1156" customWidth="1"/>
    <col min="12309" max="12309" width="8.140625" style="1156" customWidth="1"/>
    <col min="12310" max="12310" width="9.140625" style="1156" customWidth="1"/>
    <col min="12311" max="12544" width="11.42578125" style="1156"/>
    <col min="12545" max="12545" width="7" style="1156" customWidth="1"/>
    <col min="12546" max="12546" width="12.5703125" style="1156" customWidth="1"/>
    <col min="12547" max="12547" width="7.42578125" style="1156" customWidth="1"/>
    <col min="12548" max="12548" width="18.85546875" style="1156" customWidth="1"/>
    <col min="12549" max="12549" width="7.85546875" style="1156" customWidth="1"/>
    <col min="12550" max="12550" width="24.5703125" style="1156" customWidth="1"/>
    <col min="12551" max="12551" width="9" style="1156" customWidth="1"/>
    <col min="12552" max="12552" width="26.7109375" style="1156" customWidth="1"/>
    <col min="12553" max="12553" width="10.28515625" style="1156" customWidth="1"/>
    <col min="12554" max="12554" width="6.42578125" style="1156" customWidth="1"/>
    <col min="12555" max="12555" width="5.7109375" style="1156" customWidth="1"/>
    <col min="12556" max="12557" width="5.5703125" style="1156" customWidth="1"/>
    <col min="12558" max="12558" width="6" style="1156" customWidth="1"/>
    <col min="12559" max="12559" width="7.28515625" style="1156" customWidth="1"/>
    <col min="12560" max="12560" width="6.28515625" style="1156" customWidth="1"/>
    <col min="12561" max="12561" width="7.7109375" style="1156" customWidth="1"/>
    <col min="12562" max="12562" width="13.28515625" style="1156" customWidth="1"/>
    <col min="12563" max="12563" width="9.140625" style="1156" customWidth="1"/>
    <col min="12564" max="12564" width="10.42578125" style="1156" customWidth="1"/>
    <col min="12565" max="12565" width="8.140625" style="1156" customWidth="1"/>
    <col min="12566" max="12566" width="9.140625" style="1156" customWidth="1"/>
    <col min="12567" max="12800" width="11.42578125" style="1156"/>
    <col min="12801" max="12801" width="7" style="1156" customWidth="1"/>
    <col min="12802" max="12802" width="12.5703125" style="1156" customWidth="1"/>
    <col min="12803" max="12803" width="7.42578125" style="1156" customWidth="1"/>
    <col min="12804" max="12804" width="18.85546875" style="1156" customWidth="1"/>
    <col min="12805" max="12805" width="7.85546875" style="1156" customWidth="1"/>
    <col min="12806" max="12806" width="24.5703125" style="1156" customWidth="1"/>
    <col min="12807" max="12807" width="9" style="1156" customWidth="1"/>
    <col min="12808" max="12808" width="26.7109375" style="1156" customWidth="1"/>
    <col min="12809" max="12809" width="10.28515625" style="1156" customWidth="1"/>
    <col min="12810" max="12810" width="6.42578125" style="1156" customWidth="1"/>
    <col min="12811" max="12811" width="5.7109375" style="1156" customWidth="1"/>
    <col min="12812" max="12813" width="5.5703125" style="1156" customWidth="1"/>
    <col min="12814" max="12814" width="6" style="1156" customWidth="1"/>
    <col min="12815" max="12815" width="7.28515625" style="1156" customWidth="1"/>
    <col min="12816" max="12816" width="6.28515625" style="1156" customWidth="1"/>
    <col min="12817" max="12817" width="7.7109375" style="1156" customWidth="1"/>
    <col min="12818" max="12818" width="13.28515625" style="1156" customWidth="1"/>
    <col min="12819" max="12819" width="9.140625" style="1156" customWidth="1"/>
    <col min="12820" max="12820" width="10.42578125" style="1156" customWidth="1"/>
    <col min="12821" max="12821" width="8.140625" style="1156" customWidth="1"/>
    <col min="12822" max="12822" width="9.140625" style="1156" customWidth="1"/>
    <col min="12823" max="13056" width="11.42578125" style="1156"/>
    <col min="13057" max="13057" width="7" style="1156" customWidth="1"/>
    <col min="13058" max="13058" width="12.5703125" style="1156" customWidth="1"/>
    <col min="13059" max="13059" width="7.42578125" style="1156" customWidth="1"/>
    <col min="13060" max="13060" width="18.85546875" style="1156" customWidth="1"/>
    <col min="13061" max="13061" width="7.85546875" style="1156" customWidth="1"/>
    <col min="13062" max="13062" width="24.5703125" style="1156" customWidth="1"/>
    <col min="13063" max="13063" width="9" style="1156" customWidth="1"/>
    <col min="13064" max="13064" width="26.7109375" style="1156" customWidth="1"/>
    <col min="13065" max="13065" width="10.28515625" style="1156" customWidth="1"/>
    <col min="13066" max="13066" width="6.42578125" style="1156" customWidth="1"/>
    <col min="13067" max="13067" width="5.7109375" style="1156" customWidth="1"/>
    <col min="13068" max="13069" width="5.5703125" style="1156" customWidth="1"/>
    <col min="13070" max="13070" width="6" style="1156" customWidth="1"/>
    <col min="13071" max="13071" width="7.28515625" style="1156" customWidth="1"/>
    <col min="13072" max="13072" width="6.28515625" style="1156" customWidth="1"/>
    <col min="13073" max="13073" width="7.7109375" style="1156" customWidth="1"/>
    <col min="13074" max="13074" width="13.28515625" style="1156" customWidth="1"/>
    <col min="13075" max="13075" width="9.140625" style="1156" customWidth="1"/>
    <col min="13076" max="13076" width="10.42578125" style="1156" customWidth="1"/>
    <col min="13077" max="13077" width="8.140625" style="1156" customWidth="1"/>
    <col min="13078" max="13078" width="9.140625" style="1156" customWidth="1"/>
    <col min="13079" max="13312" width="11.42578125" style="1156"/>
    <col min="13313" max="13313" width="7" style="1156" customWidth="1"/>
    <col min="13314" max="13314" width="12.5703125" style="1156" customWidth="1"/>
    <col min="13315" max="13315" width="7.42578125" style="1156" customWidth="1"/>
    <col min="13316" max="13316" width="18.85546875" style="1156" customWidth="1"/>
    <col min="13317" max="13317" width="7.85546875" style="1156" customWidth="1"/>
    <col min="13318" max="13318" width="24.5703125" style="1156" customWidth="1"/>
    <col min="13319" max="13319" width="9" style="1156" customWidth="1"/>
    <col min="13320" max="13320" width="26.7109375" style="1156" customWidth="1"/>
    <col min="13321" max="13321" width="10.28515625" style="1156" customWidth="1"/>
    <col min="13322" max="13322" width="6.42578125" style="1156" customWidth="1"/>
    <col min="13323" max="13323" width="5.7109375" style="1156" customWidth="1"/>
    <col min="13324" max="13325" width="5.5703125" style="1156" customWidth="1"/>
    <col min="13326" max="13326" width="6" style="1156" customWidth="1"/>
    <col min="13327" max="13327" width="7.28515625" style="1156" customWidth="1"/>
    <col min="13328" max="13328" width="6.28515625" style="1156" customWidth="1"/>
    <col min="13329" max="13329" width="7.7109375" style="1156" customWidth="1"/>
    <col min="13330" max="13330" width="13.28515625" style="1156" customWidth="1"/>
    <col min="13331" max="13331" width="9.140625" style="1156" customWidth="1"/>
    <col min="13332" max="13332" width="10.42578125" style="1156" customWidth="1"/>
    <col min="13333" max="13333" width="8.140625" style="1156" customWidth="1"/>
    <col min="13334" max="13334" width="9.140625" style="1156" customWidth="1"/>
    <col min="13335" max="13568" width="11.42578125" style="1156"/>
    <col min="13569" max="13569" width="7" style="1156" customWidth="1"/>
    <col min="13570" max="13570" width="12.5703125" style="1156" customWidth="1"/>
    <col min="13571" max="13571" width="7.42578125" style="1156" customWidth="1"/>
    <col min="13572" max="13572" width="18.85546875" style="1156" customWidth="1"/>
    <col min="13573" max="13573" width="7.85546875" style="1156" customWidth="1"/>
    <col min="13574" max="13574" width="24.5703125" style="1156" customWidth="1"/>
    <col min="13575" max="13575" width="9" style="1156" customWidth="1"/>
    <col min="13576" max="13576" width="26.7109375" style="1156" customWidth="1"/>
    <col min="13577" max="13577" width="10.28515625" style="1156" customWidth="1"/>
    <col min="13578" max="13578" width="6.42578125" style="1156" customWidth="1"/>
    <col min="13579" max="13579" width="5.7109375" style="1156" customWidth="1"/>
    <col min="13580" max="13581" width="5.5703125" style="1156" customWidth="1"/>
    <col min="13582" max="13582" width="6" style="1156" customWidth="1"/>
    <col min="13583" max="13583" width="7.28515625" style="1156" customWidth="1"/>
    <col min="13584" max="13584" width="6.28515625" style="1156" customWidth="1"/>
    <col min="13585" max="13585" width="7.7109375" style="1156" customWidth="1"/>
    <col min="13586" max="13586" width="13.28515625" style="1156" customWidth="1"/>
    <col min="13587" max="13587" width="9.140625" style="1156" customWidth="1"/>
    <col min="13588" max="13588" width="10.42578125" style="1156" customWidth="1"/>
    <col min="13589" max="13589" width="8.140625" style="1156" customWidth="1"/>
    <col min="13590" max="13590" width="9.140625" style="1156" customWidth="1"/>
    <col min="13591" max="13824" width="11.42578125" style="1156"/>
    <col min="13825" max="13825" width="7" style="1156" customWidth="1"/>
    <col min="13826" max="13826" width="12.5703125" style="1156" customWidth="1"/>
    <col min="13827" max="13827" width="7.42578125" style="1156" customWidth="1"/>
    <col min="13828" max="13828" width="18.85546875" style="1156" customWidth="1"/>
    <col min="13829" max="13829" width="7.85546875" style="1156" customWidth="1"/>
    <col min="13830" max="13830" width="24.5703125" style="1156" customWidth="1"/>
    <col min="13831" max="13831" width="9" style="1156" customWidth="1"/>
    <col min="13832" max="13832" width="26.7109375" style="1156" customWidth="1"/>
    <col min="13833" max="13833" width="10.28515625" style="1156" customWidth="1"/>
    <col min="13834" max="13834" width="6.42578125" style="1156" customWidth="1"/>
    <col min="13835" max="13835" width="5.7109375" style="1156" customWidth="1"/>
    <col min="13836" max="13837" width="5.5703125" style="1156" customWidth="1"/>
    <col min="13838" max="13838" width="6" style="1156" customWidth="1"/>
    <col min="13839" max="13839" width="7.28515625" style="1156" customWidth="1"/>
    <col min="13840" max="13840" width="6.28515625" style="1156" customWidth="1"/>
    <col min="13841" max="13841" width="7.7109375" style="1156" customWidth="1"/>
    <col min="13842" max="13842" width="13.28515625" style="1156" customWidth="1"/>
    <col min="13843" max="13843" width="9.140625" style="1156" customWidth="1"/>
    <col min="13844" max="13844" width="10.42578125" style="1156" customWidth="1"/>
    <col min="13845" max="13845" width="8.140625" style="1156" customWidth="1"/>
    <col min="13846" max="13846" width="9.140625" style="1156" customWidth="1"/>
    <col min="13847" max="14080" width="11.42578125" style="1156"/>
    <col min="14081" max="14081" width="7" style="1156" customWidth="1"/>
    <col min="14082" max="14082" width="12.5703125" style="1156" customWidth="1"/>
    <col min="14083" max="14083" width="7.42578125" style="1156" customWidth="1"/>
    <col min="14084" max="14084" width="18.85546875" style="1156" customWidth="1"/>
    <col min="14085" max="14085" width="7.85546875" style="1156" customWidth="1"/>
    <col min="14086" max="14086" width="24.5703125" style="1156" customWidth="1"/>
    <col min="14087" max="14087" width="9" style="1156" customWidth="1"/>
    <col min="14088" max="14088" width="26.7109375" style="1156" customWidth="1"/>
    <col min="14089" max="14089" width="10.28515625" style="1156" customWidth="1"/>
    <col min="14090" max="14090" width="6.42578125" style="1156" customWidth="1"/>
    <col min="14091" max="14091" width="5.7109375" style="1156" customWidth="1"/>
    <col min="14092" max="14093" width="5.5703125" style="1156" customWidth="1"/>
    <col min="14094" max="14094" width="6" style="1156" customWidth="1"/>
    <col min="14095" max="14095" width="7.28515625" style="1156" customWidth="1"/>
    <col min="14096" max="14096" width="6.28515625" style="1156" customWidth="1"/>
    <col min="14097" max="14097" width="7.7109375" style="1156" customWidth="1"/>
    <col min="14098" max="14098" width="13.28515625" style="1156" customWidth="1"/>
    <col min="14099" max="14099" width="9.140625" style="1156" customWidth="1"/>
    <col min="14100" max="14100" width="10.42578125" style="1156" customWidth="1"/>
    <col min="14101" max="14101" width="8.140625" style="1156" customWidth="1"/>
    <col min="14102" max="14102" width="9.140625" style="1156" customWidth="1"/>
    <col min="14103" max="14336" width="11.42578125" style="1156"/>
    <col min="14337" max="14337" width="7" style="1156" customWidth="1"/>
    <col min="14338" max="14338" width="12.5703125" style="1156" customWidth="1"/>
    <col min="14339" max="14339" width="7.42578125" style="1156" customWidth="1"/>
    <col min="14340" max="14340" width="18.85546875" style="1156" customWidth="1"/>
    <col min="14341" max="14341" width="7.85546875" style="1156" customWidth="1"/>
    <col min="14342" max="14342" width="24.5703125" style="1156" customWidth="1"/>
    <col min="14343" max="14343" width="9" style="1156" customWidth="1"/>
    <col min="14344" max="14344" width="26.7109375" style="1156" customWidth="1"/>
    <col min="14345" max="14345" width="10.28515625" style="1156" customWidth="1"/>
    <col min="14346" max="14346" width="6.42578125" style="1156" customWidth="1"/>
    <col min="14347" max="14347" width="5.7109375" style="1156" customWidth="1"/>
    <col min="14348" max="14349" width="5.5703125" style="1156" customWidth="1"/>
    <col min="14350" max="14350" width="6" style="1156" customWidth="1"/>
    <col min="14351" max="14351" width="7.28515625" style="1156" customWidth="1"/>
    <col min="14352" max="14352" width="6.28515625" style="1156" customWidth="1"/>
    <col min="14353" max="14353" width="7.7109375" style="1156" customWidth="1"/>
    <col min="14354" max="14354" width="13.28515625" style="1156" customWidth="1"/>
    <col min="14355" max="14355" width="9.140625" style="1156" customWidth="1"/>
    <col min="14356" max="14356" width="10.42578125" style="1156" customWidth="1"/>
    <col min="14357" max="14357" width="8.140625" style="1156" customWidth="1"/>
    <col min="14358" max="14358" width="9.140625" style="1156" customWidth="1"/>
    <col min="14359" max="14592" width="11.42578125" style="1156"/>
    <col min="14593" max="14593" width="7" style="1156" customWidth="1"/>
    <col min="14594" max="14594" width="12.5703125" style="1156" customWidth="1"/>
    <col min="14595" max="14595" width="7.42578125" style="1156" customWidth="1"/>
    <col min="14596" max="14596" width="18.85546875" style="1156" customWidth="1"/>
    <col min="14597" max="14597" width="7.85546875" style="1156" customWidth="1"/>
    <col min="14598" max="14598" width="24.5703125" style="1156" customWidth="1"/>
    <col min="14599" max="14599" width="9" style="1156" customWidth="1"/>
    <col min="14600" max="14600" width="26.7109375" style="1156" customWidth="1"/>
    <col min="14601" max="14601" width="10.28515625" style="1156" customWidth="1"/>
    <col min="14602" max="14602" width="6.42578125" style="1156" customWidth="1"/>
    <col min="14603" max="14603" width="5.7109375" style="1156" customWidth="1"/>
    <col min="14604" max="14605" width="5.5703125" style="1156" customWidth="1"/>
    <col min="14606" max="14606" width="6" style="1156" customWidth="1"/>
    <col min="14607" max="14607" width="7.28515625" style="1156" customWidth="1"/>
    <col min="14608" max="14608" width="6.28515625" style="1156" customWidth="1"/>
    <col min="14609" max="14609" width="7.7109375" style="1156" customWidth="1"/>
    <col min="14610" max="14610" width="13.28515625" style="1156" customWidth="1"/>
    <col min="14611" max="14611" width="9.140625" style="1156" customWidth="1"/>
    <col min="14612" max="14612" width="10.42578125" style="1156" customWidth="1"/>
    <col min="14613" max="14613" width="8.140625" style="1156" customWidth="1"/>
    <col min="14614" max="14614" width="9.140625" style="1156" customWidth="1"/>
    <col min="14615" max="14848" width="11.42578125" style="1156"/>
    <col min="14849" max="14849" width="7" style="1156" customWidth="1"/>
    <col min="14850" max="14850" width="12.5703125" style="1156" customWidth="1"/>
    <col min="14851" max="14851" width="7.42578125" style="1156" customWidth="1"/>
    <col min="14852" max="14852" width="18.85546875" style="1156" customWidth="1"/>
    <col min="14853" max="14853" width="7.85546875" style="1156" customWidth="1"/>
    <col min="14854" max="14854" width="24.5703125" style="1156" customWidth="1"/>
    <col min="14855" max="14855" width="9" style="1156" customWidth="1"/>
    <col min="14856" max="14856" width="26.7109375" style="1156" customWidth="1"/>
    <col min="14857" max="14857" width="10.28515625" style="1156" customWidth="1"/>
    <col min="14858" max="14858" width="6.42578125" style="1156" customWidth="1"/>
    <col min="14859" max="14859" width="5.7109375" style="1156" customWidth="1"/>
    <col min="14860" max="14861" width="5.5703125" style="1156" customWidth="1"/>
    <col min="14862" max="14862" width="6" style="1156" customWidth="1"/>
    <col min="14863" max="14863" width="7.28515625" style="1156" customWidth="1"/>
    <col min="14864" max="14864" width="6.28515625" style="1156" customWidth="1"/>
    <col min="14865" max="14865" width="7.7109375" style="1156" customWidth="1"/>
    <col min="14866" max="14866" width="13.28515625" style="1156" customWidth="1"/>
    <col min="14867" max="14867" width="9.140625" style="1156" customWidth="1"/>
    <col min="14868" max="14868" width="10.42578125" style="1156" customWidth="1"/>
    <col min="14869" max="14869" width="8.140625" style="1156" customWidth="1"/>
    <col min="14870" max="14870" width="9.140625" style="1156" customWidth="1"/>
    <col min="14871" max="15104" width="11.42578125" style="1156"/>
    <col min="15105" max="15105" width="7" style="1156" customWidth="1"/>
    <col min="15106" max="15106" width="12.5703125" style="1156" customWidth="1"/>
    <col min="15107" max="15107" width="7.42578125" style="1156" customWidth="1"/>
    <col min="15108" max="15108" width="18.85546875" style="1156" customWidth="1"/>
    <col min="15109" max="15109" width="7.85546875" style="1156" customWidth="1"/>
    <col min="15110" max="15110" width="24.5703125" style="1156" customWidth="1"/>
    <col min="15111" max="15111" width="9" style="1156" customWidth="1"/>
    <col min="15112" max="15112" width="26.7109375" style="1156" customWidth="1"/>
    <col min="15113" max="15113" width="10.28515625" style="1156" customWidth="1"/>
    <col min="15114" max="15114" width="6.42578125" style="1156" customWidth="1"/>
    <col min="15115" max="15115" width="5.7109375" style="1156" customWidth="1"/>
    <col min="15116" max="15117" width="5.5703125" style="1156" customWidth="1"/>
    <col min="15118" max="15118" width="6" style="1156" customWidth="1"/>
    <col min="15119" max="15119" width="7.28515625" style="1156" customWidth="1"/>
    <col min="15120" max="15120" width="6.28515625" style="1156" customWidth="1"/>
    <col min="15121" max="15121" width="7.7109375" style="1156" customWidth="1"/>
    <col min="15122" max="15122" width="13.28515625" style="1156" customWidth="1"/>
    <col min="15123" max="15123" width="9.140625" style="1156" customWidth="1"/>
    <col min="15124" max="15124" width="10.42578125" style="1156" customWidth="1"/>
    <col min="15125" max="15125" width="8.140625" style="1156" customWidth="1"/>
    <col min="15126" max="15126" width="9.140625" style="1156" customWidth="1"/>
    <col min="15127" max="15360" width="11.42578125" style="1156"/>
    <col min="15361" max="15361" width="7" style="1156" customWidth="1"/>
    <col min="15362" max="15362" width="12.5703125" style="1156" customWidth="1"/>
    <col min="15363" max="15363" width="7.42578125" style="1156" customWidth="1"/>
    <col min="15364" max="15364" width="18.85546875" style="1156" customWidth="1"/>
    <col min="15365" max="15365" width="7.85546875" style="1156" customWidth="1"/>
    <col min="15366" max="15366" width="24.5703125" style="1156" customWidth="1"/>
    <col min="15367" max="15367" width="9" style="1156" customWidth="1"/>
    <col min="15368" max="15368" width="26.7109375" style="1156" customWidth="1"/>
    <col min="15369" max="15369" width="10.28515625" style="1156" customWidth="1"/>
    <col min="15370" max="15370" width="6.42578125" style="1156" customWidth="1"/>
    <col min="15371" max="15371" width="5.7109375" style="1156" customWidth="1"/>
    <col min="15372" max="15373" width="5.5703125" style="1156" customWidth="1"/>
    <col min="15374" max="15374" width="6" style="1156" customWidth="1"/>
    <col min="15375" max="15375" width="7.28515625" style="1156" customWidth="1"/>
    <col min="15376" max="15376" width="6.28515625" style="1156" customWidth="1"/>
    <col min="15377" max="15377" width="7.7109375" style="1156" customWidth="1"/>
    <col min="15378" max="15378" width="13.28515625" style="1156" customWidth="1"/>
    <col min="15379" max="15379" width="9.140625" style="1156" customWidth="1"/>
    <col min="15380" max="15380" width="10.42578125" style="1156" customWidth="1"/>
    <col min="15381" max="15381" width="8.140625" style="1156" customWidth="1"/>
    <col min="15382" max="15382" width="9.140625" style="1156" customWidth="1"/>
    <col min="15383" max="15616" width="11.42578125" style="1156"/>
    <col min="15617" max="15617" width="7" style="1156" customWidth="1"/>
    <col min="15618" max="15618" width="12.5703125" style="1156" customWidth="1"/>
    <col min="15619" max="15619" width="7.42578125" style="1156" customWidth="1"/>
    <col min="15620" max="15620" width="18.85546875" style="1156" customWidth="1"/>
    <col min="15621" max="15621" width="7.85546875" style="1156" customWidth="1"/>
    <col min="15622" max="15622" width="24.5703125" style="1156" customWidth="1"/>
    <col min="15623" max="15623" width="9" style="1156" customWidth="1"/>
    <col min="15624" max="15624" width="26.7109375" style="1156" customWidth="1"/>
    <col min="15625" max="15625" width="10.28515625" style="1156" customWidth="1"/>
    <col min="15626" max="15626" width="6.42578125" style="1156" customWidth="1"/>
    <col min="15627" max="15627" width="5.7109375" style="1156" customWidth="1"/>
    <col min="15628" max="15629" width="5.5703125" style="1156" customWidth="1"/>
    <col min="15630" max="15630" width="6" style="1156" customWidth="1"/>
    <col min="15631" max="15631" width="7.28515625" style="1156" customWidth="1"/>
    <col min="15632" max="15632" width="6.28515625" style="1156" customWidth="1"/>
    <col min="15633" max="15633" width="7.7109375" style="1156" customWidth="1"/>
    <col min="15634" max="15634" width="13.28515625" style="1156" customWidth="1"/>
    <col min="15635" max="15635" width="9.140625" style="1156" customWidth="1"/>
    <col min="15636" max="15636" width="10.42578125" style="1156" customWidth="1"/>
    <col min="15637" max="15637" width="8.140625" style="1156" customWidth="1"/>
    <col min="15638" max="15638" width="9.140625" style="1156" customWidth="1"/>
    <col min="15639" max="15872" width="11.42578125" style="1156"/>
    <col min="15873" max="15873" width="7" style="1156" customWidth="1"/>
    <col min="15874" max="15874" width="12.5703125" style="1156" customWidth="1"/>
    <col min="15875" max="15875" width="7.42578125" style="1156" customWidth="1"/>
    <col min="15876" max="15876" width="18.85546875" style="1156" customWidth="1"/>
    <col min="15877" max="15877" width="7.85546875" style="1156" customWidth="1"/>
    <col min="15878" max="15878" width="24.5703125" style="1156" customWidth="1"/>
    <col min="15879" max="15879" width="9" style="1156" customWidth="1"/>
    <col min="15880" max="15880" width="26.7109375" style="1156" customWidth="1"/>
    <col min="15881" max="15881" width="10.28515625" style="1156" customWidth="1"/>
    <col min="15882" max="15882" width="6.42578125" style="1156" customWidth="1"/>
    <col min="15883" max="15883" width="5.7109375" style="1156" customWidth="1"/>
    <col min="15884" max="15885" width="5.5703125" style="1156" customWidth="1"/>
    <col min="15886" max="15886" width="6" style="1156" customWidth="1"/>
    <col min="15887" max="15887" width="7.28515625" style="1156" customWidth="1"/>
    <col min="15888" max="15888" width="6.28515625" style="1156" customWidth="1"/>
    <col min="15889" max="15889" width="7.7109375" style="1156" customWidth="1"/>
    <col min="15890" max="15890" width="13.28515625" style="1156" customWidth="1"/>
    <col min="15891" max="15891" width="9.140625" style="1156" customWidth="1"/>
    <col min="15892" max="15892" width="10.42578125" style="1156" customWidth="1"/>
    <col min="15893" max="15893" width="8.140625" style="1156" customWidth="1"/>
    <col min="15894" max="15894" width="9.140625" style="1156" customWidth="1"/>
    <col min="15895" max="16128" width="11.42578125" style="1156"/>
    <col min="16129" max="16129" width="7" style="1156" customWidth="1"/>
    <col min="16130" max="16130" width="12.5703125" style="1156" customWidth="1"/>
    <col min="16131" max="16131" width="7.42578125" style="1156" customWidth="1"/>
    <col min="16132" max="16132" width="18.85546875" style="1156" customWidth="1"/>
    <col min="16133" max="16133" width="7.85546875" style="1156" customWidth="1"/>
    <col min="16134" max="16134" width="24.5703125" style="1156" customWidth="1"/>
    <col min="16135" max="16135" width="9" style="1156" customWidth="1"/>
    <col min="16136" max="16136" width="26.7109375" style="1156" customWidth="1"/>
    <col min="16137" max="16137" width="10.28515625" style="1156" customWidth="1"/>
    <col min="16138" max="16138" width="6.42578125" style="1156" customWidth="1"/>
    <col min="16139" max="16139" width="5.7109375" style="1156" customWidth="1"/>
    <col min="16140" max="16141" width="5.5703125" style="1156" customWidth="1"/>
    <col min="16142" max="16142" width="6" style="1156" customWidth="1"/>
    <col min="16143" max="16143" width="7.28515625" style="1156" customWidth="1"/>
    <col min="16144" max="16144" width="6.28515625" style="1156" customWidth="1"/>
    <col min="16145" max="16145" width="7.7109375" style="1156" customWidth="1"/>
    <col min="16146" max="16146" width="13.28515625" style="1156" customWidth="1"/>
    <col min="16147" max="16147" width="9.140625" style="1156" customWidth="1"/>
    <col min="16148" max="16148" width="10.42578125" style="1156" customWidth="1"/>
    <col min="16149" max="16149" width="8.140625" style="1156" customWidth="1"/>
    <col min="16150" max="16150" width="9.140625" style="1156" customWidth="1"/>
    <col min="16151" max="16384" width="11.42578125" style="1156"/>
  </cols>
  <sheetData>
    <row r="2" spans="1:22" ht="15" x14ac:dyDescent="0.25">
      <c r="B2" s="1157" t="s">
        <v>1933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</row>
    <row r="3" spans="1:22" ht="15" x14ac:dyDescent="0.25"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</row>
    <row r="4" spans="1:22" x14ac:dyDescent="0.2">
      <c r="A4" s="1158" t="s">
        <v>1934</v>
      </c>
      <c r="B4" s="1158"/>
      <c r="C4" s="1158"/>
      <c r="D4" s="1158"/>
      <c r="E4" s="1158"/>
      <c r="F4" s="1158"/>
      <c r="G4" s="1159"/>
    </row>
    <row r="5" spans="1:22" x14ac:dyDescent="0.2">
      <c r="A5" s="1161" t="s">
        <v>1935</v>
      </c>
      <c r="B5" s="1161"/>
      <c r="C5" s="1162"/>
      <c r="D5" s="1161"/>
      <c r="E5" s="1163"/>
      <c r="F5" s="1161"/>
      <c r="G5" s="1159"/>
    </row>
    <row r="6" spans="1:22" x14ac:dyDescent="0.2">
      <c r="A6" s="1161" t="s">
        <v>1936</v>
      </c>
      <c r="B6" s="1161"/>
      <c r="C6" s="1162"/>
      <c r="D6" s="1161"/>
      <c r="E6" s="1163"/>
      <c r="F6" s="1161"/>
      <c r="G6" s="1159"/>
    </row>
    <row r="7" spans="1:22" x14ac:dyDescent="0.2">
      <c r="A7" s="1161"/>
      <c r="B7" s="1161"/>
      <c r="C7" s="1162"/>
      <c r="D7" s="1161"/>
      <c r="E7" s="1163"/>
      <c r="F7" s="1161"/>
      <c r="G7" s="1159"/>
    </row>
    <row r="8" spans="1:22" ht="13.5" thickBot="1" x14ac:dyDescent="0.25">
      <c r="A8" s="1164" t="s">
        <v>3</v>
      </c>
      <c r="B8" s="1164"/>
      <c r="C8" s="1164"/>
      <c r="D8" s="1164"/>
      <c r="E8" s="1164"/>
      <c r="F8" s="1164"/>
      <c r="G8" s="1159"/>
    </row>
    <row r="9" spans="1:22" ht="15.75" customHeight="1" x14ac:dyDescent="0.2">
      <c r="A9" s="1165" t="s">
        <v>4</v>
      </c>
      <c r="B9" s="1166" t="s">
        <v>247</v>
      </c>
      <c r="C9" s="1165" t="s">
        <v>5</v>
      </c>
      <c r="D9" s="1165" t="s">
        <v>6</v>
      </c>
      <c r="E9" s="1165" t="s">
        <v>7</v>
      </c>
      <c r="F9" s="1167" t="s">
        <v>8</v>
      </c>
      <c r="G9" s="1168" t="s">
        <v>9</v>
      </c>
      <c r="H9" s="1166" t="s">
        <v>10</v>
      </c>
      <c r="I9" s="1165" t="s">
        <v>11</v>
      </c>
      <c r="J9" s="1169" t="s">
        <v>12</v>
      </c>
      <c r="K9" s="1170" t="s">
        <v>13</v>
      </c>
      <c r="L9" s="1171"/>
      <c r="M9" s="1171"/>
      <c r="N9" s="1171"/>
      <c r="O9" s="1172" t="s">
        <v>14</v>
      </c>
      <c r="P9" s="1173"/>
      <c r="Q9" s="1173"/>
      <c r="R9" s="1173"/>
      <c r="S9" s="1173"/>
      <c r="T9" s="1174"/>
      <c r="U9" s="1175" t="s">
        <v>15</v>
      </c>
      <c r="V9" s="1168" t="s">
        <v>16</v>
      </c>
    </row>
    <row r="10" spans="1:22" ht="25.5" customHeight="1" x14ac:dyDescent="0.2">
      <c r="A10" s="1176"/>
      <c r="B10" s="1177"/>
      <c r="C10" s="1176"/>
      <c r="D10" s="1176"/>
      <c r="E10" s="1176"/>
      <c r="F10" s="1178"/>
      <c r="G10" s="1179"/>
      <c r="H10" s="1177"/>
      <c r="I10" s="1176"/>
      <c r="J10" s="1180"/>
      <c r="K10" s="1181"/>
      <c r="L10" s="1182"/>
      <c r="M10" s="1182"/>
      <c r="N10" s="1182"/>
      <c r="O10" s="1183" t="s">
        <v>17</v>
      </c>
      <c r="P10" s="1184" t="s">
        <v>18</v>
      </c>
      <c r="Q10" s="1184" t="s">
        <v>19</v>
      </c>
      <c r="R10" s="1184" t="s">
        <v>20</v>
      </c>
      <c r="S10" s="1185" t="s">
        <v>21</v>
      </c>
      <c r="T10" s="1186" t="s">
        <v>22</v>
      </c>
      <c r="U10" s="1180"/>
      <c r="V10" s="1179"/>
    </row>
    <row r="11" spans="1:22" ht="36" customHeight="1" thickBot="1" x14ac:dyDescent="0.25">
      <c r="A11" s="1187"/>
      <c r="B11" s="1188"/>
      <c r="C11" s="1187"/>
      <c r="D11" s="1187"/>
      <c r="E11" s="1187"/>
      <c r="F11" s="1189"/>
      <c r="G11" s="1190"/>
      <c r="H11" s="1188"/>
      <c r="I11" s="1187"/>
      <c r="J11" s="1191"/>
      <c r="K11" s="1192" t="s">
        <v>23</v>
      </c>
      <c r="L11" s="1192" t="s">
        <v>24</v>
      </c>
      <c r="M11" s="1192" t="s">
        <v>25</v>
      </c>
      <c r="N11" s="1193" t="s">
        <v>26</v>
      </c>
      <c r="O11" s="1192" t="s">
        <v>27</v>
      </c>
      <c r="P11" s="1192" t="s">
        <v>28</v>
      </c>
      <c r="Q11" s="1192" t="s">
        <v>1937</v>
      </c>
      <c r="R11" s="1192" t="s">
        <v>30</v>
      </c>
      <c r="S11" s="1192" t="s">
        <v>31</v>
      </c>
      <c r="T11" s="1194"/>
      <c r="U11" s="1194"/>
      <c r="V11" s="1190"/>
    </row>
    <row r="12" spans="1:22" ht="18.75" customHeight="1" thickBot="1" x14ac:dyDescent="0.25">
      <c r="A12" s="1195" t="s">
        <v>32</v>
      </c>
      <c r="B12" s="1196"/>
      <c r="C12" s="1196"/>
      <c r="D12" s="1196"/>
      <c r="E12" s="1196"/>
      <c r="F12" s="1196"/>
      <c r="G12" s="1196"/>
      <c r="H12" s="1196"/>
      <c r="I12" s="1196"/>
      <c r="J12" s="1196"/>
      <c r="K12" s="1196"/>
      <c r="L12" s="1196"/>
      <c r="M12" s="1196"/>
      <c r="N12" s="1196"/>
      <c r="O12" s="1196"/>
      <c r="P12" s="1196"/>
      <c r="Q12" s="1196"/>
      <c r="R12" s="1196"/>
      <c r="S12" s="1196"/>
      <c r="T12" s="1196"/>
      <c r="U12" s="1196"/>
      <c r="V12" s="1197"/>
    </row>
    <row r="13" spans="1:22" ht="33.75" customHeight="1" x14ac:dyDescent="0.2">
      <c r="A13" s="1198" t="s">
        <v>33</v>
      </c>
      <c r="B13" s="1199" t="s">
        <v>34</v>
      </c>
      <c r="C13" s="1200">
        <v>3000001</v>
      </c>
      <c r="D13" s="1201" t="s">
        <v>35</v>
      </c>
      <c r="E13" s="1202">
        <v>5004426</v>
      </c>
      <c r="F13" s="1201" t="s">
        <v>36</v>
      </c>
      <c r="G13" s="1200"/>
      <c r="I13" s="1200" t="s">
        <v>37</v>
      </c>
      <c r="J13" s="1203">
        <f t="shared" ref="J13:O13" si="0">SUM(J14:J15)</f>
        <v>14</v>
      </c>
      <c r="K13" s="1203">
        <f t="shared" si="0"/>
        <v>3</v>
      </c>
      <c r="L13" s="1203">
        <f t="shared" si="0"/>
        <v>4</v>
      </c>
      <c r="M13" s="1203">
        <f t="shared" si="0"/>
        <v>3</v>
      </c>
      <c r="N13" s="1203">
        <f t="shared" si="0"/>
        <v>4</v>
      </c>
      <c r="O13" s="1203">
        <f t="shared" si="0"/>
        <v>58656</v>
      </c>
      <c r="P13" s="1203">
        <v>2860</v>
      </c>
      <c r="Q13" s="1203">
        <v>3600</v>
      </c>
      <c r="R13" s="1203"/>
      <c r="S13" s="1203"/>
      <c r="T13" s="1203">
        <f>O13-P13</f>
        <v>55796</v>
      </c>
      <c r="U13" s="1204"/>
      <c r="V13" s="1204"/>
    </row>
    <row r="14" spans="1:22" ht="21.75" customHeight="1" x14ac:dyDescent="0.2">
      <c r="A14" s="1198"/>
      <c r="B14" s="1199"/>
      <c r="C14" s="1205"/>
      <c r="D14" s="1206"/>
      <c r="E14" s="1207"/>
      <c r="F14" s="1206"/>
      <c r="G14" s="1208">
        <v>4427602</v>
      </c>
      <c r="H14" s="1209" t="s">
        <v>38</v>
      </c>
      <c r="I14" s="1210"/>
      <c r="J14" s="1211">
        <f>+K14+L14+M14+N14</f>
        <v>12</v>
      </c>
      <c r="K14" s="1212">
        <v>3</v>
      </c>
      <c r="L14" s="1212">
        <v>3</v>
      </c>
      <c r="M14" s="1212">
        <v>3</v>
      </c>
      <c r="N14" s="1212">
        <v>3</v>
      </c>
      <c r="O14" s="1213">
        <v>58656</v>
      </c>
      <c r="P14" s="1213">
        <v>2860</v>
      </c>
      <c r="Q14" s="1213">
        <v>3600</v>
      </c>
      <c r="R14" s="1213"/>
      <c r="S14" s="1213"/>
      <c r="T14" s="1214"/>
      <c r="U14" s="1215"/>
      <c r="V14" s="1215"/>
    </row>
    <row r="15" spans="1:22" ht="30.75" customHeight="1" thickBot="1" x14ac:dyDescent="0.25">
      <c r="A15" s="1198"/>
      <c r="B15" s="1199"/>
      <c r="C15" s="1205"/>
      <c r="D15" s="1206"/>
      <c r="E15" s="1207"/>
      <c r="F15" s="1206"/>
      <c r="G15" s="1208">
        <v>4427603</v>
      </c>
      <c r="H15" s="1209" t="s">
        <v>39</v>
      </c>
      <c r="I15" s="1210"/>
      <c r="J15" s="1211">
        <f>+K15+L15+M15+N15</f>
        <v>2</v>
      </c>
      <c r="K15" s="1212">
        <v>0</v>
      </c>
      <c r="L15" s="1212">
        <v>1</v>
      </c>
      <c r="M15" s="1212">
        <v>0</v>
      </c>
      <c r="N15" s="1212">
        <v>1</v>
      </c>
      <c r="O15" s="1216"/>
      <c r="P15" s="1216"/>
      <c r="Q15" s="1216"/>
      <c r="R15" s="1216"/>
      <c r="S15" s="1216"/>
      <c r="T15" s="1217"/>
      <c r="U15" s="1218"/>
      <c r="V15" s="1218"/>
    </row>
    <row r="16" spans="1:22" ht="18.75" customHeight="1" thickBot="1" x14ac:dyDescent="0.25">
      <c r="A16" s="1219" t="s">
        <v>91</v>
      </c>
      <c r="B16" s="1220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1"/>
      <c r="R16" s="1221"/>
      <c r="S16" s="1221"/>
      <c r="T16" s="1221"/>
      <c r="U16" s="1221"/>
      <c r="V16" s="1222"/>
    </row>
    <row r="17" spans="1:22" ht="19.5" customHeight="1" x14ac:dyDescent="0.2">
      <c r="A17" s="1223" t="s">
        <v>92</v>
      </c>
      <c r="B17" s="1224" t="s">
        <v>93</v>
      </c>
      <c r="C17" s="1225" t="s">
        <v>94</v>
      </c>
      <c r="D17" s="1226" t="s">
        <v>95</v>
      </c>
      <c r="E17" s="1227">
        <v>5000017</v>
      </c>
      <c r="F17" s="1228" t="s">
        <v>96</v>
      </c>
      <c r="G17" s="1229"/>
      <c r="H17" s="1230"/>
      <c r="I17" s="1201" t="s">
        <v>97</v>
      </c>
      <c r="J17" s="1203">
        <f>SUM(K17:N17)</f>
        <v>4080</v>
      </c>
      <c r="K17" s="1231">
        <f>SUM(K18:K18)</f>
        <v>1020</v>
      </c>
      <c r="L17" s="1231">
        <f>SUM(L18:L18)</f>
        <v>1020</v>
      </c>
      <c r="M17" s="1231">
        <f>SUM(M18:M18)</f>
        <v>1020</v>
      </c>
      <c r="N17" s="1231">
        <f>SUM(N18:N18)</f>
        <v>1020</v>
      </c>
      <c r="O17" s="1232">
        <v>51871</v>
      </c>
      <c r="P17" s="1232">
        <v>17773</v>
      </c>
      <c r="Q17" s="1233">
        <v>3600</v>
      </c>
      <c r="R17" s="1233"/>
      <c r="S17" s="1233"/>
      <c r="T17" s="1233"/>
      <c r="U17" s="1233"/>
      <c r="V17" s="1233"/>
    </row>
    <row r="18" spans="1:22" ht="19.5" customHeight="1" x14ac:dyDescent="0.2">
      <c r="A18" s="1223"/>
      <c r="B18" s="1234"/>
      <c r="C18" s="1235"/>
      <c r="D18" s="1236"/>
      <c r="E18" s="1237"/>
      <c r="F18" s="1238"/>
      <c r="G18" s="1239" t="s">
        <v>104</v>
      </c>
      <c r="H18" s="1240" t="s">
        <v>105</v>
      </c>
      <c r="I18" s="1241"/>
      <c r="J18" s="1203">
        <f>SUM(K18:N18)</f>
        <v>4080</v>
      </c>
      <c r="K18" s="1212">
        <v>1020</v>
      </c>
      <c r="L18" s="1212">
        <v>1020</v>
      </c>
      <c r="M18" s="1212">
        <v>1020</v>
      </c>
      <c r="N18" s="1212">
        <v>1020</v>
      </c>
      <c r="O18" s="1242"/>
      <c r="P18" s="1242"/>
      <c r="Q18" s="1233"/>
      <c r="R18" s="1233"/>
      <c r="S18" s="1233"/>
      <c r="T18" s="1233"/>
      <c r="U18" s="1233"/>
      <c r="V18" s="1233"/>
    </row>
    <row r="19" spans="1:22" ht="31.5" customHeight="1" x14ac:dyDescent="0.2">
      <c r="A19" s="1243" t="s">
        <v>1155</v>
      </c>
      <c r="B19" s="1244" t="s">
        <v>185</v>
      </c>
      <c r="C19" s="1245" t="s">
        <v>186</v>
      </c>
      <c r="D19" s="1246" t="s">
        <v>187</v>
      </c>
      <c r="E19" s="1247">
        <v>5000027</v>
      </c>
      <c r="F19" s="1248" t="s">
        <v>188</v>
      </c>
      <c r="G19" s="1249"/>
      <c r="H19" s="1240"/>
      <c r="I19" s="1241" t="s">
        <v>189</v>
      </c>
      <c r="J19" s="1203">
        <f t="shared" ref="J19:J28" si="1">SUM(K19:N19)</f>
        <v>3660</v>
      </c>
      <c r="K19" s="1212">
        <f>SUM(K20:K23)</f>
        <v>914</v>
      </c>
      <c r="L19" s="1212">
        <f>SUM(L20:L23)</f>
        <v>916</v>
      </c>
      <c r="M19" s="1212">
        <f>SUM(M20:M23)</f>
        <v>915</v>
      </c>
      <c r="N19" s="1212">
        <f>SUM(N20:N23)</f>
        <v>915</v>
      </c>
      <c r="O19" s="1213">
        <v>330493</v>
      </c>
      <c r="P19" s="1213">
        <v>10105</v>
      </c>
      <c r="Q19" s="1213">
        <v>3600</v>
      </c>
      <c r="R19" s="1213"/>
      <c r="S19" s="1213"/>
      <c r="T19" s="1213"/>
      <c r="U19" s="1213"/>
      <c r="V19" s="1213"/>
    </row>
    <row r="20" spans="1:22" ht="16.5" x14ac:dyDescent="0.2">
      <c r="A20" s="1243"/>
      <c r="B20" s="1244"/>
      <c r="C20" s="1250"/>
      <c r="D20" s="1251"/>
      <c r="E20" s="1252"/>
      <c r="F20" s="1238"/>
      <c r="G20" s="1249" t="s">
        <v>190</v>
      </c>
      <c r="H20" s="1240" t="s">
        <v>191</v>
      </c>
      <c r="I20" s="1241"/>
      <c r="J20" s="1203">
        <f t="shared" si="1"/>
        <v>3273</v>
      </c>
      <c r="K20" s="1212">
        <v>818</v>
      </c>
      <c r="L20" s="1212">
        <v>819</v>
      </c>
      <c r="M20" s="1212">
        <v>818</v>
      </c>
      <c r="N20" s="1212">
        <v>818</v>
      </c>
      <c r="O20" s="1253"/>
      <c r="P20" s="1253"/>
      <c r="Q20" s="1253"/>
      <c r="R20" s="1253"/>
      <c r="S20" s="1253"/>
      <c r="T20" s="1253"/>
      <c r="U20" s="1253"/>
      <c r="V20" s="1253"/>
    </row>
    <row r="21" spans="1:22" ht="16.5" x14ac:dyDescent="0.2">
      <c r="A21" s="1243"/>
      <c r="B21" s="1244"/>
      <c r="C21" s="1254"/>
      <c r="D21" s="1255"/>
      <c r="E21" s="1256"/>
      <c r="F21" s="1238"/>
      <c r="G21" s="1249" t="s">
        <v>192</v>
      </c>
      <c r="H21" s="1240" t="s">
        <v>193</v>
      </c>
      <c r="I21" s="1241"/>
      <c r="J21" s="1203">
        <f t="shared" si="1"/>
        <v>15</v>
      </c>
      <c r="K21" s="1212">
        <v>3</v>
      </c>
      <c r="L21" s="1212">
        <v>4</v>
      </c>
      <c r="M21" s="1212">
        <v>4</v>
      </c>
      <c r="N21" s="1212">
        <v>4</v>
      </c>
      <c r="O21" s="1253"/>
      <c r="P21" s="1253"/>
      <c r="Q21" s="1253"/>
      <c r="R21" s="1253"/>
      <c r="S21" s="1253"/>
      <c r="T21" s="1253"/>
      <c r="U21" s="1253"/>
      <c r="V21" s="1253"/>
    </row>
    <row r="22" spans="1:22" x14ac:dyDescent="0.2">
      <c r="A22" s="1243"/>
      <c r="B22" s="1244"/>
      <c r="C22" s="1254"/>
      <c r="D22" s="1255"/>
      <c r="E22" s="1256"/>
      <c r="F22" s="1238"/>
      <c r="G22" s="1249" t="s">
        <v>194</v>
      </c>
      <c r="H22" s="1240" t="s">
        <v>195</v>
      </c>
      <c r="I22" s="1241"/>
      <c r="J22" s="1203">
        <f t="shared" si="1"/>
        <v>360</v>
      </c>
      <c r="K22" s="1212">
        <v>90</v>
      </c>
      <c r="L22" s="1212">
        <v>90</v>
      </c>
      <c r="M22" s="1212">
        <v>90</v>
      </c>
      <c r="N22" s="1212">
        <v>90</v>
      </c>
      <c r="O22" s="1253"/>
      <c r="P22" s="1253"/>
      <c r="Q22" s="1253"/>
      <c r="R22" s="1253"/>
      <c r="S22" s="1253"/>
      <c r="T22" s="1253"/>
      <c r="U22" s="1253"/>
      <c r="V22" s="1253"/>
    </row>
    <row r="23" spans="1:22" x14ac:dyDescent="0.2">
      <c r="A23" s="1243"/>
      <c r="B23" s="1244"/>
      <c r="C23" s="1257"/>
      <c r="D23" s="1258"/>
      <c r="E23" s="1259"/>
      <c r="F23" s="1228"/>
      <c r="G23" s="1249" t="s">
        <v>196</v>
      </c>
      <c r="H23" s="1240" t="s">
        <v>197</v>
      </c>
      <c r="I23" s="1241"/>
      <c r="J23" s="1203">
        <f t="shared" si="1"/>
        <v>12</v>
      </c>
      <c r="K23" s="1212">
        <v>3</v>
      </c>
      <c r="L23" s="1212">
        <v>3</v>
      </c>
      <c r="M23" s="1212">
        <v>3</v>
      </c>
      <c r="N23" s="1212">
        <v>3</v>
      </c>
      <c r="O23" s="1242"/>
      <c r="P23" s="1242"/>
      <c r="Q23" s="1242"/>
      <c r="R23" s="1242"/>
      <c r="S23" s="1242"/>
      <c r="T23" s="1242"/>
      <c r="U23" s="1242"/>
      <c r="V23" s="1242"/>
    </row>
    <row r="24" spans="1:22" ht="24.75" customHeight="1" x14ac:dyDescent="0.2">
      <c r="A24" s="1243"/>
      <c r="B24" s="1244"/>
      <c r="C24" s="1245" t="s">
        <v>217</v>
      </c>
      <c r="D24" s="1246" t="s">
        <v>218</v>
      </c>
      <c r="E24" s="1247">
        <v>5000029</v>
      </c>
      <c r="F24" s="1260" t="s">
        <v>219</v>
      </c>
      <c r="G24" s="1261"/>
      <c r="H24" s="1240"/>
      <c r="I24" s="1241" t="s">
        <v>189</v>
      </c>
      <c r="J24" s="1203">
        <f t="shared" si="1"/>
        <v>1200</v>
      </c>
      <c r="K24" s="1212">
        <f>SUM(K25:K28)</f>
        <v>300</v>
      </c>
      <c r="L24" s="1212">
        <f>SUM(L25:L28)</f>
        <v>300</v>
      </c>
      <c r="M24" s="1212">
        <f>SUM(M25:M28)</f>
        <v>300</v>
      </c>
      <c r="N24" s="1212">
        <f>SUM(N25:N28)</f>
        <v>300</v>
      </c>
      <c r="O24" s="1213">
        <v>1488159</v>
      </c>
      <c r="P24" s="1213">
        <v>10945</v>
      </c>
      <c r="Q24" s="1213">
        <v>3600</v>
      </c>
      <c r="R24" s="1213"/>
      <c r="S24" s="1213"/>
      <c r="T24" s="1213"/>
      <c r="U24" s="1213"/>
      <c r="V24" s="1213"/>
    </row>
    <row r="25" spans="1:22" x14ac:dyDescent="0.2">
      <c r="A25" s="1243"/>
      <c r="B25" s="1244"/>
      <c r="C25" s="1250"/>
      <c r="D25" s="1251"/>
      <c r="E25" s="1252"/>
      <c r="F25" s="1262"/>
      <c r="G25" s="1261" t="s">
        <v>220</v>
      </c>
      <c r="H25" s="1240" t="s">
        <v>221</v>
      </c>
      <c r="I25" s="1241"/>
      <c r="J25" s="1203">
        <f t="shared" si="1"/>
        <v>144</v>
      </c>
      <c r="K25" s="1212">
        <v>36</v>
      </c>
      <c r="L25" s="1212">
        <v>36</v>
      </c>
      <c r="M25" s="1212">
        <v>36</v>
      </c>
      <c r="N25" s="1212">
        <v>36</v>
      </c>
      <c r="O25" s="1253"/>
      <c r="P25" s="1253"/>
      <c r="Q25" s="1253"/>
      <c r="R25" s="1253"/>
      <c r="S25" s="1253"/>
      <c r="T25" s="1253"/>
      <c r="U25" s="1253"/>
      <c r="V25" s="1253"/>
    </row>
    <row r="26" spans="1:22" ht="16.5" x14ac:dyDescent="0.2">
      <c r="A26" s="1243"/>
      <c r="B26" s="1244"/>
      <c r="C26" s="1254"/>
      <c r="D26" s="1255"/>
      <c r="E26" s="1256"/>
      <c r="F26" s="1262"/>
      <c r="G26" s="1261" t="s">
        <v>222</v>
      </c>
      <c r="H26" s="1240" t="s">
        <v>223</v>
      </c>
      <c r="I26" s="1241"/>
      <c r="J26" s="1203">
        <f t="shared" si="1"/>
        <v>96</v>
      </c>
      <c r="K26" s="1212">
        <v>24</v>
      </c>
      <c r="L26" s="1212">
        <v>24</v>
      </c>
      <c r="M26" s="1212">
        <v>24</v>
      </c>
      <c r="N26" s="1212">
        <v>24</v>
      </c>
      <c r="O26" s="1253"/>
      <c r="P26" s="1253"/>
      <c r="Q26" s="1253"/>
      <c r="R26" s="1253"/>
      <c r="S26" s="1253"/>
      <c r="T26" s="1253"/>
      <c r="U26" s="1253"/>
      <c r="V26" s="1253"/>
    </row>
    <row r="27" spans="1:22" ht="16.5" x14ac:dyDescent="0.2">
      <c r="A27" s="1243"/>
      <c r="B27" s="1244"/>
      <c r="C27" s="1254"/>
      <c r="D27" s="1255"/>
      <c r="E27" s="1256"/>
      <c r="F27" s="1262"/>
      <c r="G27" s="1261" t="s">
        <v>224</v>
      </c>
      <c r="H27" s="1240" t="s">
        <v>225</v>
      </c>
      <c r="I27" s="1241"/>
      <c r="J27" s="1203">
        <f t="shared" si="1"/>
        <v>192</v>
      </c>
      <c r="K27" s="1212">
        <v>48</v>
      </c>
      <c r="L27" s="1212">
        <v>48</v>
      </c>
      <c r="M27" s="1212">
        <v>48</v>
      </c>
      <c r="N27" s="1212">
        <v>48</v>
      </c>
      <c r="O27" s="1253"/>
      <c r="P27" s="1253"/>
      <c r="Q27" s="1253"/>
      <c r="R27" s="1253"/>
      <c r="S27" s="1253"/>
      <c r="T27" s="1253"/>
      <c r="U27" s="1253"/>
      <c r="V27" s="1253"/>
    </row>
    <row r="28" spans="1:22" x14ac:dyDescent="0.2">
      <c r="A28" s="1243"/>
      <c r="B28" s="1244"/>
      <c r="C28" s="1257"/>
      <c r="D28" s="1258"/>
      <c r="E28" s="1259"/>
      <c r="F28" s="1263"/>
      <c r="G28" s="1261" t="s">
        <v>226</v>
      </c>
      <c r="H28" s="1240" t="s">
        <v>227</v>
      </c>
      <c r="I28" s="1241"/>
      <c r="J28" s="1203">
        <f t="shared" si="1"/>
        <v>768</v>
      </c>
      <c r="K28" s="1212">
        <v>192</v>
      </c>
      <c r="L28" s="1212">
        <v>192</v>
      </c>
      <c r="M28" s="1212">
        <v>192</v>
      </c>
      <c r="N28" s="1212">
        <v>192</v>
      </c>
      <c r="O28" s="1242"/>
      <c r="P28" s="1242"/>
      <c r="Q28" s="1242"/>
      <c r="R28" s="1242"/>
      <c r="S28" s="1242"/>
      <c r="T28" s="1242"/>
      <c r="U28" s="1242"/>
      <c r="V28" s="1242"/>
    </row>
    <row r="29" spans="1:22" ht="24.75" customHeight="1" x14ac:dyDescent="0.2">
      <c r="A29" s="1243"/>
      <c r="B29" s="1244"/>
      <c r="C29" s="1245" t="s">
        <v>228</v>
      </c>
      <c r="D29" s="1246" t="s">
        <v>229</v>
      </c>
      <c r="E29" s="1247">
        <v>5000030</v>
      </c>
      <c r="F29" s="1260" t="s">
        <v>230</v>
      </c>
      <c r="G29" s="1261"/>
      <c r="H29" s="1240"/>
      <c r="I29" s="1241" t="s">
        <v>189</v>
      </c>
      <c r="J29" s="1211">
        <f>SUM(J30:J31)</f>
        <v>216</v>
      </c>
      <c r="K29" s="1212">
        <f>SUM(K30:K31)</f>
        <v>54</v>
      </c>
      <c r="L29" s="1212">
        <f>SUM(L30:L31)</f>
        <v>54</v>
      </c>
      <c r="M29" s="1212">
        <f>SUM(M30:M31)</f>
        <v>54</v>
      </c>
      <c r="N29" s="1212">
        <f>SUM(N30:N31)</f>
        <v>54</v>
      </c>
      <c r="O29" s="1213">
        <v>161150</v>
      </c>
      <c r="P29" s="1213">
        <v>13197</v>
      </c>
      <c r="Q29" s="1213">
        <v>6000</v>
      </c>
      <c r="R29" s="1213"/>
      <c r="S29" s="1213"/>
      <c r="T29" s="1213"/>
      <c r="U29" s="1213"/>
      <c r="V29" s="1213"/>
    </row>
    <row r="30" spans="1:22" x14ac:dyDescent="0.2">
      <c r="A30" s="1243"/>
      <c r="B30" s="1244"/>
      <c r="C30" s="1264"/>
      <c r="D30" s="1265"/>
      <c r="E30" s="1266"/>
      <c r="F30" s="1267"/>
      <c r="G30" s="1261" t="s">
        <v>231</v>
      </c>
      <c r="H30" s="1240" t="s">
        <v>232</v>
      </c>
      <c r="I30" s="1241"/>
      <c r="J30" s="1211">
        <f>SUM(K30:N30)</f>
        <v>180</v>
      </c>
      <c r="K30" s="1212">
        <v>45</v>
      </c>
      <c r="L30" s="1212">
        <v>45</v>
      </c>
      <c r="M30" s="1212">
        <v>45</v>
      </c>
      <c r="N30" s="1212">
        <v>45</v>
      </c>
      <c r="O30" s="1253"/>
      <c r="P30" s="1253"/>
      <c r="Q30" s="1253"/>
      <c r="R30" s="1253"/>
      <c r="S30" s="1253"/>
      <c r="T30" s="1253"/>
      <c r="U30" s="1253"/>
      <c r="V30" s="1253"/>
    </row>
    <row r="31" spans="1:22" ht="16.5" x14ac:dyDescent="0.2">
      <c r="A31" s="1243"/>
      <c r="B31" s="1244"/>
      <c r="C31" s="1264"/>
      <c r="D31" s="1265"/>
      <c r="E31" s="1266"/>
      <c r="F31" s="1267"/>
      <c r="G31" s="1261" t="s">
        <v>233</v>
      </c>
      <c r="H31" s="1240" t="s">
        <v>234</v>
      </c>
      <c r="I31" s="1241"/>
      <c r="J31" s="1211">
        <f>SUM(K31:N31)</f>
        <v>36</v>
      </c>
      <c r="K31" s="1212">
        <v>9</v>
      </c>
      <c r="L31" s="1212">
        <v>9</v>
      </c>
      <c r="M31" s="1212">
        <v>9</v>
      </c>
      <c r="N31" s="1212">
        <v>9</v>
      </c>
      <c r="O31" s="1242"/>
      <c r="P31" s="1242"/>
      <c r="Q31" s="1242"/>
      <c r="R31" s="1242"/>
      <c r="S31" s="1242"/>
      <c r="T31" s="1242"/>
      <c r="U31" s="1242"/>
      <c r="V31" s="1242"/>
    </row>
    <row r="33" spans="1:22" x14ac:dyDescent="0.2">
      <c r="A33" s="1268" t="s">
        <v>0</v>
      </c>
      <c r="B33" s="1268"/>
      <c r="C33" s="1268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  <c r="O33" s="1268"/>
      <c r="P33" s="1268"/>
      <c r="Q33" s="1268"/>
      <c r="R33" s="1268"/>
      <c r="S33" s="1268"/>
      <c r="T33" s="1268"/>
      <c r="U33" s="1268"/>
      <c r="V33" s="1268"/>
    </row>
    <row r="34" spans="1:22" x14ac:dyDescent="0.2">
      <c r="A34" s="1268" t="s">
        <v>244</v>
      </c>
      <c r="B34" s="1268"/>
      <c r="C34" s="1268"/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8"/>
      <c r="O34" s="1268"/>
      <c r="P34" s="1268"/>
      <c r="Q34" s="1268"/>
      <c r="R34" s="1268"/>
      <c r="S34" s="1268"/>
      <c r="T34" s="1268"/>
      <c r="U34" s="1268"/>
      <c r="V34" s="1268"/>
    </row>
    <row r="35" spans="1:22" x14ac:dyDescent="0.2">
      <c r="A35" s="1158" t="s">
        <v>1938</v>
      </c>
      <c r="B35" s="1158"/>
      <c r="C35" s="1158"/>
      <c r="D35" s="1158"/>
      <c r="E35" s="1158"/>
      <c r="F35" s="1158"/>
      <c r="G35" s="1159"/>
    </row>
    <row r="36" spans="1:22" x14ac:dyDescent="0.2">
      <c r="A36" s="1269" t="s">
        <v>246</v>
      </c>
      <c r="B36" s="1269"/>
      <c r="C36" s="1162"/>
      <c r="D36" s="1269"/>
      <c r="E36" s="1163"/>
      <c r="F36" s="1269"/>
      <c r="G36" s="1159"/>
    </row>
    <row r="37" spans="1:22" ht="13.5" thickBot="1" x14ac:dyDescent="0.25"/>
    <row r="38" spans="1:22" ht="12.75" customHeight="1" x14ac:dyDescent="0.2">
      <c r="A38" s="1165" t="s">
        <v>4</v>
      </c>
      <c r="B38" s="1166" t="s">
        <v>247</v>
      </c>
      <c r="C38" s="1165" t="s">
        <v>5</v>
      </c>
      <c r="D38" s="1274" t="s">
        <v>6</v>
      </c>
      <c r="E38" s="1165" t="s">
        <v>7</v>
      </c>
      <c r="F38" s="1167" t="s">
        <v>248</v>
      </c>
      <c r="G38" s="1168" t="s">
        <v>249</v>
      </c>
      <c r="H38" s="1166" t="s">
        <v>250</v>
      </c>
      <c r="I38" s="1165" t="s">
        <v>11</v>
      </c>
      <c r="J38" s="1169" t="s">
        <v>251</v>
      </c>
      <c r="K38" s="1170" t="s">
        <v>252</v>
      </c>
      <c r="L38" s="1171"/>
      <c r="M38" s="1171"/>
      <c r="N38" s="1171"/>
      <c r="O38" s="1172" t="s">
        <v>253</v>
      </c>
      <c r="P38" s="1173"/>
      <c r="Q38" s="1173"/>
      <c r="R38" s="1173"/>
      <c r="S38" s="1173"/>
      <c r="T38" s="1174"/>
      <c r="U38" s="1175" t="s">
        <v>15</v>
      </c>
      <c r="V38" s="1168" t="s">
        <v>16</v>
      </c>
    </row>
    <row r="39" spans="1:22" ht="12.75" customHeight="1" x14ac:dyDescent="0.2">
      <c r="A39" s="1176"/>
      <c r="B39" s="1177"/>
      <c r="C39" s="1176"/>
      <c r="D39" s="1275"/>
      <c r="E39" s="1176"/>
      <c r="F39" s="1178"/>
      <c r="G39" s="1179"/>
      <c r="H39" s="1177"/>
      <c r="I39" s="1176"/>
      <c r="J39" s="1180"/>
      <c r="K39" s="1181"/>
      <c r="L39" s="1182"/>
      <c r="M39" s="1182"/>
      <c r="N39" s="1182"/>
      <c r="O39" s="1183" t="s">
        <v>17</v>
      </c>
      <c r="P39" s="1184" t="s">
        <v>18</v>
      </c>
      <c r="Q39" s="1184" t="s">
        <v>19</v>
      </c>
      <c r="R39" s="1184" t="s">
        <v>254</v>
      </c>
      <c r="S39" s="1185" t="s">
        <v>21</v>
      </c>
      <c r="T39" s="1186" t="s">
        <v>255</v>
      </c>
      <c r="U39" s="1180"/>
      <c r="V39" s="1179"/>
    </row>
    <row r="40" spans="1:22" ht="25.5" thickBot="1" x14ac:dyDescent="0.25">
      <c r="A40" s="1187"/>
      <c r="B40" s="1188"/>
      <c r="C40" s="1187"/>
      <c r="D40" s="1276"/>
      <c r="E40" s="1187"/>
      <c r="F40" s="1189"/>
      <c r="G40" s="1190"/>
      <c r="H40" s="1188"/>
      <c r="I40" s="1187"/>
      <c r="J40" s="1191"/>
      <c r="K40" s="1192" t="s">
        <v>23</v>
      </c>
      <c r="L40" s="1192" t="s">
        <v>24</v>
      </c>
      <c r="M40" s="1192" t="s">
        <v>25</v>
      </c>
      <c r="N40" s="1192" t="s">
        <v>26</v>
      </c>
      <c r="O40" s="1192" t="s">
        <v>256</v>
      </c>
      <c r="P40" s="1192" t="s">
        <v>1939</v>
      </c>
      <c r="Q40" s="1192" t="s">
        <v>1940</v>
      </c>
      <c r="R40" s="1192" t="s">
        <v>259</v>
      </c>
      <c r="S40" s="1277" t="s">
        <v>260</v>
      </c>
      <c r="T40" s="1194"/>
      <c r="U40" s="1194"/>
      <c r="V40" s="1190"/>
    </row>
    <row r="41" spans="1:22" ht="12.75" customHeight="1" x14ac:dyDescent="0.2">
      <c r="A41" s="1278" t="s">
        <v>261</v>
      </c>
      <c r="B41" s="1278"/>
      <c r="C41" s="1278"/>
      <c r="D41" s="1278"/>
      <c r="E41" s="1278"/>
      <c r="F41" s="1278"/>
      <c r="G41" s="1278"/>
      <c r="H41" s="1278"/>
      <c r="I41" s="1278"/>
      <c r="J41" s="1278"/>
      <c r="K41" s="1278"/>
      <c r="L41" s="1278"/>
      <c r="M41" s="1278"/>
      <c r="N41" s="1278"/>
      <c r="O41" s="1278"/>
      <c r="P41" s="1278"/>
      <c r="Q41" s="1278"/>
      <c r="R41" s="1278"/>
      <c r="S41" s="1278"/>
      <c r="T41" s="1278"/>
      <c r="U41" s="1278"/>
      <c r="V41" s="1278"/>
    </row>
    <row r="42" spans="1:22" ht="33.75" customHeight="1" x14ac:dyDescent="0.2">
      <c r="A42" s="1279" t="s">
        <v>262</v>
      </c>
      <c r="B42" s="1280" t="s">
        <v>263</v>
      </c>
      <c r="C42" s="1281">
        <v>3000001</v>
      </c>
      <c r="D42" s="1282" t="s">
        <v>35</v>
      </c>
      <c r="E42" s="1283">
        <v>50004430</v>
      </c>
      <c r="F42" s="1241" t="s">
        <v>264</v>
      </c>
      <c r="G42" s="1210"/>
      <c r="H42" s="1240"/>
      <c r="I42" s="1241" t="s">
        <v>37</v>
      </c>
      <c r="J42" s="1284">
        <f>SUM(K42:N42)</f>
        <v>14</v>
      </c>
      <c r="K42" s="1285">
        <f>SUM(K43:K44)</f>
        <v>3</v>
      </c>
      <c r="L42" s="1285">
        <f>SUM(L43:L44)</f>
        <v>4</v>
      </c>
      <c r="M42" s="1285">
        <f>SUM(M43:M44)</f>
        <v>3</v>
      </c>
      <c r="N42" s="1285">
        <f>SUM(N43:N44)</f>
        <v>4</v>
      </c>
      <c r="O42" s="1286">
        <v>219742</v>
      </c>
      <c r="P42" s="1286">
        <v>4112</v>
      </c>
      <c r="Q42" s="1286">
        <v>929</v>
      </c>
      <c r="R42" s="1286"/>
      <c r="S42" s="1286"/>
      <c r="T42" s="1286"/>
      <c r="U42" s="1286"/>
      <c r="V42" s="1286"/>
    </row>
    <row r="43" spans="1:22" ht="16.5" x14ac:dyDescent="0.2">
      <c r="A43" s="1223"/>
      <c r="B43" s="1287"/>
      <c r="C43" s="1288"/>
      <c r="D43" s="1289"/>
      <c r="E43" s="1290"/>
      <c r="F43" s="1206"/>
      <c r="G43" s="1291" t="s">
        <v>266</v>
      </c>
      <c r="H43" s="1240" t="s">
        <v>267</v>
      </c>
      <c r="I43" s="1241"/>
      <c r="J43" s="1292">
        <f>SUM(K43:N43)</f>
        <v>12</v>
      </c>
      <c r="K43" s="1285">
        <v>3</v>
      </c>
      <c r="L43" s="1285">
        <v>3</v>
      </c>
      <c r="M43" s="1285">
        <v>3</v>
      </c>
      <c r="N43" s="1285">
        <v>3</v>
      </c>
      <c r="O43" s="1293"/>
      <c r="P43" s="1293"/>
      <c r="Q43" s="1293"/>
      <c r="R43" s="1293"/>
      <c r="S43" s="1293"/>
      <c r="T43" s="1293"/>
      <c r="U43" s="1293"/>
      <c r="V43" s="1293"/>
    </row>
    <row r="44" spans="1:22" ht="16.5" x14ac:dyDescent="0.2">
      <c r="A44" s="1294"/>
      <c r="B44" s="1295"/>
      <c r="C44" s="1296"/>
      <c r="D44" s="1297"/>
      <c r="E44" s="1298"/>
      <c r="F44" s="1201"/>
      <c r="G44" s="1291" t="s">
        <v>270</v>
      </c>
      <c r="H44" s="1240" t="s">
        <v>271</v>
      </c>
      <c r="I44" s="1241"/>
      <c r="J44" s="1292">
        <f>SUM(K44:N44)</f>
        <v>2</v>
      </c>
      <c r="K44" s="1285"/>
      <c r="L44" s="1285">
        <v>1</v>
      </c>
      <c r="M44" s="1285"/>
      <c r="N44" s="1285">
        <v>1</v>
      </c>
      <c r="O44" s="1299"/>
      <c r="P44" s="1299"/>
      <c r="Q44" s="1299"/>
      <c r="R44" s="1299"/>
      <c r="S44" s="1299"/>
      <c r="T44" s="1299"/>
      <c r="U44" s="1299"/>
      <c r="V44" s="1299"/>
    </row>
    <row r="45" spans="1:22" ht="12.75" customHeight="1" x14ac:dyDescent="0.2">
      <c r="A45" s="1300" t="s">
        <v>280</v>
      </c>
      <c r="B45" s="1301"/>
      <c r="C45" s="1301"/>
      <c r="D45" s="1301"/>
      <c r="E45" s="1301"/>
      <c r="F45" s="1301"/>
      <c r="G45" s="1301"/>
      <c r="H45" s="1301"/>
      <c r="I45" s="1301"/>
      <c r="J45" s="1301"/>
      <c r="K45" s="1301"/>
      <c r="L45" s="1301"/>
      <c r="M45" s="1301"/>
      <c r="N45" s="1301"/>
      <c r="O45" s="1301"/>
      <c r="P45" s="1301"/>
      <c r="Q45" s="1301"/>
      <c r="R45" s="1301"/>
      <c r="S45" s="1301"/>
      <c r="T45" s="1301"/>
      <c r="U45" s="1301"/>
      <c r="V45" s="1302"/>
    </row>
    <row r="46" spans="1:22" ht="51" customHeight="1" x14ac:dyDescent="0.2">
      <c r="A46" s="1279" t="s">
        <v>53</v>
      </c>
      <c r="B46" s="1280" t="s">
        <v>281</v>
      </c>
      <c r="C46" s="1281">
        <v>3000002</v>
      </c>
      <c r="D46" s="1282" t="s">
        <v>282</v>
      </c>
      <c r="E46" s="1283">
        <v>5000059</v>
      </c>
      <c r="F46" s="1241" t="s">
        <v>292</v>
      </c>
      <c r="G46" s="1210"/>
      <c r="H46" s="1240"/>
      <c r="I46" s="1241" t="s">
        <v>284</v>
      </c>
      <c r="J46" s="1284">
        <f t="shared" ref="J46:J66" si="2">SUM(K46:N46)</f>
        <v>9100</v>
      </c>
      <c r="K46" s="1285">
        <f>SUM(K47:K47)</f>
        <v>2275</v>
      </c>
      <c r="L46" s="1285">
        <f>SUM(L47:L47)</f>
        <v>2275</v>
      </c>
      <c r="M46" s="1285">
        <f>SUM(M47:M47)</f>
        <v>2275</v>
      </c>
      <c r="N46" s="1285">
        <f>SUM(N47:N47)</f>
        <v>2275</v>
      </c>
      <c r="O46" s="1286">
        <v>20731</v>
      </c>
      <c r="P46" s="1286">
        <v>1100</v>
      </c>
      <c r="Q46" s="1286"/>
      <c r="R46" s="1286"/>
      <c r="S46" s="1286"/>
      <c r="T46" s="1286"/>
      <c r="U46" s="1286"/>
      <c r="V46" s="1286"/>
    </row>
    <row r="47" spans="1:22" ht="24.75" x14ac:dyDescent="0.2">
      <c r="A47" s="1223"/>
      <c r="B47" s="1287"/>
      <c r="C47" s="1296"/>
      <c r="D47" s="1297"/>
      <c r="E47" s="1298"/>
      <c r="F47" s="1201"/>
      <c r="G47" s="1291" t="s">
        <v>289</v>
      </c>
      <c r="H47" s="1240" t="s">
        <v>290</v>
      </c>
      <c r="I47" s="1241"/>
      <c r="J47" s="1284">
        <f t="shared" si="2"/>
        <v>9100</v>
      </c>
      <c r="K47" s="1285">
        <v>2275</v>
      </c>
      <c r="L47" s="1285">
        <v>2275</v>
      </c>
      <c r="M47" s="1285">
        <v>2275</v>
      </c>
      <c r="N47" s="1285">
        <v>2275</v>
      </c>
      <c r="O47" s="1299"/>
      <c r="P47" s="1299"/>
      <c r="Q47" s="1299"/>
      <c r="R47" s="1299"/>
      <c r="S47" s="1299"/>
      <c r="T47" s="1299"/>
      <c r="U47" s="1299"/>
      <c r="V47" s="1299"/>
    </row>
    <row r="48" spans="1:22" ht="26.25" customHeight="1" x14ac:dyDescent="0.2">
      <c r="A48" s="1279" t="s">
        <v>322</v>
      </c>
      <c r="B48" s="1280" t="s">
        <v>323</v>
      </c>
      <c r="C48" s="1281">
        <v>3000005</v>
      </c>
      <c r="D48" s="1282" t="s">
        <v>291</v>
      </c>
      <c r="E48" s="1303">
        <v>5000058</v>
      </c>
      <c r="F48" s="1241" t="s">
        <v>324</v>
      </c>
      <c r="G48" s="1304"/>
      <c r="H48" s="1305"/>
      <c r="I48" s="1306" t="s">
        <v>293</v>
      </c>
      <c r="J48" s="1284">
        <f t="shared" si="2"/>
        <v>400</v>
      </c>
      <c r="K48" s="1212">
        <f>SUM(K49:K50)</f>
        <v>100</v>
      </c>
      <c r="L48" s="1212">
        <f>SUM(L49:L50)</f>
        <v>100</v>
      </c>
      <c r="M48" s="1212">
        <f>SUM(M49:M50)</f>
        <v>100</v>
      </c>
      <c r="N48" s="1212">
        <f>SUM(N49:N50)</f>
        <v>100</v>
      </c>
      <c r="O48" s="1307">
        <v>78493</v>
      </c>
      <c r="P48" s="1213"/>
      <c r="Q48" s="1213"/>
      <c r="R48" s="1213"/>
      <c r="S48" s="1213"/>
      <c r="T48" s="1213"/>
      <c r="U48" s="1213"/>
      <c r="V48" s="1213"/>
    </row>
    <row r="49" spans="1:22" ht="33" x14ac:dyDescent="0.2">
      <c r="A49" s="1223"/>
      <c r="B49" s="1287"/>
      <c r="C49" s="1288"/>
      <c r="D49" s="1289"/>
      <c r="E49" s="1303"/>
      <c r="F49" s="1206"/>
      <c r="G49" s="1308" t="s">
        <v>326</v>
      </c>
      <c r="H49" s="1240" t="s">
        <v>327</v>
      </c>
      <c r="I49" s="1206"/>
      <c r="J49" s="1284">
        <f t="shared" si="2"/>
        <v>200</v>
      </c>
      <c r="K49" s="1212">
        <v>50</v>
      </c>
      <c r="L49" s="1212">
        <v>50</v>
      </c>
      <c r="M49" s="1212">
        <v>50</v>
      </c>
      <c r="N49" s="1212">
        <v>50</v>
      </c>
      <c r="O49" s="1309"/>
      <c r="P49" s="1253"/>
      <c r="Q49" s="1253"/>
      <c r="R49" s="1253"/>
      <c r="S49" s="1253"/>
      <c r="T49" s="1253"/>
      <c r="U49" s="1253"/>
      <c r="V49" s="1253"/>
    </row>
    <row r="50" spans="1:22" ht="16.5" x14ac:dyDescent="0.2">
      <c r="A50" s="1294"/>
      <c r="B50" s="1295"/>
      <c r="C50" s="1296"/>
      <c r="D50" s="1297"/>
      <c r="E50" s="1303"/>
      <c r="F50" s="1206"/>
      <c r="G50" s="1308" t="s">
        <v>328</v>
      </c>
      <c r="H50" s="1240" t="s">
        <v>329</v>
      </c>
      <c r="I50" s="1201"/>
      <c r="J50" s="1284">
        <f t="shared" si="2"/>
        <v>200</v>
      </c>
      <c r="K50" s="1212">
        <v>50</v>
      </c>
      <c r="L50" s="1212">
        <v>50</v>
      </c>
      <c r="M50" s="1212">
        <v>50</v>
      </c>
      <c r="N50" s="1212">
        <v>50</v>
      </c>
      <c r="O50" s="1310"/>
      <c r="P50" s="1242"/>
      <c r="Q50" s="1242"/>
      <c r="R50" s="1242"/>
      <c r="S50" s="1242"/>
      <c r="T50" s="1242"/>
      <c r="U50" s="1242"/>
      <c r="V50" s="1242"/>
    </row>
    <row r="51" spans="1:22" ht="27.75" customHeight="1" x14ac:dyDescent="0.2">
      <c r="A51" s="1279" t="s">
        <v>330</v>
      </c>
      <c r="B51" s="1311" t="s">
        <v>331</v>
      </c>
      <c r="C51" s="1281">
        <v>3033291</v>
      </c>
      <c r="D51" s="1281" t="s">
        <v>332</v>
      </c>
      <c r="E51" s="1311">
        <v>5000042</v>
      </c>
      <c r="F51" s="1306" t="s">
        <v>333</v>
      </c>
      <c r="G51" s="1312"/>
      <c r="H51" s="1305"/>
      <c r="I51" s="1306" t="s">
        <v>334</v>
      </c>
      <c r="J51" s="1284">
        <f t="shared" si="2"/>
        <v>1135</v>
      </c>
      <c r="K51" s="1285">
        <f>SUM(K52:K63)</f>
        <v>281</v>
      </c>
      <c r="L51" s="1285">
        <f>SUM(L52:L63)</f>
        <v>289</v>
      </c>
      <c r="M51" s="1285">
        <f>SUM(M52:M63)</f>
        <v>281</v>
      </c>
      <c r="N51" s="1285">
        <f>SUM(N52:N63)</f>
        <v>284</v>
      </c>
      <c r="O51" s="1286">
        <v>916735</v>
      </c>
      <c r="P51" s="1286">
        <v>11520</v>
      </c>
      <c r="Q51" s="1286">
        <v>3600</v>
      </c>
      <c r="R51" s="1286"/>
      <c r="S51" s="1286"/>
      <c r="T51" s="1286"/>
      <c r="U51" s="1286"/>
      <c r="V51" s="1286"/>
    </row>
    <row r="52" spans="1:22" x14ac:dyDescent="0.2">
      <c r="A52" s="1223"/>
      <c r="B52" s="1199"/>
      <c r="C52" s="1288"/>
      <c r="D52" s="1288"/>
      <c r="E52" s="1199"/>
      <c r="F52" s="1306"/>
      <c r="G52" s="1308" t="s">
        <v>336</v>
      </c>
      <c r="H52" s="1240" t="s">
        <v>337</v>
      </c>
      <c r="I52" s="1206"/>
      <c r="J52" s="1284">
        <f t="shared" si="2"/>
        <v>32</v>
      </c>
      <c r="K52" s="1313">
        <v>8</v>
      </c>
      <c r="L52" s="1313">
        <v>8</v>
      </c>
      <c r="M52" s="1313">
        <v>8</v>
      </c>
      <c r="N52" s="1313">
        <v>8</v>
      </c>
      <c r="O52" s="1293"/>
      <c r="P52" s="1293"/>
      <c r="Q52" s="1293"/>
      <c r="R52" s="1293"/>
      <c r="S52" s="1293"/>
      <c r="T52" s="1293"/>
      <c r="U52" s="1293"/>
      <c r="V52" s="1293"/>
    </row>
    <row r="53" spans="1:22" x14ac:dyDescent="0.2">
      <c r="A53" s="1223"/>
      <c r="B53" s="1199"/>
      <c r="C53" s="1288"/>
      <c r="D53" s="1288"/>
      <c r="E53" s="1199"/>
      <c r="F53" s="1206"/>
      <c r="G53" s="1308" t="s">
        <v>338</v>
      </c>
      <c r="H53" s="1240" t="s">
        <v>339</v>
      </c>
      <c r="I53" s="1206"/>
      <c r="J53" s="1284">
        <f t="shared" si="2"/>
        <v>1</v>
      </c>
      <c r="K53" s="1313"/>
      <c r="L53" s="1313">
        <v>1</v>
      </c>
      <c r="M53" s="1313"/>
      <c r="N53" s="1313"/>
      <c r="O53" s="1293"/>
      <c r="P53" s="1293"/>
      <c r="Q53" s="1293"/>
      <c r="R53" s="1293"/>
      <c r="S53" s="1293"/>
      <c r="T53" s="1293"/>
      <c r="U53" s="1293"/>
      <c r="V53" s="1293"/>
    </row>
    <row r="54" spans="1:22" x14ac:dyDescent="0.2">
      <c r="A54" s="1223"/>
      <c r="B54" s="1199"/>
      <c r="C54" s="1288"/>
      <c r="D54" s="1288"/>
      <c r="E54" s="1199"/>
      <c r="F54" s="1206"/>
      <c r="G54" s="1308" t="s">
        <v>340</v>
      </c>
      <c r="H54" s="1240" t="s">
        <v>341</v>
      </c>
      <c r="I54" s="1206"/>
      <c r="J54" s="1284">
        <f t="shared" si="2"/>
        <v>360</v>
      </c>
      <c r="K54" s="1313">
        <v>90</v>
      </c>
      <c r="L54" s="1313">
        <v>90</v>
      </c>
      <c r="M54" s="1313">
        <v>90</v>
      </c>
      <c r="N54" s="1313">
        <v>90</v>
      </c>
      <c r="O54" s="1293"/>
      <c r="P54" s="1293"/>
      <c r="Q54" s="1293"/>
      <c r="R54" s="1293"/>
      <c r="S54" s="1293"/>
      <c r="T54" s="1293"/>
      <c r="U54" s="1293"/>
      <c r="V54" s="1293"/>
    </row>
    <row r="55" spans="1:22" x14ac:dyDescent="0.2">
      <c r="A55" s="1223"/>
      <c r="B55" s="1199"/>
      <c r="C55" s="1288"/>
      <c r="D55" s="1288"/>
      <c r="E55" s="1199"/>
      <c r="F55" s="1206"/>
      <c r="G55" s="1308" t="s">
        <v>342</v>
      </c>
      <c r="H55" s="1240" t="s">
        <v>343</v>
      </c>
      <c r="I55" s="1206"/>
      <c r="J55" s="1284">
        <f t="shared" si="2"/>
        <v>1</v>
      </c>
      <c r="K55" s="1313"/>
      <c r="L55" s="1313">
        <v>1</v>
      </c>
      <c r="M55" s="1313"/>
      <c r="N55" s="1313"/>
      <c r="O55" s="1293"/>
      <c r="P55" s="1293"/>
      <c r="Q55" s="1293"/>
      <c r="R55" s="1293"/>
      <c r="S55" s="1293"/>
      <c r="T55" s="1293"/>
      <c r="U55" s="1293"/>
      <c r="V55" s="1293"/>
    </row>
    <row r="56" spans="1:22" x14ac:dyDescent="0.2">
      <c r="A56" s="1223"/>
      <c r="B56" s="1199"/>
      <c r="C56" s="1288"/>
      <c r="D56" s="1288"/>
      <c r="E56" s="1199"/>
      <c r="F56" s="1206"/>
      <c r="G56" s="1308" t="s">
        <v>344</v>
      </c>
      <c r="H56" s="1240" t="s">
        <v>345</v>
      </c>
      <c r="I56" s="1206"/>
      <c r="J56" s="1284">
        <f t="shared" si="2"/>
        <v>50</v>
      </c>
      <c r="K56" s="1313">
        <v>12</v>
      </c>
      <c r="L56" s="1313">
        <v>13</v>
      </c>
      <c r="M56" s="1313">
        <v>12</v>
      </c>
      <c r="N56" s="1313">
        <v>13</v>
      </c>
      <c r="O56" s="1293"/>
      <c r="P56" s="1293"/>
      <c r="Q56" s="1293"/>
      <c r="R56" s="1293"/>
      <c r="S56" s="1293"/>
      <c r="T56" s="1293"/>
      <c r="U56" s="1293"/>
      <c r="V56" s="1293"/>
    </row>
    <row r="57" spans="1:22" x14ac:dyDescent="0.2">
      <c r="A57" s="1223"/>
      <c r="B57" s="1199"/>
      <c r="C57" s="1288"/>
      <c r="D57" s="1288"/>
      <c r="E57" s="1199"/>
      <c r="F57" s="1206"/>
      <c r="G57" s="1308" t="s">
        <v>346</v>
      </c>
      <c r="H57" s="1240" t="s">
        <v>347</v>
      </c>
      <c r="I57" s="1206"/>
      <c r="J57" s="1284">
        <f t="shared" si="2"/>
        <v>205</v>
      </c>
      <c r="K57" s="1313">
        <v>51</v>
      </c>
      <c r="L57" s="1313">
        <v>52</v>
      </c>
      <c r="M57" s="1313">
        <v>51</v>
      </c>
      <c r="N57" s="1313">
        <v>51</v>
      </c>
      <c r="O57" s="1293"/>
      <c r="P57" s="1293"/>
      <c r="Q57" s="1293"/>
      <c r="R57" s="1293"/>
      <c r="S57" s="1293"/>
      <c r="T57" s="1293"/>
      <c r="U57" s="1293"/>
      <c r="V57" s="1293"/>
    </row>
    <row r="58" spans="1:22" x14ac:dyDescent="0.2">
      <c r="A58" s="1223"/>
      <c r="B58" s="1199"/>
      <c r="C58" s="1288"/>
      <c r="D58" s="1288"/>
      <c r="E58" s="1199"/>
      <c r="F58" s="1206"/>
      <c r="G58" s="1308" t="s">
        <v>348</v>
      </c>
      <c r="H58" s="1240" t="s">
        <v>349</v>
      </c>
      <c r="I58" s="1206"/>
      <c r="J58" s="1284">
        <f t="shared" si="2"/>
        <v>165</v>
      </c>
      <c r="K58" s="1313">
        <v>41</v>
      </c>
      <c r="L58" s="1313">
        <v>42</v>
      </c>
      <c r="M58" s="1313">
        <v>41</v>
      </c>
      <c r="N58" s="1313">
        <v>41</v>
      </c>
      <c r="O58" s="1293"/>
      <c r="P58" s="1293"/>
      <c r="Q58" s="1293"/>
      <c r="R58" s="1293"/>
      <c r="S58" s="1293"/>
      <c r="T58" s="1293"/>
      <c r="U58" s="1293"/>
      <c r="V58" s="1293"/>
    </row>
    <row r="59" spans="1:22" ht="17.25" customHeight="1" x14ac:dyDescent="0.2">
      <c r="A59" s="1223"/>
      <c r="B59" s="1199"/>
      <c r="C59" s="1288"/>
      <c r="D59" s="1288"/>
      <c r="E59" s="1199"/>
      <c r="F59" s="1206"/>
      <c r="G59" s="1308" t="s">
        <v>350</v>
      </c>
      <c r="H59" s="1240" t="s">
        <v>351</v>
      </c>
      <c r="I59" s="1206"/>
      <c r="J59" s="1284">
        <f t="shared" si="2"/>
        <v>68</v>
      </c>
      <c r="K59" s="1313">
        <v>17</v>
      </c>
      <c r="L59" s="1313">
        <v>17</v>
      </c>
      <c r="M59" s="1313">
        <v>17</v>
      </c>
      <c r="N59" s="1313">
        <v>17</v>
      </c>
      <c r="O59" s="1293"/>
      <c r="P59" s="1293"/>
      <c r="Q59" s="1293"/>
      <c r="R59" s="1293"/>
      <c r="S59" s="1293"/>
      <c r="T59" s="1293"/>
      <c r="U59" s="1293"/>
      <c r="V59" s="1293"/>
    </row>
    <row r="60" spans="1:22" x14ac:dyDescent="0.2">
      <c r="A60" s="1223"/>
      <c r="B60" s="1199"/>
      <c r="C60" s="1288"/>
      <c r="D60" s="1288"/>
      <c r="E60" s="1199"/>
      <c r="F60" s="1206"/>
      <c r="G60" s="1308" t="s">
        <v>358</v>
      </c>
      <c r="H60" s="1240" t="s">
        <v>359</v>
      </c>
      <c r="I60" s="1206"/>
      <c r="J60" s="1284">
        <f t="shared" si="2"/>
        <v>1</v>
      </c>
      <c r="K60" s="1313"/>
      <c r="L60" s="1313">
        <v>1</v>
      </c>
      <c r="M60" s="1313"/>
      <c r="N60" s="1313"/>
      <c r="O60" s="1293"/>
      <c r="P60" s="1293"/>
      <c r="Q60" s="1293"/>
      <c r="R60" s="1293"/>
      <c r="S60" s="1293"/>
      <c r="T60" s="1293"/>
      <c r="U60" s="1293"/>
      <c r="V60" s="1293"/>
    </row>
    <row r="61" spans="1:22" ht="16.5" x14ac:dyDescent="0.2">
      <c r="A61" s="1223"/>
      <c r="B61" s="1199"/>
      <c r="C61" s="1288"/>
      <c r="D61" s="1288"/>
      <c r="E61" s="1199"/>
      <c r="F61" s="1206"/>
      <c r="G61" s="1308" t="s">
        <v>360</v>
      </c>
      <c r="H61" s="1314" t="s">
        <v>361</v>
      </c>
      <c r="I61" s="1315"/>
      <c r="J61" s="1284">
        <f t="shared" si="2"/>
        <v>100</v>
      </c>
      <c r="K61" s="1313">
        <v>25</v>
      </c>
      <c r="L61" s="1313">
        <v>25</v>
      </c>
      <c r="M61" s="1313">
        <v>25</v>
      </c>
      <c r="N61" s="1313">
        <v>25</v>
      </c>
      <c r="O61" s="1293"/>
      <c r="P61" s="1293"/>
      <c r="Q61" s="1293"/>
      <c r="R61" s="1293"/>
      <c r="S61" s="1293"/>
      <c r="T61" s="1293"/>
      <c r="U61" s="1293"/>
      <c r="V61" s="1293"/>
    </row>
    <row r="62" spans="1:22" x14ac:dyDescent="0.2">
      <c r="A62" s="1223"/>
      <c r="B62" s="1199"/>
      <c r="C62" s="1288"/>
      <c r="D62" s="1288"/>
      <c r="E62" s="1199"/>
      <c r="F62" s="1206"/>
      <c r="G62" s="1308" t="s">
        <v>362</v>
      </c>
      <c r="H62" s="1316" t="s">
        <v>363</v>
      </c>
      <c r="I62" s="1315"/>
      <c r="J62" s="1284">
        <f t="shared" si="2"/>
        <v>30</v>
      </c>
      <c r="K62" s="1313">
        <v>7</v>
      </c>
      <c r="L62" s="1313">
        <v>8</v>
      </c>
      <c r="M62" s="1313">
        <v>7</v>
      </c>
      <c r="N62" s="1313">
        <v>8</v>
      </c>
      <c r="O62" s="1293"/>
      <c r="P62" s="1293"/>
      <c r="Q62" s="1293"/>
      <c r="R62" s="1293"/>
      <c r="S62" s="1293"/>
      <c r="T62" s="1293"/>
      <c r="U62" s="1293"/>
      <c r="V62" s="1293"/>
    </row>
    <row r="63" spans="1:22" x14ac:dyDescent="0.2">
      <c r="A63" s="1294"/>
      <c r="B63" s="1317"/>
      <c r="C63" s="1296"/>
      <c r="D63" s="1296"/>
      <c r="E63" s="1317"/>
      <c r="F63" s="1201"/>
      <c r="G63" s="1308" t="s">
        <v>364</v>
      </c>
      <c r="H63" s="1316" t="s">
        <v>365</v>
      </c>
      <c r="I63" s="1315"/>
      <c r="J63" s="1284">
        <f t="shared" si="2"/>
        <v>122</v>
      </c>
      <c r="K63" s="1313">
        <v>30</v>
      </c>
      <c r="L63" s="1313">
        <v>31</v>
      </c>
      <c r="M63" s="1313">
        <v>30</v>
      </c>
      <c r="N63" s="1313">
        <v>31</v>
      </c>
      <c r="O63" s="1299"/>
      <c r="P63" s="1299"/>
      <c r="Q63" s="1299"/>
      <c r="R63" s="1299"/>
      <c r="S63" s="1299"/>
      <c r="T63" s="1299"/>
      <c r="U63" s="1299"/>
      <c r="V63" s="1299"/>
    </row>
    <row r="64" spans="1:22" ht="36" customHeight="1" x14ac:dyDescent="0.2">
      <c r="A64" s="1279" t="s">
        <v>366</v>
      </c>
      <c r="B64" s="1280" t="s">
        <v>367</v>
      </c>
      <c r="C64" s="1281">
        <v>3033292</v>
      </c>
      <c r="D64" s="1282" t="s">
        <v>368</v>
      </c>
      <c r="E64" s="1318">
        <v>5000043</v>
      </c>
      <c r="F64" s="1241" t="s">
        <v>369</v>
      </c>
      <c r="G64" s="1319"/>
      <c r="H64" s="1305"/>
      <c r="I64" s="1282" t="s">
        <v>293</v>
      </c>
      <c r="J64" s="1320">
        <f t="shared" si="2"/>
        <v>4515</v>
      </c>
      <c r="K64" s="1313">
        <f>SUM(K65:K66)</f>
        <v>1129</v>
      </c>
      <c r="L64" s="1313">
        <f>SUM(L65:L66)</f>
        <v>1128</v>
      </c>
      <c r="M64" s="1313">
        <f>SUM(M65:M66)</f>
        <v>1129</v>
      </c>
      <c r="N64" s="1313">
        <f>SUM(N65:N66)</f>
        <v>1129</v>
      </c>
      <c r="O64" s="1286">
        <v>20087</v>
      </c>
      <c r="P64" s="1286">
        <v>8222</v>
      </c>
      <c r="Q64" s="1286">
        <v>2400</v>
      </c>
      <c r="R64" s="1286"/>
      <c r="S64" s="1286"/>
      <c r="T64" s="1286"/>
      <c r="U64" s="1286"/>
      <c r="V64" s="1286"/>
    </row>
    <row r="65" spans="1:22" ht="16.5" x14ac:dyDescent="0.2">
      <c r="A65" s="1223"/>
      <c r="B65" s="1287"/>
      <c r="C65" s="1288"/>
      <c r="D65" s="1289"/>
      <c r="E65" s="1318"/>
      <c r="F65" s="1206"/>
      <c r="G65" s="1291" t="s">
        <v>370</v>
      </c>
      <c r="H65" s="1240" t="s">
        <v>371</v>
      </c>
      <c r="I65" s="1289"/>
      <c r="J65" s="1320">
        <f t="shared" si="2"/>
        <v>4500</v>
      </c>
      <c r="K65" s="1313">
        <v>1125</v>
      </c>
      <c r="L65" s="1313">
        <v>1125</v>
      </c>
      <c r="M65" s="1313">
        <v>1125</v>
      </c>
      <c r="N65" s="1313">
        <v>1125</v>
      </c>
      <c r="O65" s="1293"/>
      <c r="P65" s="1293"/>
      <c r="Q65" s="1293"/>
      <c r="R65" s="1293"/>
      <c r="S65" s="1293"/>
      <c r="T65" s="1293"/>
      <c r="U65" s="1293"/>
      <c r="V65" s="1293"/>
    </row>
    <row r="66" spans="1:22" ht="28.5" customHeight="1" x14ac:dyDescent="0.2">
      <c r="A66" s="1294"/>
      <c r="B66" s="1295"/>
      <c r="C66" s="1296"/>
      <c r="D66" s="1297"/>
      <c r="E66" s="1318"/>
      <c r="F66" s="1201"/>
      <c r="G66" s="1291" t="s">
        <v>374</v>
      </c>
      <c r="H66" s="1240" t="s">
        <v>375</v>
      </c>
      <c r="I66" s="1297"/>
      <c r="J66" s="1320">
        <f t="shared" si="2"/>
        <v>15</v>
      </c>
      <c r="K66" s="1313">
        <v>4</v>
      </c>
      <c r="L66" s="1313">
        <v>3</v>
      </c>
      <c r="M66" s="1313">
        <v>4</v>
      </c>
      <c r="N66" s="1313">
        <v>4</v>
      </c>
      <c r="O66" s="1299"/>
      <c r="P66" s="1299"/>
      <c r="Q66" s="1299"/>
      <c r="R66" s="1299"/>
      <c r="S66" s="1299"/>
      <c r="T66" s="1299"/>
      <c r="U66" s="1299"/>
      <c r="V66" s="1299"/>
    </row>
    <row r="67" spans="1:22" ht="18.75" customHeight="1" x14ac:dyDescent="0.2">
      <c r="A67" s="1321" t="s">
        <v>376</v>
      </c>
      <c r="B67" s="1322"/>
      <c r="C67" s="1322"/>
      <c r="D67" s="1322"/>
      <c r="E67" s="1322"/>
      <c r="F67" s="1322"/>
      <c r="G67" s="1322"/>
      <c r="H67" s="1322"/>
      <c r="I67" s="1322"/>
      <c r="J67" s="1322"/>
      <c r="K67" s="1322"/>
      <c r="L67" s="1322"/>
      <c r="M67" s="1322"/>
      <c r="N67" s="1322"/>
      <c r="O67" s="1322"/>
      <c r="P67" s="1322"/>
      <c r="Q67" s="1322"/>
      <c r="R67" s="1322"/>
      <c r="S67" s="1322"/>
      <c r="T67" s="1322"/>
      <c r="U67" s="1322"/>
      <c r="V67" s="1323"/>
    </row>
    <row r="68" spans="1:22" ht="21" customHeight="1" x14ac:dyDescent="0.2">
      <c r="A68" s="1279" t="s">
        <v>377</v>
      </c>
      <c r="B68" s="1280" t="s">
        <v>378</v>
      </c>
      <c r="C68" s="1281">
        <v>3033172</v>
      </c>
      <c r="D68" s="1289" t="s">
        <v>379</v>
      </c>
      <c r="E68" s="1303">
        <v>5000037</v>
      </c>
      <c r="F68" s="1241" t="s">
        <v>380</v>
      </c>
      <c r="G68" s="1319"/>
      <c r="H68" s="1324"/>
      <c r="I68" s="1325" t="s">
        <v>381</v>
      </c>
      <c r="J68" s="1326"/>
      <c r="K68" s="1327"/>
      <c r="L68" s="1327"/>
      <c r="M68" s="1327"/>
      <c r="N68" s="1327"/>
      <c r="O68" s="1286">
        <v>371684</v>
      </c>
      <c r="P68" s="1286">
        <v>9476</v>
      </c>
      <c r="Q68" s="1286">
        <v>2400</v>
      </c>
      <c r="R68" s="1286"/>
      <c r="S68" s="1286"/>
      <c r="T68" s="1286"/>
      <c r="U68" s="1286"/>
      <c r="V68" s="1286"/>
    </row>
    <row r="69" spans="1:22" ht="24.75" customHeight="1" x14ac:dyDescent="0.2">
      <c r="A69" s="1223"/>
      <c r="B69" s="1287"/>
      <c r="C69" s="1288"/>
      <c r="D69" s="1289"/>
      <c r="E69" s="1303"/>
      <c r="F69" s="1206"/>
      <c r="G69" s="1291" t="s">
        <v>382</v>
      </c>
      <c r="H69" s="1240" t="s">
        <v>383</v>
      </c>
      <c r="I69" s="1325"/>
      <c r="J69" s="1204">
        <f t="shared" ref="J69:J92" si="3">SUM(K69:N69)</f>
        <v>343</v>
      </c>
      <c r="K69" s="1285">
        <v>86</v>
      </c>
      <c r="L69" s="1285">
        <v>86</v>
      </c>
      <c r="M69" s="1285">
        <v>86</v>
      </c>
      <c r="N69" s="1285">
        <v>85</v>
      </c>
      <c r="O69" s="1293"/>
      <c r="P69" s="1293"/>
      <c r="Q69" s="1293"/>
      <c r="R69" s="1293"/>
      <c r="S69" s="1293"/>
      <c r="T69" s="1293"/>
      <c r="U69" s="1293"/>
      <c r="V69" s="1293"/>
    </row>
    <row r="70" spans="1:22" ht="21" customHeight="1" x14ac:dyDescent="0.2">
      <c r="A70" s="1223"/>
      <c r="B70" s="1287"/>
      <c r="C70" s="1288"/>
      <c r="D70" s="1289"/>
      <c r="E70" s="1303"/>
      <c r="F70" s="1206"/>
      <c r="G70" s="1291" t="s">
        <v>384</v>
      </c>
      <c r="H70" s="1240" t="s">
        <v>385</v>
      </c>
      <c r="I70" s="1325"/>
      <c r="J70" s="1204">
        <f t="shared" si="3"/>
        <v>90</v>
      </c>
      <c r="K70" s="1328">
        <v>22</v>
      </c>
      <c r="L70" s="1328">
        <v>23</v>
      </c>
      <c r="M70" s="1328">
        <v>22</v>
      </c>
      <c r="N70" s="1328">
        <v>23</v>
      </c>
      <c r="O70" s="1293"/>
      <c r="P70" s="1293"/>
      <c r="Q70" s="1293"/>
      <c r="R70" s="1293"/>
      <c r="S70" s="1293"/>
      <c r="T70" s="1293"/>
      <c r="U70" s="1293"/>
      <c r="V70" s="1293"/>
    </row>
    <row r="71" spans="1:22" ht="23.25" customHeight="1" x14ac:dyDescent="0.2">
      <c r="A71" s="1223"/>
      <c r="B71" s="1287"/>
      <c r="C71" s="1288"/>
      <c r="D71" s="1289"/>
      <c r="E71" s="1303"/>
      <c r="F71" s="1206"/>
      <c r="G71" s="1291" t="s">
        <v>387</v>
      </c>
      <c r="H71" s="1240" t="s">
        <v>388</v>
      </c>
      <c r="I71" s="1325"/>
      <c r="J71" s="1204">
        <f t="shared" si="3"/>
        <v>500</v>
      </c>
      <c r="K71" s="1328">
        <v>125</v>
      </c>
      <c r="L71" s="1328">
        <v>125</v>
      </c>
      <c r="M71" s="1328">
        <v>125</v>
      </c>
      <c r="N71" s="1328">
        <v>125</v>
      </c>
      <c r="O71" s="1293"/>
      <c r="P71" s="1293"/>
      <c r="Q71" s="1293"/>
      <c r="R71" s="1293"/>
      <c r="S71" s="1293"/>
      <c r="T71" s="1293"/>
      <c r="U71" s="1293"/>
      <c r="V71" s="1293"/>
    </row>
    <row r="72" spans="1:22" ht="22.5" customHeight="1" x14ac:dyDescent="0.2">
      <c r="A72" s="1223"/>
      <c r="B72" s="1287"/>
      <c r="C72" s="1288"/>
      <c r="D72" s="1289"/>
      <c r="E72" s="1303"/>
      <c r="F72" s="1206"/>
      <c r="G72" s="1291" t="s">
        <v>389</v>
      </c>
      <c r="H72" s="1240" t="s">
        <v>390</v>
      </c>
      <c r="I72" s="1325"/>
      <c r="J72" s="1204">
        <f t="shared" si="3"/>
        <v>2200</v>
      </c>
      <c r="K72" s="1328">
        <v>550</v>
      </c>
      <c r="L72" s="1328">
        <v>550</v>
      </c>
      <c r="M72" s="1328">
        <v>550</v>
      </c>
      <c r="N72" s="1328">
        <v>550</v>
      </c>
      <c r="O72" s="1293"/>
      <c r="P72" s="1293"/>
      <c r="Q72" s="1293"/>
      <c r="R72" s="1293"/>
      <c r="S72" s="1293"/>
      <c r="T72" s="1293"/>
      <c r="U72" s="1293"/>
      <c r="V72" s="1293"/>
    </row>
    <row r="73" spans="1:22" ht="23.25" customHeight="1" x14ac:dyDescent="0.2">
      <c r="A73" s="1223"/>
      <c r="B73" s="1287"/>
      <c r="C73" s="1288"/>
      <c r="D73" s="1289"/>
      <c r="E73" s="1303"/>
      <c r="F73" s="1206"/>
      <c r="G73" s="1291" t="s">
        <v>391</v>
      </c>
      <c r="H73" s="1240" t="s">
        <v>392</v>
      </c>
      <c r="I73" s="1325"/>
      <c r="J73" s="1204">
        <f t="shared" si="3"/>
        <v>99</v>
      </c>
      <c r="K73" s="1328">
        <v>24</v>
      </c>
      <c r="L73" s="1328">
        <v>25</v>
      </c>
      <c r="M73" s="1328">
        <v>25</v>
      </c>
      <c r="N73" s="1328">
        <v>25</v>
      </c>
      <c r="O73" s="1293"/>
      <c r="P73" s="1293"/>
      <c r="Q73" s="1293"/>
      <c r="R73" s="1293"/>
      <c r="S73" s="1293"/>
      <c r="T73" s="1293"/>
      <c r="U73" s="1293"/>
      <c r="V73" s="1293"/>
    </row>
    <row r="74" spans="1:22" ht="24" customHeight="1" x14ac:dyDescent="0.2">
      <c r="A74" s="1294"/>
      <c r="B74" s="1295"/>
      <c r="C74" s="1296"/>
      <c r="D74" s="1297"/>
      <c r="E74" s="1303"/>
      <c r="F74" s="1201"/>
      <c r="G74" s="1291" t="s">
        <v>394</v>
      </c>
      <c r="H74" s="1240" t="s">
        <v>395</v>
      </c>
      <c r="I74" s="1329"/>
      <c r="J74" s="1204">
        <f t="shared" si="3"/>
        <v>2600</v>
      </c>
      <c r="K74" s="1328">
        <v>650</v>
      </c>
      <c r="L74" s="1328">
        <v>650</v>
      </c>
      <c r="M74" s="1328">
        <v>650</v>
      </c>
      <c r="N74" s="1328">
        <v>650</v>
      </c>
      <c r="O74" s="1299"/>
      <c r="P74" s="1299"/>
      <c r="Q74" s="1299"/>
      <c r="R74" s="1299"/>
      <c r="S74" s="1299"/>
      <c r="T74" s="1299"/>
      <c r="U74" s="1299"/>
      <c r="V74" s="1299"/>
    </row>
    <row r="75" spans="1:22" ht="26.25" customHeight="1" x14ac:dyDescent="0.2">
      <c r="A75" s="1279" t="s">
        <v>396</v>
      </c>
      <c r="B75" s="1330"/>
      <c r="C75" s="1288">
        <v>3033294</v>
      </c>
      <c r="D75" s="1289" t="s">
        <v>397</v>
      </c>
      <c r="E75" s="1318">
        <v>5000044</v>
      </c>
      <c r="F75" s="1241" t="s">
        <v>398</v>
      </c>
      <c r="G75" s="1319"/>
      <c r="H75" s="1240"/>
      <c r="I75" s="1281" t="s">
        <v>399</v>
      </c>
      <c r="J75" s="1284">
        <f t="shared" si="3"/>
        <v>5945</v>
      </c>
      <c r="K75" s="1285">
        <f>SUM(K76:K85)</f>
        <v>1978</v>
      </c>
      <c r="L75" s="1285">
        <f>SUM(L76:L85)</f>
        <v>1985</v>
      </c>
      <c r="M75" s="1285">
        <f>SUM(M76:M85)</f>
        <v>1982</v>
      </c>
      <c r="N75" s="1285"/>
      <c r="O75" s="1331">
        <v>1932053</v>
      </c>
      <c r="P75" s="1286">
        <v>38909</v>
      </c>
      <c r="Q75" s="1286">
        <v>12000</v>
      </c>
      <c r="R75" s="1286"/>
      <c r="S75" s="1286"/>
      <c r="T75" s="1286"/>
      <c r="U75" s="1286"/>
      <c r="V75" s="1286"/>
    </row>
    <row r="76" spans="1:22" ht="24.75" customHeight="1" x14ac:dyDescent="0.2">
      <c r="A76" s="1223"/>
      <c r="B76" s="1330"/>
      <c r="C76" s="1288"/>
      <c r="D76" s="1289"/>
      <c r="E76" s="1318"/>
      <c r="F76" s="1206"/>
      <c r="G76" s="1291" t="s">
        <v>400</v>
      </c>
      <c r="H76" s="1240" t="s">
        <v>401</v>
      </c>
      <c r="I76" s="1288"/>
      <c r="J76" s="1204">
        <f t="shared" si="3"/>
        <v>355</v>
      </c>
      <c r="K76" s="1285">
        <v>88</v>
      </c>
      <c r="L76" s="1285">
        <v>89</v>
      </c>
      <c r="M76" s="1285">
        <v>89</v>
      </c>
      <c r="N76" s="1285">
        <v>89</v>
      </c>
      <c r="O76" s="1332"/>
      <c r="P76" s="1293"/>
      <c r="Q76" s="1293"/>
      <c r="R76" s="1293"/>
      <c r="S76" s="1293"/>
      <c r="T76" s="1293"/>
      <c r="U76" s="1293"/>
      <c r="V76" s="1293"/>
    </row>
    <row r="77" spans="1:22" ht="27" customHeight="1" x14ac:dyDescent="0.2">
      <c r="A77" s="1223"/>
      <c r="B77" s="1330"/>
      <c r="C77" s="1288"/>
      <c r="D77" s="1289"/>
      <c r="E77" s="1318"/>
      <c r="F77" s="1206"/>
      <c r="G77" s="1291" t="s">
        <v>402</v>
      </c>
      <c r="H77" s="1240" t="s">
        <v>403</v>
      </c>
      <c r="I77" s="1288"/>
      <c r="J77" s="1204">
        <f t="shared" si="3"/>
        <v>950</v>
      </c>
      <c r="K77" s="1285">
        <v>237</v>
      </c>
      <c r="L77" s="1285">
        <v>238</v>
      </c>
      <c r="M77" s="1285">
        <v>238</v>
      </c>
      <c r="N77" s="1285">
        <v>237</v>
      </c>
      <c r="O77" s="1332"/>
      <c r="P77" s="1293"/>
      <c r="Q77" s="1293"/>
      <c r="R77" s="1293"/>
      <c r="S77" s="1293"/>
      <c r="T77" s="1293"/>
      <c r="U77" s="1293"/>
      <c r="V77" s="1293"/>
    </row>
    <row r="78" spans="1:22" ht="27.75" customHeight="1" x14ac:dyDescent="0.2">
      <c r="A78" s="1223"/>
      <c r="B78" s="1330"/>
      <c r="C78" s="1288"/>
      <c r="D78" s="1289"/>
      <c r="E78" s="1318"/>
      <c r="F78" s="1206"/>
      <c r="G78" s="1291" t="s">
        <v>405</v>
      </c>
      <c r="H78" s="1240" t="s">
        <v>406</v>
      </c>
      <c r="I78" s="1288"/>
      <c r="J78" s="1204">
        <f t="shared" si="3"/>
        <v>126</v>
      </c>
      <c r="K78" s="1285">
        <v>31</v>
      </c>
      <c r="L78" s="1285">
        <v>32</v>
      </c>
      <c r="M78" s="1285">
        <v>31</v>
      </c>
      <c r="N78" s="1285">
        <v>32</v>
      </c>
      <c r="O78" s="1332"/>
      <c r="P78" s="1293"/>
      <c r="Q78" s="1293"/>
      <c r="R78" s="1293"/>
      <c r="S78" s="1293"/>
      <c r="T78" s="1293"/>
      <c r="U78" s="1293"/>
      <c r="V78" s="1293"/>
    </row>
    <row r="79" spans="1:22" ht="16.5" customHeight="1" x14ac:dyDescent="0.2">
      <c r="A79" s="1223"/>
      <c r="B79" s="1330"/>
      <c r="C79" s="1288"/>
      <c r="D79" s="1289"/>
      <c r="E79" s="1318"/>
      <c r="F79" s="1206"/>
      <c r="G79" s="1291" t="s">
        <v>407</v>
      </c>
      <c r="H79" s="1240" t="s">
        <v>408</v>
      </c>
      <c r="I79" s="1288"/>
      <c r="J79" s="1204">
        <f t="shared" si="3"/>
        <v>125</v>
      </c>
      <c r="K79" s="1285">
        <v>31</v>
      </c>
      <c r="L79" s="1285">
        <v>31</v>
      </c>
      <c r="M79" s="1285">
        <v>31</v>
      </c>
      <c r="N79" s="1285">
        <v>32</v>
      </c>
      <c r="O79" s="1332"/>
      <c r="P79" s="1293"/>
      <c r="Q79" s="1293"/>
      <c r="R79" s="1293"/>
      <c r="S79" s="1293"/>
      <c r="T79" s="1293"/>
      <c r="U79" s="1293"/>
      <c r="V79" s="1293"/>
    </row>
    <row r="80" spans="1:22" ht="16.5" customHeight="1" x14ac:dyDescent="0.2">
      <c r="A80" s="1223"/>
      <c r="B80" s="1330"/>
      <c r="C80" s="1288"/>
      <c r="D80" s="1289"/>
      <c r="E80" s="1318"/>
      <c r="F80" s="1206"/>
      <c r="G80" s="1291" t="s">
        <v>409</v>
      </c>
      <c r="H80" s="1240" t="s">
        <v>410</v>
      </c>
      <c r="I80" s="1288"/>
      <c r="J80" s="1204">
        <f t="shared" si="3"/>
        <v>565</v>
      </c>
      <c r="K80" s="1285">
        <v>141</v>
      </c>
      <c r="L80" s="1285">
        <v>142</v>
      </c>
      <c r="M80" s="1285">
        <v>141</v>
      </c>
      <c r="N80" s="1285">
        <v>141</v>
      </c>
      <c r="O80" s="1332"/>
      <c r="P80" s="1293"/>
      <c r="Q80" s="1293"/>
      <c r="R80" s="1293"/>
      <c r="S80" s="1293"/>
      <c r="T80" s="1293"/>
      <c r="U80" s="1293"/>
      <c r="V80" s="1293"/>
    </row>
    <row r="81" spans="1:22" ht="26.25" customHeight="1" x14ac:dyDescent="0.2">
      <c r="A81" s="1223"/>
      <c r="B81" s="1330"/>
      <c r="C81" s="1288"/>
      <c r="D81" s="1289"/>
      <c r="E81" s="1318"/>
      <c r="F81" s="1206"/>
      <c r="G81" s="1291" t="s">
        <v>411</v>
      </c>
      <c r="H81" s="1240" t="s">
        <v>412</v>
      </c>
      <c r="I81" s="1288"/>
      <c r="J81" s="1204">
        <f t="shared" si="3"/>
        <v>310</v>
      </c>
      <c r="K81" s="1285">
        <v>77</v>
      </c>
      <c r="L81" s="1285">
        <v>78</v>
      </c>
      <c r="M81" s="1285">
        <v>78</v>
      </c>
      <c r="N81" s="1285">
        <v>77</v>
      </c>
      <c r="O81" s="1332"/>
      <c r="P81" s="1293"/>
      <c r="Q81" s="1293"/>
      <c r="R81" s="1293"/>
      <c r="S81" s="1293"/>
      <c r="T81" s="1293"/>
      <c r="U81" s="1293"/>
      <c r="V81" s="1293"/>
    </row>
    <row r="82" spans="1:22" ht="26.25" customHeight="1" x14ac:dyDescent="0.2">
      <c r="A82" s="1223"/>
      <c r="B82" s="1330"/>
      <c r="C82" s="1288"/>
      <c r="D82" s="1289"/>
      <c r="E82" s="1318"/>
      <c r="F82" s="1206"/>
      <c r="G82" s="1291" t="s">
        <v>413</v>
      </c>
      <c r="H82" s="1240" t="s">
        <v>414</v>
      </c>
      <c r="I82" s="1288"/>
      <c r="J82" s="1204">
        <f t="shared" si="3"/>
        <v>120</v>
      </c>
      <c r="K82" s="1285">
        <v>30</v>
      </c>
      <c r="L82" s="1285">
        <v>30</v>
      </c>
      <c r="M82" s="1285">
        <v>30</v>
      </c>
      <c r="N82" s="1285">
        <v>30</v>
      </c>
      <c r="O82" s="1332"/>
      <c r="P82" s="1293"/>
      <c r="Q82" s="1293"/>
      <c r="R82" s="1293"/>
      <c r="S82" s="1293"/>
      <c r="T82" s="1293"/>
      <c r="U82" s="1293"/>
      <c r="V82" s="1293"/>
    </row>
    <row r="83" spans="1:22" ht="16.5" x14ac:dyDescent="0.2">
      <c r="A83" s="1223"/>
      <c r="B83" s="1330"/>
      <c r="C83" s="1288"/>
      <c r="D83" s="1289"/>
      <c r="E83" s="1318"/>
      <c r="F83" s="1206"/>
      <c r="G83" s="1291" t="s">
        <v>415</v>
      </c>
      <c r="H83" s="1240" t="s">
        <v>416</v>
      </c>
      <c r="I83" s="1288"/>
      <c r="J83" s="1204">
        <f t="shared" si="3"/>
        <v>360</v>
      </c>
      <c r="K83" s="1285">
        <v>90</v>
      </c>
      <c r="L83" s="1285">
        <v>90</v>
      </c>
      <c r="M83" s="1285">
        <v>90</v>
      </c>
      <c r="N83" s="1285">
        <v>90</v>
      </c>
      <c r="O83" s="1332"/>
      <c r="P83" s="1293"/>
      <c r="Q83" s="1293"/>
      <c r="R83" s="1293"/>
      <c r="S83" s="1293"/>
      <c r="T83" s="1293"/>
      <c r="U83" s="1293"/>
      <c r="V83" s="1293"/>
    </row>
    <row r="84" spans="1:22" ht="27" customHeight="1" x14ac:dyDescent="0.2">
      <c r="A84" s="1223"/>
      <c r="B84" s="1330"/>
      <c r="C84" s="1288"/>
      <c r="D84" s="1289"/>
      <c r="E84" s="1318"/>
      <c r="F84" s="1206"/>
      <c r="G84" s="1291" t="s">
        <v>417</v>
      </c>
      <c r="H84" s="1240" t="s">
        <v>418</v>
      </c>
      <c r="I84" s="1288"/>
      <c r="J84" s="1204">
        <f t="shared" si="3"/>
        <v>5</v>
      </c>
      <c r="K84" s="1285">
        <v>1</v>
      </c>
      <c r="L84" s="1285">
        <v>2</v>
      </c>
      <c r="M84" s="1285">
        <v>1</v>
      </c>
      <c r="N84" s="1285">
        <v>1</v>
      </c>
      <c r="O84" s="1332"/>
      <c r="P84" s="1293"/>
      <c r="Q84" s="1293"/>
      <c r="R84" s="1293"/>
      <c r="S84" s="1293"/>
      <c r="T84" s="1293"/>
      <c r="U84" s="1293"/>
      <c r="V84" s="1293"/>
    </row>
    <row r="85" spans="1:22" ht="27" customHeight="1" x14ac:dyDescent="0.2">
      <c r="A85" s="1223"/>
      <c r="B85" s="1330"/>
      <c r="C85" s="1288"/>
      <c r="D85" s="1333"/>
      <c r="E85" s="1318"/>
      <c r="F85" s="1201"/>
      <c r="G85" s="1291" t="s">
        <v>419</v>
      </c>
      <c r="H85" s="1314" t="s">
        <v>420</v>
      </c>
      <c r="I85" s="1296"/>
      <c r="J85" s="1204">
        <f t="shared" si="3"/>
        <v>5010</v>
      </c>
      <c r="K85" s="1285">
        <v>1252</v>
      </c>
      <c r="L85" s="1285">
        <v>1253</v>
      </c>
      <c r="M85" s="1285">
        <v>1253</v>
      </c>
      <c r="N85" s="1285">
        <v>1252</v>
      </c>
      <c r="O85" s="1334"/>
      <c r="P85" s="1299"/>
      <c r="Q85" s="1299"/>
      <c r="R85" s="1299"/>
      <c r="S85" s="1299"/>
      <c r="T85" s="1299"/>
      <c r="U85" s="1299"/>
      <c r="V85" s="1299"/>
    </row>
    <row r="86" spans="1:22" ht="17.25" customHeight="1" x14ac:dyDescent="0.2">
      <c r="A86" s="1223"/>
      <c r="B86" s="1287" t="s">
        <v>421</v>
      </c>
      <c r="C86" s="1288">
        <v>3033295</v>
      </c>
      <c r="D86" s="1335" t="s">
        <v>422</v>
      </c>
      <c r="E86" s="1318">
        <v>5000045</v>
      </c>
      <c r="F86" s="1241" t="s">
        <v>423</v>
      </c>
      <c r="G86" s="1319"/>
      <c r="H86" s="1240"/>
      <c r="I86" s="1281" t="s">
        <v>424</v>
      </c>
      <c r="J86" s="1204">
        <f t="shared" si="3"/>
        <v>1235</v>
      </c>
      <c r="K86" s="1285">
        <f>K87</f>
        <v>308</v>
      </c>
      <c r="L86" s="1285">
        <f>L87</f>
        <v>309</v>
      </c>
      <c r="M86" s="1285">
        <f>M87</f>
        <v>309</v>
      </c>
      <c r="N86" s="1285">
        <f>N87</f>
        <v>309</v>
      </c>
      <c r="O86" s="1286">
        <v>363577</v>
      </c>
      <c r="P86" s="1286">
        <v>38074</v>
      </c>
      <c r="Q86" s="1286">
        <v>7200</v>
      </c>
      <c r="R86" s="1286"/>
      <c r="S86" s="1286"/>
      <c r="T86" s="1286"/>
      <c r="U86" s="1286"/>
      <c r="V86" s="1286"/>
    </row>
    <row r="87" spans="1:22" ht="16.5" customHeight="1" x14ac:dyDescent="0.2">
      <c r="A87" s="1223"/>
      <c r="B87" s="1287"/>
      <c r="C87" s="1288"/>
      <c r="D87" s="1258"/>
      <c r="E87" s="1318"/>
      <c r="F87" s="1306"/>
      <c r="G87" s="1291" t="s">
        <v>425</v>
      </c>
      <c r="H87" s="1240" t="s">
        <v>422</v>
      </c>
      <c r="I87" s="1296"/>
      <c r="J87" s="1204">
        <f t="shared" si="3"/>
        <v>1235</v>
      </c>
      <c r="K87" s="1285">
        <v>308</v>
      </c>
      <c r="L87" s="1285">
        <v>309</v>
      </c>
      <c r="M87" s="1285">
        <v>309</v>
      </c>
      <c r="N87" s="1285">
        <v>309</v>
      </c>
      <c r="O87" s="1299"/>
      <c r="P87" s="1299"/>
      <c r="Q87" s="1299"/>
      <c r="R87" s="1299"/>
      <c r="S87" s="1299"/>
      <c r="T87" s="1299"/>
      <c r="U87" s="1299"/>
      <c r="V87" s="1299"/>
    </row>
    <row r="88" spans="1:22" ht="18" customHeight="1" x14ac:dyDescent="0.2">
      <c r="A88" s="1223"/>
      <c r="B88" s="1287"/>
      <c r="C88" s="1288">
        <v>3033296</v>
      </c>
      <c r="D88" s="1336" t="s">
        <v>426</v>
      </c>
      <c r="E88" s="1337">
        <v>5000046</v>
      </c>
      <c r="F88" s="1241" t="s">
        <v>427</v>
      </c>
      <c r="G88" s="1304"/>
      <c r="H88" s="1240"/>
      <c r="I88" s="1282" t="s">
        <v>428</v>
      </c>
      <c r="J88" s="1204">
        <f t="shared" si="3"/>
        <v>1165</v>
      </c>
      <c r="K88" s="1285">
        <f>SUM(K89:K90)</f>
        <v>291</v>
      </c>
      <c r="L88" s="1285">
        <f>SUM(L89:L90)</f>
        <v>292</v>
      </c>
      <c r="M88" s="1285">
        <f>SUM(M89:M90)</f>
        <v>291</v>
      </c>
      <c r="N88" s="1285">
        <f>SUM(N89:N90)</f>
        <v>291</v>
      </c>
      <c r="O88" s="1286">
        <v>992216</v>
      </c>
      <c r="P88" s="1286">
        <v>62431</v>
      </c>
      <c r="Q88" s="1286">
        <v>15600</v>
      </c>
      <c r="R88" s="1286"/>
      <c r="S88" s="1286"/>
      <c r="T88" s="1286"/>
      <c r="U88" s="1286"/>
      <c r="V88" s="1286"/>
    </row>
    <row r="89" spans="1:22" x14ac:dyDescent="0.2">
      <c r="A89" s="1223"/>
      <c r="B89" s="1287"/>
      <c r="C89" s="1288"/>
      <c r="D89" s="1336"/>
      <c r="E89" s="1337"/>
      <c r="F89" s="1206"/>
      <c r="G89" s="1338" t="s">
        <v>429</v>
      </c>
      <c r="H89" s="1240" t="s">
        <v>1941</v>
      </c>
      <c r="I89" s="1289"/>
      <c r="J89" s="1204">
        <f t="shared" si="3"/>
        <v>1025</v>
      </c>
      <c r="K89" s="1285">
        <v>256</v>
      </c>
      <c r="L89" s="1285">
        <v>257</v>
      </c>
      <c r="M89" s="1285">
        <v>256</v>
      </c>
      <c r="N89" s="1285">
        <v>256</v>
      </c>
      <c r="O89" s="1293"/>
      <c r="P89" s="1293"/>
      <c r="Q89" s="1293"/>
      <c r="R89" s="1293"/>
      <c r="S89" s="1293"/>
      <c r="T89" s="1293"/>
      <c r="U89" s="1293"/>
      <c r="V89" s="1293"/>
    </row>
    <row r="90" spans="1:22" ht="27.75" customHeight="1" x14ac:dyDescent="0.2">
      <c r="A90" s="1223"/>
      <c r="B90" s="1287"/>
      <c r="C90" s="1288"/>
      <c r="D90" s="1336"/>
      <c r="E90" s="1318"/>
      <c r="F90" s="1201"/>
      <c r="G90" s="1338" t="s">
        <v>431</v>
      </c>
      <c r="H90" s="1240" t="s">
        <v>432</v>
      </c>
      <c r="I90" s="1297"/>
      <c r="J90" s="1204">
        <f t="shared" si="3"/>
        <v>140</v>
      </c>
      <c r="K90" s="1285">
        <v>35</v>
      </c>
      <c r="L90" s="1285">
        <v>35</v>
      </c>
      <c r="M90" s="1285">
        <v>35</v>
      </c>
      <c r="N90" s="1285">
        <v>35</v>
      </c>
      <c r="O90" s="1299"/>
      <c r="P90" s="1299"/>
      <c r="Q90" s="1299"/>
      <c r="R90" s="1299"/>
      <c r="S90" s="1299"/>
      <c r="T90" s="1299"/>
      <c r="U90" s="1299"/>
      <c r="V90" s="1299"/>
    </row>
    <row r="91" spans="1:22" ht="17.25" customHeight="1" x14ac:dyDescent="0.2">
      <c r="A91" s="1223"/>
      <c r="B91" s="1287"/>
      <c r="C91" s="1288">
        <v>3033297</v>
      </c>
      <c r="D91" s="1339" t="s">
        <v>433</v>
      </c>
      <c r="E91" s="1340">
        <v>5000047</v>
      </c>
      <c r="F91" s="1241" t="s">
        <v>434</v>
      </c>
      <c r="G91" s="1319"/>
      <c r="H91" s="1240"/>
      <c r="I91" s="1281" t="s">
        <v>435</v>
      </c>
      <c r="J91" s="1204">
        <f t="shared" si="3"/>
        <v>1400</v>
      </c>
      <c r="K91" s="1285">
        <f>K92</f>
        <v>350</v>
      </c>
      <c r="L91" s="1285">
        <f>L92</f>
        <v>350</v>
      </c>
      <c r="M91" s="1285">
        <f>M92</f>
        <v>350</v>
      </c>
      <c r="N91" s="1285">
        <f>N92</f>
        <v>350</v>
      </c>
      <c r="O91" s="1331">
        <v>1860731</v>
      </c>
      <c r="P91" s="1286">
        <v>63023</v>
      </c>
      <c r="Q91" s="1286">
        <v>160800</v>
      </c>
      <c r="R91" s="1286"/>
      <c r="S91" s="1286"/>
      <c r="T91" s="1286"/>
      <c r="U91" s="1286"/>
      <c r="V91" s="1286"/>
    </row>
    <row r="92" spans="1:22" x14ac:dyDescent="0.2">
      <c r="A92" s="1223"/>
      <c r="B92" s="1287"/>
      <c r="C92" s="1288"/>
      <c r="D92" s="1341"/>
      <c r="E92" s="1340"/>
      <c r="F92" s="1201"/>
      <c r="G92" s="1291" t="s">
        <v>436</v>
      </c>
      <c r="H92" s="1240" t="s">
        <v>437</v>
      </c>
      <c r="I92" s="1296"/>
      <c r="J92" s="1204">
        <f t="shared" si="3"/>
        <v>1400</v>
      </c>
      <c r="K92" s="1285">
        <v>350</v>
      </c>
      <c r="L92" s="1285">
        <v>350</v>
      </c>
      <c r="M92" s="1285">
        <v>350</v>
      </c>
      <c r="N92" s="1285">
        <v>350</v>
      </c>
      <c r="O92" s="1334"/>
      <c r="P92" s="1299"/>
      <c r="Q92" s="1299"/>
      <c r="R92" s="1299"/>
      <c r="S92" s="1299"/>
      <c r="T92" s="1299"/>
      <c r="U92" s="1299"/>
      <c r="V92" s="1299"/>
    </row>
    <row r="93" spans="1:22" ht="12.75" customHeight="1" x14ac:dyDescent="0.2">
      <c r="A93" s="1223"/>
      <c r="B93" s="1287"/>
      <c r="C93" s="1288">
        <v>3033298</v>
      </c>
      <c r="D93" s="1342" t="s">
        <v>438</v>
      </c>
      <c r="E93" s="1340">
        <v>5000048</v>
      </c>
      <c r="F93" s="1306" t="s">
        <v>439</v>
      </c>
      <c r="G93" s="1343"/>
      <c r="H93" s="1240"/>
      <c r="I93" s="1281" t="s">
        <v>440</v>
      </c>
      <c r="J93" s="1284"/>
      <c r="K93" s="1285"/>
      <c r="L93" s="1285"/>
      <c r="M93" s="1285"/>
      <c r="N93" s="1285"/>
      <c r="O93" s="1344">
        <v>132156</v>
      </c>
      <c r="P93" s="1344">
        <v>53959</v>
      </c>
      <c r="Q93" s="1286">
        <v>9600</v>
      </c>
      <c r="R93" s="1286"/>
      <c r="S93" s="1286"/>
      <c r="T93" s="1286"/>
      <c r="U93" s="1286"/>
      <c r="V93" s="1286"/>
    </row>
    <row r="94" spans="1:22" x14ac:dyDescent="0.2">
      <c r="A94" s="1223"/>
      <c r="B94" s="1287"/>
      <c r="C94" s="1288"/>
      <c r="D94" s="1345"/>
      <c r="E94" s="1340"/>
      <c r="F94" s="1201"/>
      <c r="G94" s="1291" t="s">
        <v>441</v>
      </c>
      <c r="H94" s="1240" t="s">
        <v>438</v>
      </c>
      <c r="I94" s="1296"/>
      <c r="J94" s="1284">
        <f t="shared" ref="J94:J106" si="4">SUM(K94:N94)</f>
        <v>570</v>
      </c>
      <c r="K94" s="1285">
        <v>142</v>
      </c>
      <c r="L94" s="1285">
        <v>143</v>
      </c>
      <c r="M94" s="1285">
        <v>142</v>
      </c>
      <c r="N94" s="1285">
        <v>143</v>
      </c>
      <c r="O94" s="1346"/>
      <c r="P94" s="1346"/>
      <c r="Q94" s="1299"/>
      <c r="R94" s="1299"/>
      <c r="S94" s="1299"/>
      <c r="T94" s="1299"/>
      <c r="U94" s="1299"/>
      <c r="V94" s="1299"/>
    </row>
    <row r="95" spans="1:22" ht="20.25" customHeight="1" x14ac:dyDescent="0.2">
      <c r="A95" s="1223"/>
      <c r="B95" s="1287"/>
      <c r="C95" s="1288">
        <v>3033299</v>
      </c>
      <c r="D95" s="1289" t="s">
        <v>442</v>
      </c>
      <c r="E95" s="1340">
        <v>5000049</v>
      </c>
      <c r="F95" s="1241" t="s">
        <v>443</v>
      </c>
      <c r="G95" s="1343"/>
      <c r="H95" s="1240"/>
      <c r="I95" s="1282" t="s">
        <v>444</v>
      </c>
      <c r="J95" s="1284">
        <f t="shared" si="4"/>
        <v>225</v>
      </c>
      <c r="K95" s="1285">
        <f>SUM(K96:K98)</f>
        <v>57</v>
      </c>
      <c r="L95" s="1285">
        <f>SUM(L96:L98)</f>
        <v>56</v>
      </c>
      <c r="M95" s="1285">
        <f>SUM(M96:M98)</f>
        <v>57</v>
      </c>
      <c r="N95" s="1285">
        <f>SUM(N96:N98)</f>
        <v>55</v>
      </c>
      <c r="O95" s="1286">
        <v>275102</v>
      </c>
      <c r="P95" s="1286">
        <v>43144</v>
      </c>
      <c r="Q95" s="1286">
        <v>9600</v>
      </c>
      <c r="R95" s="1286"/>
      <c r="S95" s="1286"/>
      <c r="T95" s="1286"/>
      <c r="U95" s="1286"/>
      <c r="V95" s="1286"/>
    </row>
    <row r="96" spans="1:22" x14ac:dyDescent="0.2">
      <c r="A96" s="1223"/>
      <c r="B96" s="1287"/>
      <c r="C96" s="1288"/>
      <c r="D96" s="1289"/>
      <c r="E96" s="1340"/>
      <c r="F96" s="1206"/>
      <c r="G96" s="1291" t="s">
        <v>445</v>
      </c>
      <c r="H96" s="1240" t="s">
        <v>446</v>
      </c>
      <c r="I96" s="1289"/>
      <c r="J96" s="1284">
        <f t="shared" si="4"/>
        <v>35</v>
      </c>
      <c r="K96" s="1285">
        <v>9</v>
      </c>
      <c r="L96" s="1285">
        <v>9</v>
      </c>
      <c r="M96" s="1285">
        <v>9</v>
      </c>
      <c r="N96" s="1285">
        <v>8</v>
      </c>
      <c r="O96" s="1293"/>
      <c r="P96" s="1293"/>
      <c r="Q96" s="1293"/>
      <c r="R96" s="1293"/>
      <c r="S96" s="1293"/>
      <c r="T96" s="1293"/>
      <c r="U96" s="1293"/>
      <c r="V96" s="1293"/>
    </row>
    <row r="97" spans="1:22" x14ac:dyDescent="0.2">
      <c r="A97" s="1223"/>
      <c r="B97" s="1287"/>
      <c r="C97" s="1288"/>
      <c r="D97" s="1289"/>
      <c r="E97" s="1340"/>
      <c r="F97" s="1206"/>
      <c r="G97" s="1291" t="s">
        <v>447</v>
      </c>
      <c r="H97" s="1240" t="s">
        <v>448</v>
      </c>
      <c r="I97" s="1289"/>
      <c r="J97" s="1284">
        <f t="shared" si="4"/>
        <v>35</v>
      </c>
      <c r="K97" s="1285">
        <v>9</v>
      </c>
      <c r="L97" s="1285">
        <v>9</v>
      </c>
      <c r="M97" s="1285">
        <v>9</v>
      </c>
      <c r="N97" s="1285">
        <v>8</v>
      </c>
      <c r="O97" s="1293"/>
      <c r="P97" s="1293"/>
      <c r="Q97" s="1293"/>
      <c r="R97" s="1293"/>
      <c r="S97" s="1293"/>
      <c r="T97" s="1293"/>
      <c r="U97" s="1293"/>
      <c r="V97" s="1293"/>
    </row>
    <row r="98" spans="1:22" x14ac:dyDescent="0.2">
      <c r="A98" s="1223"/>
      <c r="B98" s="1287"/>
      <c r="C98" s="1288"/>
      <c r="D98" s="1289"/>
      <c r="E98" s="1340"/>
      <c r="F98" s="1201"/>
      <c r="G98" s="1291" t="s">
        <v>449</v>
      </c>
      <c r="H98" s="1240" t="s">
        <v>450</v>
      </c>
      <c r="I98" s="1297"/>
      <c r="J98" s="1284">
        <f t="shared" si="4"/>
        <v>155</v>
      </c>
      <c r="K98" s="1285">
        <v>39</v>
      </c>
      <c r="L98" s="1285">
        <v>38</v>
      </c>
      <c r="M98" s="1285">
        <v>39</v>
      </c>
      <c r="N98" s="1285">
        <v>39</v>
      </c>
      <c r="O98" s="1299"/>
      <c r="P98" s="1299"/>
      <c r="Q98" s="1299"/>
      <c r="R98" s="1299"/>
      <c r="S98" s="1299"/>
      <c r="T98" s="1299"/>
      <c r="U98" s="1299"/>
      <c r="V98" s="1299"/>
    </row>
    <row r="99" spans="1:22" ht="27.75" customHeight="1" x14ac:dyDescent="0.2">
      <c r="A99" s="1223"/>
      <c r="B99" s="1287"/>
      <c r="C99" s="1288">
        <v>3033300</v>
      </c>
      <c r="D99" s="1282" t="s">
        <v>451</v>
      </c>
      <c r="E99" s="1340">
        <v>5000050</v>
      </c>
      <c r="F99" s="1241" t="s">
        <v>452</v>
      </c>
      <c r="G99" s="1343"/>
      <c r="H99" s="1240"/>
      <c r="I99" s="1282" t="s">
        <v>444</v>
      </c>
      <c r="J99" s="1284">
        <f t="shared" si="4"/>
        <v>119</v>
      </c>
      <c r="K99" s="1285">
        <f>SUM(K100:K104)</f>
        <v>30</v>
      </c>
      <c r="L99" s="1285">
        <f>SUM(L100:L104)</f>
        <v>30</v>
      </c>
      <c r="M99" s="1285">
        <f>SUM(M100:M104)</f>
        <v>29</v>
      </c>
      <c r="N99" s="1285">
        <f>SUM(N100:N104)</f>
        <v>30</v>
      </c>
      <c r="O99" s="1331">
        <v>1860148</v>
      </c>
      <c r="P99" s="1286">
        <v>50266</v>
      </c>
      <c r="Q99" s="1286">
        <v>13200</v>
      </c>
      <c r="R99" s="1286"/>
      <c r="S99" s="1286"/>
      <c r="T99" s="1286"/>
      <c r="U99" s="1286"/>
      <c r="V99" s="1286"/>
    </row>
    <row r="100" spans="1:22" ht="15.75" customHeight="1" x14ac:dyDescent="0.2">
      <c r="A100" s="1223"/>
      <c r="B100" s="1287"/>
      <c r="C100" s="1288"/>
      <c r="D100" s="1289"/>
      <c r="E100" s="1340"/>
      <c r="F100" s="1206"/>
      <c r="G100" s="1291" t="s">
        <v>453</v>
      </c>
      <c r="H100" s="1240" t="s">
        <v>454</v>
      </c>
      <c r="I100" s="1289"/>
      <c r="J100" s="1284">
        <f t="shared" si="4"/>
        <v>7</v>
      </c>
      <c r="K100" s="1285">
        <v>2</v>
      </c>
      <c r="L100" s="1285">
        <v>1</v>
      </c>
      <c r="M100" s="1285">
        <v>2</v>
      </c>
      <c r="N100" s="1285">
        <v>2</v>
      </c>
      <c r="O100" s="1332"/>
      <c r="P100" s="1293"/>
      <c r="Q100" s="1293"/>
      <c r="R100" s="1293"/>
      <c r="S100" s="1293"/>
      <c r="T100" s="1293"/>
      <c r="U100" s="1293"/>
      <c r="V100" s="1293"/>
    </row>
    <row r="101" spans="1:22" x14ac:dyDescent="0.2">
      <c r="A101" s="1223"/>
      <c r="B101" s="1287"/>
      <c r="C101" s="1288"/>
      <c r="D101" s="1289"/>
      <c r="E101" s="1340"/>
      <c r="F101" s="1206"/>
      <c r="G101" s="1291" t="s">
        <v>455</v>
      </c>
      <c r="H101" s="1240" t="s">
        <v>456</v>
      </c>
      <c r="I101" s="1289"/>
      <c r="J101" s="1284">
        <f t="shared" si="4"/>
        <v>8</v>
      </c>
      <c r="K101" s="1285">
        <v>2</v>
      </c>
      <c r="L101" s="1285">
        <v>2</v>
      </c>
      <c r="M101" s="1285">
        <v>2</v>
      </c>
      <c r="N101" s="1285">
        <v>2</v>
      </c>
      <c r="O101" s="1332"/>
      <c r="P101" s="1293"/>
      <c r="Q101" s="1293"/>
      <c r="R101" s="1293"/>
      <c r="S101" s="1293"/>
      <c r="T101" s="1293"/>
      <c r="U101" s="1293"/>
      <c r="V101" s="1293"/>
    </row>
    <row r="102" spans="1:22" x14ac:dyDescent="0.2">
      <c r="A102" s="1223"/>
      <c r="B102" s="1287"/>
      <c r="C102" s="1288"/>
      <c r="D102" s="1289"/>
      <c r="E102" s="1340"/>
      <c r="F102" s="1206"/>
      <c r="G102" s="1291" t="s">
        <v>457</v>
      </c>
      <c r="H102" s="1240" t="s">
        <v>458</v>
      </c>
      <c r="I102" s="1289"/>
      <c r="J102" s="1284">
        <f t="shared" si="4"/>
        <v>14</v>
      </c>
      <c r="K102" s="1285">
        <v>3</v>
      </c>
      <c r="L102" s="1285">
        <v>4</v>
      </c>
      <c r="M102" s="1285">
        <v>3</v>
      </c>
      <c r="N102" s="1285">
        <v>4</v>
      </c>
      <c r="O102" s="1332"/>
      <c r="P102" s="1293"/>
      <c r="Q102" s="1293"/>
      <c r="R102" s="1293"/>
      <c r="S102" s="1293"/>
      <c r="T102" s="1293"/>
      <c r="U102" s="1293"/>
      <c r="V102" s="1293"/>
    </row>
    <row r="103" spans="1:22" ht="24.75" x14ac:dyDescent="0.2">
      <c r="A103" s="1223"/>
      <c r="B103" s="1287"/>
      <c r="C103" s="1288"/>
      <c r="D103" s="1289"/>
      <c r="E103" s="1340"/>
      <c r="F103" s="1206"/>
      <c r="G103" s="1291" t="s">
        <v>459</v>
      </c>
      <c r="H103" s="1240" t="s">
        <v>460</v>
      </c>
      <c r="I103" s="1289"/>
      <c r="J103" s="1284">
        <f t="shared" si="4"/>
        <v>35</v>
      </c>
      <c r="K103" s="1285">
        <v>9</v>
      </c>
      <c r="L103" s="1285">
        <v>9</v>
      </c>
      <c r="M103" s="1285">
        <v>8</v>
      </c>
      <c r="N103" s="1285">
        <v>9</v>
      </c>
      <c r="O103" s="1332"/>
      <c r="P103" s="1293"/>
      <c r="Q103" s="1293"/>
      <c r="R103" s="1293"/>
      <c r="S103" s="1293"/>
      <c r="T103" s="1293"/>
      <c r="U103" s="1293"/>
      <c r="V103" s="1293"/>
    </row>
    <row r="104" spans="1:22" x14ac:dyDescent="0.2">
      <c r="A104" s="1223"/>
      <c r="B104" s="1287"/>
      <c r="C104" s="1288"/>
      <c r="D104" s="1297"/>
      <c r="E104" s="1340"/>
      <c r="F104" s="1201"/>
      <c r="G104" s="1291" t="s">
        <v>461</v>
      </c>
      <c r="H104" s="1240" t="s">
        <v>462</v>
      </c>
      <c r="I104" s="1297"/>
      <c r="J104" s="1284">
        <f t="shared" si="4"/>
        <v>55</v>
      </c>
      <c r="K104" s="1285">
        <v>14</v>
      </c>
      <c r="L104" s="1285">
        <v>14</v>
      </c>
      <c r="M104" s="1285">
        <v>14</v>
      </c>
      <c r="N104" s="1285">
        <v>13</v>
      </c>
      <c r="O104" s="1334"/>
      <c r="P104" s="1299"/>
      <c r="Q104" s="1299"/>
      <c r="R104" s="1299"/>
      <c r="S104" s="1299"/>
      <c r="T104" s="1299"/>
      <c r="U104" s="1299"/>
      <c r="V104" s="1299"/>
    </row>
    <row r="105" spans="1:22" ht="24.75" customHeight="1" x14ac:dyDescent="0.2">
      <c r="A105" s="1279" t="s">
        <v>153</v>
      </c>
      <c r="B105" s="1280" t="s">
        <v>463</v>
      </c>
      <c r="C105" s="1281">
        <v>3033304</v>
      </c>
      <c r="D105" s="1347" t="s">
        <v>464</v>
      </c>
      <c r="E105" s="1311">
        <v>5000052</v>
      </c>
      <c r="F105" s="1241" t="s">
        <v>465</v>
      </c>
      <c r="G105" s="1319"/>
      <c r="H105" s="1240"/>
      <c r="I105" s="1281" t="s">
        <v>466</v>
      </c>
      <c r="J105" s="1284">
        <f t="shared" si="4"/>
        <v>10</v>
      </c>
      <c r="K105" s="1285">
        <v>2</v>
      </c>
      <c r="L105" s="1285">
        <v>3</v>
      </c>
      <c r="M105" s="1285">
        <v>2</v>
      </c>
      <c r="N105" s="1285">
        <v>3</v>
      </c>
      <c r="O105" s="1286">
        <v>239680</v>
      </c>
      <c r="P105" s="1286">
        <v>9280</v>
      </c>
      <c r="Q105" s="1286">
        <v>2400</v>
      </c>
      <c r="R105" s="1286"/>
      <c r="S105" s="1286"/>
      <c r="T105" s="1286"/>
      <c r="U105" s="1286"/>
      <c r="V105" s="1286"/>
    </row>
    <row r="106" spans="1:22" ht="16.5" x14ac:dyDescent="0.2">
      <c r="A106" s="1223"/>
      <c r="B106" s="1287"/>
      <c r="C106" s="1288"/>
      <c r="D106" s="1288"/>
      <c r="E106" s="1199"/>
      <c r="F106" s="1206"/>
      <c r="G106" s="1291" t="s">
        <v>469</v>
      </c>
      <c r="H106" s="1240" t="s">
        <v>470</v>
      </c>
      <c r="I106" s="1288"/>
      <c r="J106" s="1284">
        <f t="shared" si="4"/>
        <v>10</v>
      </c>
      <c r="K106" s="1285">
        <v>2</v>
      </c>
      <c r="L106" s="1285">
        <v>3</v>
      </c>
      <c r="M106" s="1285">
        <v>2</v>
      </c>
      <c r="N106" s="1285">
        <v>3</v>
      </c>
      <c r="O106" s="1299"/>
      <c r="P106" s="1299"/>
      <c r="Q106" s="1299"/>
      <c r="R106" s="1299"/>
      <c r="S106" s="1299"/>
      <c r="T106" s="1299"/>
      <c r="U106" s="1299"/>
      <c r="V106" s="1299"/>
    </row>
    <row r="107" spans="1:22" ht="13.5" customHeight="1" x14ac:dyDescent="0.2">
      <c r="A107" s="1321" t="s">
        <v>473</v>
      </c>
      <c r="B107" s="1322"/>
      <c r="C107" s="1322"/>
      <c r="D107" s="1322"/>
      <c r="E107" s="1322"/>
      <c r="F107" s="1322"/>
      <c r="G107" s="1322"/>
      <c r="H107" s="1322"/>
      <c r="I107" s="1322"/>
      <c r="J107" s="1322"/>
      <c r="K107" s="1322"/>
      <c r="L107" s="1322"/>
      <c r="M107" s="1322"/>
      <c r="N107" s="1322"/>
      <c r="O107" s="1322"/>
      <c r="P107" s="1322"/>
      <c r="Q107" s="1322"/>
      <c r="R107" s="1322"/>
      <c r="S107" s="1322"/>
      <c r="T107" s="1322"/>
      <c r="U107" s="1322"/>
      <c r="V107" s="1323"/>
    </row>
    <row r="108" spans="1:22" ht="18" customHeight="1" x14ac:dyDescent="0.2">
      <c r="A108" s="1223" t="s">
        <v>236</v>
      </c>
      <c r="B108" s="1348" t="s">
        <v>474</v>
      </c>
      <c r="C108" s="1288">
        <v>3033305</v>
      </c>
      <c r="D108" s="1289" t="s">
        <v>475</v>
      </c>
      <c r="E108" s="1199">
        <v>5000053</v>
      </c>
      <c r="F108" s="1241" t="s">
        <v>476</v>
      </c>
      <c r="G108" s="1343"/>
      <c r="H108" s="1324"/>
      <c r="I108" s="1289" t="s">
        <v>477</v>
      </c>
      <c r="J108" s="1349"/>
      <c r="K108" s="1305"/>
      <c r="L108" s="1305"/>
      <c r="M108" s="1305"/>
      <c r="N108" s="1305"/>
      <c r="O108" s="1331">
        <v>1544700</v>
      </c>
      <c r="P108" s="1286">
        <v>26134</v>
      </c>
      <c r="Q108" s="1286">
        <v>7200</v>
      </c>
      <c r="R108" s="1286"/>
      <c r="S108" s="1286"/>
      <c r="T108" s="1286"/>
      <c r="U108" s="1286"/>
      <c r="V108" s="1286"/>
    </row>
    <row r="109" spans="1:22" x14ac:dyDescent="0.2">
      <c r="A109" s="1223"/>
      <c r="B109" s="1348"/>
      <c r="C109" s="1288"/>
      <c r="D109" s="1289"/>
      <c r="E109" s="1199"/>
      <c r="F109" s="1206"/>
      <c r="G109" s="1291" t="s">
        <v>478</v>
      </c>
      <c r="H109" s="1240" t="s">
        <v>479</v>
      </c>
      <c r="I109" s="1289"/>
      <c r="J109" s="1349">
        <f>SUM(K109:N109)</f>
        <v>3555</v>
      </c>
      <c r="K109" s="1305">
        <v>888</v>
      </c>
      <c r="L109" s="1305">
        <v>889</v>
      </c>
      <c r="M109" s="1305">
        <v>889</v>
      </c>
      <c r="N109" s="1305">
        <v>889</v>
      </c>
      <c r="O109" s="1332"/>
      <c r="P109" s="1293"/>
      <c r="Q109" s="1293"/>
      <c r="R109" s="1293"/>
      <c r="S109" s="1293"/>
      <c r="T109" s="1293"/>
      <c r="U109" s="1293"/>
      <c r="V109" s="1293"/>
    </row>
    <row r="110" spans="1:22" x14ac:dyDescent="0.2">
      <c r="A110" s="1223"/>
      <c r="B110" s="1348"/>
      <c r="C110" s="1288"/>
      <c r="D110" s="1289"/>
      <c r="E110" s="1199"/>
      <c r="F110" s="1206"/>
      <c r="G110" s="1291" t="s">
        <v>480</v>
      </c>
      <c r="H110" s="1240" t="s">
        <v>481</v>
      </c>
      <c r="I110" s="1289"/>
      <c r="J110" s="1349">
        <f>SUM(K110:N110)</f>
        <v>6100</v>
      </c>
      <c r="K110" s="1305">
        <v>1525</v>
      </c>
      <c r="L110" s="1305">
        <v>1525</v>
      </c>
      <c r="M110" s="1305">
        <v>1525</v>
      </c>
      <c r="N110" s="1305">
        <v>1525</v>
      </c>
      <c r="O110" s="1332"/>
      <c r="P110" s="1293"/>
      <c r="Q110" s="1293"/>
      <c r="R110" s="1293"/>
      <c r="S110" s="1293"/>
      <c r="T110" s="1293"/>
      <c r="U110" s="1293"/>
      <c r="V110" s="1293"/>
    </row>
    <row r="111" spans="1:22" ht="16.5" x14ac:dyDescent="0.2">
      <c r="A111" s="1294"/>
      <c r="B111" s="1350"/>
      <c r="C111" s="1296"/>
      <c r="D111" s="1297"/>
      <c r="E111" s="1317"/>
      <c r="F111" s="1201"/>
      <c r="G111" s="1291" t="s">
        <v>484</v>
      </c>
      <c r="H111" s="1240" t="s">
        <v>485</v>
      </c>
      <c r="I111" s="1297"/>
      <c r="J111" s="1349">
        <f>SUM(K111:N111)</f>
        <v>3120</v>
      </c>
      <c r="K111" s="1305">
        <v>780</v>
      </c>
      <c r="L111" s="1305">
        <v>780</v>
      </c>
      <c r="M111" s="1305">
        <v>780</v>
      </c>
      <c r="N111" s="1305">
        <v>780</v>
      </c>
      <c r="O111" s="1334"/>
      <c r="P111" s="1299"/>
      <c r="Q111" s="1299"/>
      <c r="R111" s="1299"/>
      <c r="S111" s="1299"/>
      <c r="T111" s="1299"/>
      <c r="U111" s="1299"/>
      <c r="V111" s="1299"/>
    </row>
    <row r="112" spans="1:22" ht="16.5" customHeight="1" x14ac:dyDescent="0.2">
      <c r="A112" s="1279" t="s">
        <v>486</v>
      </c>
      <c r="B112" s="1351" t="s">
        <v>487</v>
      </c>
      <c r="C112" s="1281">
        <v>3033306</v>
      </c>
      <c r="D112" s="1282" t="s">
        <v>488</v>
      </c>
      <c r="E112" s="1311">
        <v>5000054</v>
      </c>
      <c r="F112" s="1241" t="s">
        <v>489</v>
      </c>
      <c r="G112" s="1343"/>
      <c r="H112" s="1240"/>
      <c r="I112" s="1281" t="s">
        <v>444</v>
      </c>
      <c r="J112" s="1349">
        <f>SUM(K112:N112)</f>
        <v>2654</v>
      </c>
      <c r="K112" s="1305">
        <f>SUM(K113:K129)</f>
        <v>661</v>
      </c>
      <c r="L112" s="1305">
        <f>SUM(L113:L129)</f>
        <v>666</v>
      </c>
      <c r="M112" s="1305">
        <f>SUM(M113:M129)</f>
        <v>661</v>
      </c>
      <c r="N112" s="1305">
        <f>SUM(N113:N129)</f>
        <v>666</v>
      </c>
      <c r="O112" s="1331">
        <v>2679289</v>
      </c>
      <c r="P112" s="1286">
        <v>43705</v>
      </c>
      <c r="Q112" s="1286">
        <v>9600</v>
      </c>
      <c r="R112" s="1286"/>
      <c r="S112" s="1286"/>
      <c r="T112" s="1286"/>
      <c r="U112" s="1286"/>
      <c r="V112" s="1286"/>
    </row>
    <row r="113" spans="1:22" x14ac:dyDescent="0.2">
      <c r="A113" s="1223"/>
      <c r="B113" s="1348"/>
      <c r="C113" s="1288"/>
      <c r="D113" s="1289"/>
      <c r="E113" s="1199"/>
      <c r="F113" s="1206"/>
      <c r="G113" s="1291" t="s">
        <v>490</v>
      </c>
      <c r="H113" s="1240" t="s">
        <v>491</v>
      </c>
      <c r="I113" s="1288"/>
      <c r="J113" s="1349">
        <f t="shared" ref="J113:J140" si="5">SUM(K113:N113)</f>
        <v>1330</v>
      </c>
      <c r="K113" s="1305">
        <v>332</v>
      </c>
      <c r="L113" s="1305">
        <v>333</v>
      </c>
      <c r="M113" s="1305">
        <v>332</v>
      </c>
      <c r="N113" s="1305">
        <v>333</v>
      </c>
      <c r="O113" s="1332"/>
      <c r="P113" s="1293"/>
      <c r="Q113" s="1293"/>
      <c r="R113" s="1293"/>
      <c r="S113" s="1293"/>
      <c r="T113" s="1293"/>
      <c r="U113" s="1293"/>
      <c r="V113" s="1293"/>
    </row>
    <row r="114" spans="1:22" x14ac:dyDescent="0.2">
      <c r="A114" s="1223"/>
      <c r="B114" s="1348"/>
      <c r="C114" s="1288"/>
      <c r="D114" s="1289"/>
      <c r="E114" s="1199"/>
      <c r="F114" s="1206"/>
      <c r="G114" s="1291" t="s">
        <v>492</v>
      </c>
      <c r="H114" s="1240" t="s">
        <v>493</v>
      </c>
      <c r="I114" s="1288"/>
      <c r="J114" s="1349">
        <f t="shared" si="5"/>
        <v>48</v>
      </c>
      <c r="K114" s="1305">
        <v>12</v>
      </c>
      <c r="L114" s="1305">
        <v>12</v>
      </c>
      <c r="M114" s="1305">
        <v>12</v>
      </c>
      <c r="N114" s="1305">
        <v>12</v>
      </c>
      <c r="O114" s="1332"/>
      <c r="P114" s="1293"/>
      <c r="Q114" s="1293"/>
      <c r="R114" s="1293"/>
      <c r="S114" s="1293"/>
      <c r="T114" s="1293"/>
      <c r="U114" s="1293"/>
      <c r="V114" s="1293"/>
    </row>
    <row r="115" spans="1:22" ht="16.5" x14ac:dyDescent="0.2">
      <c r="A115" s="1223"/>
      <c r="B115" s="1348"/>
      <c r="C115" s="1288"/>
      <c r="D115" s="1289"/>
      <c r="E115" s="1199"/>
      <c r="F115" s="1206"/>
      <c r="G115" s="1291" t="s">
        <v>494</v>
      </c>
      <c r="H115" s="1240" t="s">
        <v>495</v>
      </c>
      <c r="I115" s="1288"/>
      <c r="J115" s="1349">
        <f t="shared" si="5"/>
        <v>15</v>
      </c>
      <c r="K115" s="1305">
        <v>3</v>
      </c>
      <c r="L115" s="1305">
        <v>4</v>
      </c>
      <c r="M115" s="1305">
        <v>4</v>
      </c>
      <c r="N115" s="1305">
        <v>4</v>
      </c>
      <c r="O115" s="1332"/>
      <c r="P115" s="1293"/>
      <c r="Q115" s="1293"/>
      <c r="R115" s="1293"/>
      <c r="S115" s="1293"/>
      <c r="T115" s="1293"/>
      <c r="U115" s="1293"/>
      <c r="V115" s="1293"/>
    </row>
    <row r="116" spans="1:22" ht="16.5" x14ac:dyDescent="0.2">
      <c r="A116" s="1223"/>
      <c r="B116" s="1348"/>
      <c r="C116" s="1288"/>
      <c r="D116" s="1289"/>
      <c r="E116" s="1199"/>
      <c r="F116" s="1206"/>
      <c r="G116" s="1291" t="s">
        <v>496</v>
      </c>
      <c r="H116" s="1240" t="s">
        <v>497</v>
      </c>
      <c r="I116" s="1288"/>
      <c r="J116" s="1349">
        <f t="shared" si="5"/>
        <v>100</v>
      </c>
      <c r="K116" s="1305">
        <v>25</v>
      </c>
      <c r="L116" s="1305">
        <v>25</v>
      </c>
      <c r="M116" s="1305">
        <v>25</v>
      </c>
      <c r="N116" s="1305">
        <v>25</v>
      </c>
      <c r="O116" s="1332"/>
      <c r="P116" s="1293"/>
      <c r="Q116" s="1293"/>
      <c r="R116" s="1293"/>
      <c r="S116" s="1293"/>
      <c r="T116" s="1293"/>
      <c r="U116" s="1293"/>
      <c r="V116" s="1293"/>
    </row>
    <row r="117" spans="1:22" x14ac:dyDescent="0.2">
      <c r="A117" s="1223"/>
      <c r="B117" s="1348"/>
      <c r="C117" s="1288"/>
      <c r="D117" s="1289"/>
      <c r="E117" s="1199"/>
      <c r="F117" s="1206"/>
      <c r="G117" s="1291" t="s">
        <v>498</v>
      </c>
      <c r="H117" s="1240" t="s">
        <v>499</v>
      </c>
      <c r="I117" s="1288"/>
      <c r="J117" s="1349">
        <f t="shared" si="5"/>
        <v>350</v>
      </c>
      <c r="K117" s="1305">
        <v>87</v>
      </c>
      <c r="L117" s="1305">
        <v>88</v>
      </c>
      <c r="M117" s="1305">
        <v>87</v>
      </c>
      <c r="N117" s="1305">
        <v>88</v>
      </c>
      <c r="O117" s="1332"/>
      <c r="P117" s="1293"/>
      <c r="Q117" s="1293"/>
      <c r="R117" s="1293"/>
      <c r="S117" s="1293"/>
      <c r="T117" s="1293"/>
      <c r="U117" s="1293"/>
      <c r="V117" s="1293"/>
    </row>
    <row r="118" spans="1:22" x14ac:dyDescent="0.2">
      <c r="A118" s="1223"/>
      <c r="B118" s="1348"/>
      <c r="C118" s="1288"/>
      <c r="D118" s="1289"/>
      <c r="E118" s="1199"/>
      <c r="F118" s="1206"/>
      <c r="G118" s="1291" t="s">
        <v>500</v>
      </c>
      <c r="H118" s="1240" t="s">
        <v>501</v>
      </c>
      <c r="I118" s="1288"/>
      <c r="J118" s="1349">
        <f t="shared" si="5"/>
        <v>20</v>
      </c>
      <c r="K118" s="1305">
        <v>5</v>
      </c>
      <c r="L118" s="1305">
        <v>5</v>
      </c>
      <c r="M118" s="1305">
        <v>5</v>
      </c>
      <c r="N118" s="1305">
        <v>5</v>
      </c>
      <c r="O118" s="1332"/>
      <c r="P118" s="1293"/>
      <c r="Q118" s="1293"/>
      <c r="R118" s="1293"/>
      <c r="S118" s="1293"/>
      <c r="T118" s="1293"/>
      <c r="U118" s="1293"/>
      <c r="V118" s="1293"/>
    </row>
    <row r="119" spans="1:22" x14ac:dyDescent="0.2">
      <c r="A119" s="1223"/>
      <c r="B119" s="1348"/>
      <c r="C119" s="1288"/>
      <c r="D119" s="1289"/>
      <c r="E119" s="1199"/>
      <c r="F119" s="1206"/>
      <c r="G119" s="1291" t="s">
        <v>503</v>
      </c>
      <c r="H119" s="1240" t="s">
        <v>504</v>
      </c>
      <c r="I119" s="1288"/>
      <c r="J119" s="1349">
        <f t="shared" si="5"/>
        <v>10</v>
      </c>
      <c r="K119" s="1305">
        <v>2</v>
      </c>
      <c r="L119" s="1305">
        <v>3</v>
      </c>
      <c r="M119" s="1305">
        <v>2</v>
      </c>
      <c r="N119" s="1305">
        <v>3</v>
      </c>
      <c r="O119" s="1332"/>
      <c r="P119" s="1293"/>
      <c r="Q119" s="1293"/>
      <c r="R119" s="1293"/>
      <c r="S119" s="1293"/>
      <c r="T119" s="1293"/>
      <c r="U119" s="1293"/>
      <c r="V119" s="1293"/>
    </row>
    <row r="120" spans="1:22" x14ac:dyDescent="0.2">
      <c r="A120" s="1223"/>
      <c r="B120" s="1348"/>
      <c r="C120" s="1288"/>
      <c r="D120" s="1289"/>
      <c r="E120" s="1199"/>
      <c r="F120" s="1206"/>
      <c r="G120" s="1291" t="s">
        <v>505</v>
      </c>
      <c r="H120" s="1240" t="s">
        <v>506</v>
      </c>
      <c r="I120" s="1288"/>
      <c r="J120" s="1349">
        <f t="shared" si="5"/>
        <v>5</v>
      </c>
      <c r="K120" s="1305">
        <v>2</v>
      </c>
      <c r="L120" s="1305">
        <v>1</v>
      </c>
      <c r="M120" s="1305">
        <v>1</v>
      </c>
      <c r="N120" s="1305">
        <v>1</v>
      </c>
      <c r="O120" s="1332"/>
      <c r="P120" s="1293"/>
      <c r="Q120" s="1293"/>
      <c r="R120" s="1293"/>
      <c r="S120" s="1293"/>
      <c r="T120" s="1293"/>
      <c r="U120" s="1293"/>
      <c r="V120" s="1293"/>
    </row>
    <row r="121" spans="1:22" x14ac:dyDescent="0.2">
      <c r="A121" s="1223"/>
      <c r="B121" s="1348"/>
      <c r="C121" s="1288"/>
      <c r="D121" s="1289"/>
      <c r="E121" s="1199"/>
      <c r="F121" s="1206"/>
      <c r="G121" s="1291" t="s">
        <v>507</v>
      </c>
      <c r="H121" s="1240" t="s">
        <v>508</v>
      </c>
      <c r="I121" s="1288"/>
      <c r="J121" s="1349">
        <f t="shared" si="5"/>
        <v>300</v>
      </c>
      <c r="K121" s="1305">
        <v>75</v>
      </c>
      <c r="L121" s="1305">
        <v>75</v>
      </c>
      <c r="M121" s="1305">
        <v>75</v>
      </c>
      <c r="N121" s="1305">
        <v>75</v>
      </c>
      <c r="O121" s="1332"/>
      <c r="P121" s="1293"/>
      <c r="Q121" s="1293"/>
      <c r="R121" s="1293"/>
      <c r="S121" s="1293"/>
      <c r="T121" s="1293"/>
      <c r="U121" s="1293"/>
      <c r="V121" s="1293"/>
    </row>
    <row r="122" spans="1:22" ht="24.75" x14ac:dyDescent="0.2">
      <c r="A122" s="1223"/>
      <c r="B122" s="1348"/>
      <c r="C122" s="1288"/>
      <c r="D122" s="1289"/>
      <c r="E122" s="1199"/>
      <c r="F122" s="1206"/>
      <c r="G122" s="1291" t="s">
        <v>509</v>
      </c>
      <c r="H122" s="1240" t="s">
        <v>510</v>
      </c>
      <c r="I122" s="1288"/>
      <c r="J122" s="1349">
        <f t="shared" si="5"/>
        <v>250</v>
      </c>
      <c r="K122" s="1305">
        <v>63</v>
      </c>
      <c r="L122" s="1305">
        <v>62</v>
      </c>
      <c r="M122" s="1305">
        <v>63</v>
      </c>
      <c r="N122" s="1305">
        <v>62</v>
      </c>
      <c r="O122" s="1332"/>
      <c r="P122" s="1293"/>
      <c r="Q122" s="1293"/>
      <c r="R122" s="1293"/>
      <c r="S122" s="1293"/>
      <c r="T122" s="1293"/>
      <c r="U122" s="1293"/>
      <c r="V122" s="1293"/>
    </row>
    <row r="123" spans="1:22" ht="16.5" x14ac:dyDescent="0.2">
      <c r="A123" s="1223"/>
      <c r="B123" s="1348"/>
      <c r="C123" s="1288"/>
      <c r="D123" s="1289"/>
      <c r="E123" s="1199"/>
      <c r="F123" s="1206"/>
      <c r="G123" s="1291" t="s">
        <v>511</v>
      </c>
      <c r="H123" s="1240" t="s">
        <v>512</v>
      </c>
      <c r="I123" s="1288"/>
      <c r="J123" s="1349">
        <f t="shared" si="5"/>
        <v>150</v>
      </c>
      <c r="K123" s="1305">
        <v>37</v>
      </c>
      <c r="L123" s="1305">
        <v>38</v>
      </c>
      <c r="M123" s="1305">
        <v>37</v>
      </c>
      <c r="N123" s="1305">
        <v>38</v>
      </c>
      <c r="O123" s="1332"/>
      <c r="P123" s="1293"/>
      <c r="Q123" s="1293"/>
      <c r="R123" s="1293"/>
      <c r="S123" s="1293"/>
      <c r="T123" s="1293"/>
      <c r="U123" s="1293"/>
      <c r="V123" s="1293"/>
    </row>
    <row r="124" spans="1:22" x14ac:dyDescent="0.2">
      <c r="A124" s="1223"/>
      <c r="B124" s="1348"/>
      <c r="C124" s="1288"/>
      <c r="D124" s="1289"/>
      <c r="E124" s="1199"/>
      <c r="F124" s="1206"/>
      <c r="G124" s="1291" t="s">
        <v>513</v>
      </c>
      <c r="H124" s="1240" t="s">
        <v>514</v>
      </c>
      <c r="I124" s="1288"/>
      <c r="J124" s="1349">
        <f t="shared" si="5"/>
        <v>20</v>
      </c>
      <c r="K124" s="1305">
        <v>5</v>
      </c>
      <c r="L124" s="1305">
        <v>5</v>
      </c>
      <c r="M124" s="1305">
        <v>5</v>
      </c>
      <c r="N124" s="1305">
        <v>5</v>
      </c>
      <c r="O124" s="1332"/>
      <c r="P124" s="1293"/>
      <c r="Q124" s="1293"/>
      <c r="R124" s="1293"/>
      <c r="S124" s="1293"/>
      <c r="T124" s="1293"/>
      <c r="U124" s="1293"/>
      <c r="V124" s="1293"/>
    </row>
    <row r="125" spans="1:22" x14ac:dyDescent="0.2">
      <c r="A125" s="1223"/>
      <c r="B125" s="1348"/>
      <c r="C125" s="1288"/>
      <c r="D125" s="1289"/>
      <c r="E125" s="1199"/>
      <c r="F125" s="1206"/>
      <c r="G125" s="1291" t="s">
        <v>515</v>
      </c>
      <c r="H125" s="1240" t="s">
        <v>516</v>
      </c>
      <c r="I125" s="1288"/>
      <c r="J125" s="1349">
        <f t="shared" si="5"/>
        <v>2</v>
      </c>
      <c r="K125" s="1305"/>
      <c r="L125" s="1305">
        <v>1</v>
      </c>
      <c r="M125" s="1305"/>
      <c r="N125" s="1305">
        <v>1</v>
      </c>
      <c r="O125" s="1332"/>
      <c r="P125" s="1293"/>
      <c r="Q125" s="1293"/>
      <c r="R125" s="1293"/>
      <c r="S125" s="1293"/>
      <c r="T125" s="1293"/>
      <c r="U125" s="1293"/>
      <c r="V125" s="1293"/>
    </row>
    <row r="126" spans="1:22" ht="16.5" x14ac:dyDescent="0.2">
      <c r="A126" s="1223"/>
      <c r="B126" s="1348"/>
      <c r="C126" s="1288"/>
      <c r="D126" s="1289"/>
      <c r="E126" s="1199"/>
      <c r="F126" s="1206"/>
      <c r="G126" s="1291" t="s">
        <v>517</v>
      </c>
      <c r="H126" s="1240" t="s">
        <v>518</v>
      </c>
      <c r="I126" s="1288"/>
      <c r="J126" s="1349">
        <f t="shared" si="5"/>
        <v>30</v>
      </c>
      <c r="K126" s="1305">
        <v>7</v>
      </c>
      <c r="L126" s="1305">
        <v>8</v>
      </c>
      <c r="M126" s="1305">
        <v>7</v>
      </c>
      <c r="N126" s="1305">
        <v>8</v>
      </c>
      <c r="O126" s="1332"/>
      <c r="P126" s="1293"/>
      <c r="Q126" s="1293"/>
      <c r="R126" s="1293"/>
      <c r="S126" s="1293"/>
      <c r="T126" s="1293"/>
      <c r="U126" s="1293"/>
      <c r="V126" s="1293"/>
    </row>
    <row r="127" spans="1:22" x14ac:dyDescent="0.2">
      <c r="A127" s="1223"/>
      <c r="B127" s="1348"/>
      <c r="C127" s="1288"/>
      <c r="D127" s="1289"/>
      <c r="E127" s="1199"/>
      <c r="F127" s="1206"/>
      <c r="G127" s="1291" t="s">
        <v>519</v>
      </c>
      <c r="H127" s="1240" t="s">
        <v>520</v>
      </c>
      <c r="I127" s="1288"/>
      <c r="J127" s="1349">
        <f t="shared" si="5"/>
        <v>12</v>
      </c>
      <c r="K127" s="1305">
        <v>3</v>
      </c>
      <c r="L127" s="1305">
        <v>3</v>
      </c>
      <c r="M127" s="1305">
        <v>3</v>
      </c>
      <c r="N127" s="1305">
        <v>3</v>
      </c>
      <c r="O127" s="1332"/>
      <c r="P127" s="1293"/>
      <c r="Q127" s="1293"/>
      <c r="R127" s="1293"/>
      <c r="S127" s="1293"/>
      <c r="T127" s="1293"/>
      <c r="U127" s="1293"/>
      <c r="V127" s="1293"/>
    </row>
    <row r="128" spans="1:22" x14ac:dyDescent="0.2">
      <c r="A128" s="1223"/>
      <c r="B128" s="1348"/>
      <c r="C128" s="1288"/>
      <c r="D128" s="1289"/>
      <c r="E128" s="1199"/>
      <c r="F128" s="1206"/>
      <c r="G128" s="1291" t="s">
        <v>521</v>
      </c>
      <c r="H128" s="1240" t="s">
        <v>522</v>
      </c>
      <c r="I128" s="1288"/>
      <c r="J128" s="1349">
        <f t="shared" si="5"/>
        <v>10</v>
      </c>
      <c r="K128" s="1305">
        <v>3</v>
      </c>
      <c r="L128" s="1305">
        <v>2</v>
      </c>
      <c r="M128" s="1305">
        <v>3</v>
      </c>
      <c r="N128" s="1305">
        <v>2</v>
      </c>
      <c r="O128" s="1332"/>
      <c r="P128" s="1293"/>
      <c r="Q128" s="1293"/>
      <c r="R128" s="1293"/>
      <c r="S128" s="1293"/>
      <c r="T128" s="1293"/>
      <c r="U128" s="1293"/>
      <c r="V128" s="1293"/>
    </row>
    <row r="129" spans="1:22" x14ac:dyDescent="0.2">
      <c r="A129" s="1294"/>
      <c r="B129" s="1348"/>
      <c r="C129" s="1288"/>
      <c r="D129" s="1297"/>
      <c r="E129" s="1199"/>
      <c r="F129" s="1201"/>
      <c r="G129" s="1291" t="s">
        <v>523</v>
      </c>
      <c r="H129" s="1240" t="s">
        <v>524</v>
      </c>
      <c r="I129" s="1288"/>
      <c r="J129" s="1349">
        <f t="shared" si="5"/>
        <v>2</v>
      </c>
      <c r="K129" s="1305"/>
      <c r="L129" s="1305">
        <v>1</v>
      </c>
      <c r="M129" s="1305"/>
      <c r="N129" s="1305">
        <v>1</v>
      </c>
      <c r="O129" s="1334"/>
      <c r="P129" s="1299"/>
      <c r="Q129" s="1299"/>
      <c r="R129" s="1299"/>
      <c r="S129" s="1299"/>
      <c r="T129" s="1299"/>
      <c r="U129" s="1299"/>
      <c r="V129" s="1299"/>
    </row>
    <row r="130" spans="1:22" ht="23.25" customHeight="1" x14ac:dyDescent="0.2">
      <c r="A130" s="1243" t="s">
        <v>525</v>
      </c>
      <c r="B130" s="1352" t="s">
        <v>526</v>
      </c>
      <c r="C130" s="1353">
        <v>3033307</v>
      </c>
      <c r="D130" s="1336" t="s">
        <v>527</v>
      </c>
      <c r="E130" s="1340">
        <v>5000055</v>
      </c>
      <c r="F130" s="1241" t="s">
        <v>528</v>
      </c>
      <c r="G130" s="1210"/>
      <c r="H130" s="1240"/>
      <c r="I130" s="1281" t="s">
        <v>444</v>
      </c>
      <c r="J130" s="1349">
        <f t="shared" si="5"/>
        <v>1412</v>
      </c>
      <c r="K130" s="1305">
        <f>SUM(K131:K140)</f>
        <v>351</v>
      </c>
      <c r="L130" s="1305">
        <f>SUM(L131:L140)</f>
        <v>355</v>
      </c>
      <c r="M130" s="1305">
        <f>SUM(M131:M140)</f>
        <v>351</v>
      </c>
      <c r="N130" s="1305">
        <f>SUM(N131:N140)</f>
        <v>355</v>
      </c>
      <c r="O130" s="1331">
        <v>2946588</v>
      </c>
      <c r="P130" s="1286">
        <v>27127</v>
      </c>
      <c r="Q130" s="1286">
        <v>8400</v>
      </c>
      <c r="R130" s="1286"/>
      <c r="S130" s="1286"/>
      <c r="T130" s="1286"/>
      <c r="U130" s="1286"/>
      <c r="V130" s="1286"/>
    </row>
    <row r="131" spans="1:22" x14ac:dyDescent="0.2">
      <c r="A131" s="1243"/>
      <c r="B131" s="1352"/>
      <c r="C131" s="1353"/>
      <c r="D131" s="1336"/>
      <c r="E131" s="1340"/>
      <c r="F131" s="1206"/>
      <c r="G131" s="1291" t="s">
        <v>529</v>
      </c>
      <c r="H131" s="1316" t="s">
        <v>508</v>
      </c>
      <c r="I131" s="1288"/>
      <c r="J131" s="1349">
        <f t="shared" si="5"/>
        <v>150</v>
      </c>
      <c r="K131" s="1305">
        <v>37</v>
      </c>
      <c r="L131" s="1305">
        <v>38</v>
      </c>
      <c r="M131" s="1305">
        <v>37</v>
      </c>
      <c r="N131" s="1305">
        <v>38</v>
      </c>
      <c r="O131" s="1332"/>
      <c r="P131" s="1293"/>
      <c r="Q131" s="1293"/>
      <c r="R131" s="1293"/>
      <c r="S131" s="1293"/>
      <c r="T131" s="1293"/>
      <c r="U131" s="1293"/>
      <c r="V131" s="1293"/>
    </row>
    <row r="132" spans="1:22" ht="16.5" x14ac:dyDescent="0.2">
      <c r="A132" s="1243"/>
      <c r="B132" s="1352"/>
      <c r="C132" s="1353"/>
      <c r="D132" s="1336"/>
      <c r="E132" s="1340"/>
      <c r="F132" s="1206"/>
      <c r="G132" s="1291" t="s">
        <v>530</v>
      </c>
      <c r="H132" s="1240" t="s">
        <v>531</v>
      </c>
      <c r="I132" s="1288"/>
      <c r="J132" s="1349">
        <f t="shared" si="5"/>
        <v>706</v>
      </c>
      <c r="K132" s="1305">
        <v>176</v>
      </c>
      <c r="L132" s="1305">
        <v>177</v>
      </c>
      <c r="M132" s="1305">
        <v>176</v>
      </c>
      <c r="N132" s="1305">
        <v>177</v>
      </c>
      <c r="O132" s="1332"/>
      <c r="P132" s="1293"/>
      <c r="Q132" s="1293"/>
      <c r="R132" s="1293"/>
      <c r="S132" s="1293"/>
      <c r="T132" s="1293"/>
      <c r="U132" s="1293"/>
      <c r="V132" s="1293"/>
    </row>
    <row r="133" spans="1:22" ht="17.25" thickBot="1" x14ac:dyDescent="0.25">
      <c r="A133" s="1243"/>
      <c r="B133" s="1352"/>
      <c r="C133" s="1353"/>
      <c r="D133" s="1336"/>
      <c r="E133" s="1340"/>
      <c r="F133" s="1206"/>
      <c r="G133" s="1291" t="s">
        <v>532</v>
      </c>
      <c r="H133" s="1354" t="s">
        <v>533</v>
      </c>
      <c r="I133" s="1288"/>
      <c r="J133" s="1349">
        <f t="shared" si="5"/>
        <v>180</v>
      </c>
      <c r="K133" s="1305">
        <v>45</v>
      </c>
      <c r="L133" s="1305">
        <v>45</v>
      </c>
      <c r="M133" s="1305">
        <v>45</v>
      </c>
      <c r="N133" s="1305">
        <v>45</v>
      </c>
      <c r="O133" s="1332"/>
      <c r="P133" s="1293"/>
      <c r="Q133" s="1293"/>
      <c r="R133" s="1293"/>
      <c r="S133" s="1293"/>
      <c r="T133" s="1293"/>
      <c r="U133" s="1293"/>
      <c r="V133" s="1293"/>
    </row>
    <row r="134" spans="1:22" x14ac:dyDescent="0.2">
      <c r="A134" s="1243"/>
      <c r="B134" s="1352"/>
      <c r="C134" s="1353"/>
      <c r="D134" s="1336"/>
      <c r="E134" s="1340"/>
      <c r="F134" s="1206"/>
      <c r="G134" s="1291" t="s">
        <v>534</v>
      </c>
      <c r="H134" s="1316" t="s">
        <v>493</v>
      </c>
      <c r="I134" s="1288"/>
      <c r="J134" s="1349">
        <f t="shared" si="5"/>
        <v>30</v>
      </c>
      <c r="K134" s="1305">
        <v>8</v>
      </c>
      <c r="L134" s="1305">
        <v>7</v>
      </c>
      <c r="M134" s="1305">
        <v>8</v>
      </c>
      <c r="N134" s="1305">
        <v>7</v>
      </c>
      <c r="O134" s="1332"/>
      <c r="P134" s="1293"/>
      <c r="Q134" s="1293"/>
      <c r="R134" s="1293"/>
      <c r="S134" s="1293"/>
      <c r="T134" s="1293"/>
      <c r="U134" s="1293"/>
      <c r="V134" s="1293"/>
    </row>
    <row r="135" spans="1:22" x14ac:dyDescent="0.2">
      <c r="A135" s="1243"/>
      <c r="B135" s="1352"/>
      <c r="C135" s="1353"/>
      <c r="D135" s="1336"/>
      <c r="E135" s="1340"/>
      <c r="F135" s="1206"/>
      <c r="G135" s="1291" t="s">
        <v>535</v>
      </c>
      <c r="H135" s="1316" t="s">
        <v>536</v>
      </c>
      <c r="I135" s="1288"/>
      <c r="J135" s="1349">
        <f t="shared" si="5"/>
        <v>10</v>
      </c>
      <c r="K135" s="1305">
        <v>2</v>
      </c>
      <c r="L135" s="1305">
        <v>3</v>
      </c>
      <c r="M135" s="1305">
        <v>2</v>
      </c>
      <c r="N135" s="1305">
        <v>3</v>
      </c>
      <c r="O135" s="1332"/>
      <c r="P135" s="1293"/>
      <c r="Q135" s="1293"/>
      <c r="R135" s="1293"/>
      <c r="S135" s="1293"/>
      <c r="T135" s="1293"/>
      <c r="U135" s="1293"/>
      <c r="V135" s="1293"/>
    </row>
    <row r="136" spans="1:22" x14ac:dyDescent="0.2">
      <c r="A136" s="1243"/>
      <c r="B136" s="1352"/>
      <c r="C136" s="1353"/>
      <c r="D136" s="1336"/>
      <c r="E136" s="1340"/>
      <c r="F136" s="1206"/>
      <c r="G136" s="1291" t="s">
        <v>537</v>
      </c>
      <c r="H136" s="1316" t="s">
        <v>538</v>
      </c>
      <c r="I136" s="1288"/>
      <c r="J136" s="1349">
        <f t="shared" si="5"/>
        <v>150</v>
      </c>
      <c r="K136" s="1305">
        <v>37</v>
      </c>
      <c r="L136" s="1305">
        <v>38</v>
      </c>
      <c r="M136" s="1305">
        <v>37</v>
      </c>
      <c r="N136" s="1305">
        <v>38</v>
      </c>
      <c r="O136" s="1332"/>
      <c r="P136" s="1293"/>
      <c r="Q136" s="1293"/>
      <c r="R136" s="1293"/>
      <c r="S136" s="1293"/>
      <c r="T136" s="1293"/>
      <c r="U136" s="1293"/>
      <c r="V136" s="1293"/>
    </row>
    <row r="137" spans="1:22" x14ac:dyDescent="0.2">
      <c r="A137" s="1243"/>
      <c r="B137" s="1352"/>
      <c r="C137" s="1353"/>
      <c r="D137" s="1336"/>
      <c r="E137" s="1340"/>
      <c r="F137" s="1206"/>
      <c r="G137" s="1291" t="s">
        <v>539</v>
      </c>
      <c r="H137" s="1316" t="s">
        <v>540</v>
      </c>
      <c r="I137" s="1288"/>
      <c r="J137" s="1349">
        <f t="shared" si="5"/>
        <v>150</v>
      </c>
      <c r="K137" s="1305">
        <v>37</v>
      </c>
      <c r="L137" s="1305">
        <v>38</v>
      </c>
      <c r="M137" s="1305">
        <v>37</v>
      </c>
      <c r="N137" s="1305">
        <v>38</v>
      </c>
      <c r="O137" s="1332"/>
      <c r="P137" s="1293"/>
      <c r="Q137" s="1293"/>
      <c r="R137" s="1293"/>
      <c r="S137" s="1293"/>
      <c r="T137" s="1293"/>
      <c r="U137" s="1293"/>
      <c r="V137" s="1293"/>
    </row>
    <row r="138" spans="1:22" x14ac:dyDescent="0.2">
      <c r="A138" s="1243"/>
      <c r="B138" s="1352"/>
      <c r="C138" s="1353"/>
      <c r="D138" s="1336"/>
      <c r="E138" s="1340"/>
      <c r="F138" s="1206"/>
      <c r="G138" s="1291" t="s">
        <v>541</v>
      </c>
      <c r="H138" s="1316" t="s">
        <v>542</v>
      </c>
      <c r="I138" s="1288"/>
      <c r="J138" s="1349">
        <f t="shared" si="5"/>
        <v>10</v>
      </c>
      <c r="K138" s="1305">
        <v>2</v>
      </c>
      <c r="L138" s="1305">
        <v>3</v>
      </c>
      <c r="M138" s="1305">
        <v>2</v>
      </c>
      <c r="N138" s="1305">
        <v>3</v>
      </c>
      <c r="O138" s="1332"/>
      <c r="P138" s="1293"/>
      <c r="Q138" s="1293"/>
      <c r="R138" s="1293"/>
      <c r="S138" s="1293"/>
      <c r="T138" s="1293"/>
      <c r="U138" s="1293"/>
      <c r="V138" s="1293"/>
    </row>
    <row r="139" spans="1:22" x14ac:dyDescent="0.2">
      <c r="A139" s="1243"/>
      <c r="B139" s="1352"/>
      <c r="C139" s="1353"/>
      <c r="D139" s="1336"/>
      <c r="E139" s="1340"/>
      <c r="F139" s="1206"/>
      <c r="G139" s="1291" t="s">
        <v>543</v>
      </c>
      <c r="H139" s="1316" t="s">
        <v>544</v>
      </c>
      <c r="I139" s="1288"/>
      <c r="J139" s="1349">
        <f t="shared" si="5"/>
        <v>20</v>
      </c>
      <c r="K139" s="1305">
        <v>5</v>
      </c>
      <c r="L139" s="1305">
        <v>5</v>
      </c>
      <c r="M139" s="1305">
        <v>5</v>
      </c>
      <c r="N139" s="1305">
        <v>5</v>
      </c>
      <c r="O139" s="1332"/>
      <c r="P139" s="1293"/>
      <c r="Q139" s="1293"/>
      <c r="R139" s="1293"/>
      <c r="S139" s="1293"/>
      <c r="T139" s="1293"/>
      <c r="U139" s="1293"/>
      <c r="V139" s="1293"/>
    </row>
    <row r="140" spans="1:22" x14ac:dyDescent="0.2">
      <c r="A140" s="1243"/>
      <c r="B140" s="1352"/>
      <c r="C140" s="1353"/>
      <c r="D140" s="1336"/>
      <c r="E140" s="1340"/>
      <c r="F140" s="1201"/>
      <c r="G140" s="1291" t="s">
        <v>545</v>
      </c>
      <c r="H140" s="1316" t="s">
        <v>520</v>
      </c>
      <c r="I140" s="1296"/>
      <c r="J140" s="1349">
        <f t="shared" si="5"/>
        <v>6</v>
      </c>
      <c r="K140" s="1305">
        <v>2</v>
      </c>
      <c r="L140" s="1305">
        <v>1</v>
      </c>
      <c r="M140" s="1305">
        <v>2</v>
      </c>
      <c r="N140" s="1305">
        <v>1</v>
      </c>
      <c r="O140" s="1334"/>
      <c r="P140" s="1299"/>
      <c r="Q140" s="1299"/>
      <c r="R140" s="1299"/>
      <c r="S140" s="1299"/>
      <c r="T140" s="1299"/>
      <c r="U140" s="1299"/>
      <c r="V140" s="1299"/>
    </row>
    <row r="141" spans="1:22" x14ac:dyDescent="0.2">
      <c r="B141" s="1355"/>
      <c r="C141" s="1356"/>
      <c r="D141" s="1357"/>
      <c r="E141" s="1358"/>
      <c r="F141" s="1359"/>
      <c r="G141" s="1360"/>
      <c r="H141" s="1355"/>
      <c r="I141" s="1361"/>
      <c r="J141" s="1355"/>
      <c r="K141" s="1355"/>
      <c r="L141" s="1355"/>
      <c r="M141" s="1355"/>
      <c r="N141" s="1355"/>
      <c r="O141" s="1355"/>
      <c r="P141" s="1355"/>
      <c r="Q141" s="1355"/>
      <c r="R141" s="1355"/>
      <c r="S141" s="1355"/>
      <c r="T141" s="1355"/>
      <c r="U141" s="1355"/>
    </row>
    <row r="142" spans="1:22" x14ac:dyDescent="0.2">
      <c r="A142" s="1268" t="s">
        <v>0</v>
      </c>
      <c r="B142" s="1268"/>
      <c r="C142" s="1268"/>
      <c r="D142" s="1268"/>
      <c r="E142" s="1268"/>
      <c r="F142" s="1268"/>
      <c r="G142" s="1268"/>
      <c r="H142" s="1268"/>
      <c r="I142" s="1268"/>
      <c r="J142" s="1268"/>
      <c r="K142" s="1268"/>
      <c r="L142" s="1268"/>
      <c r="M142" s="1268"/>
      <c r="N142" s="1268"/>
      <c r="O142" s="1268"/>
      <c r="P142" s="1268"/>
      <c r="Q142" s="1268"/>
      <c r="R142" s="1268"/>
      <c r="S142" s="1268"/>
      <c r="T142" s="1268"/>
      <c r="U142" s="1268"/>
      <c r="V142" s="1268"/>
    </row>
    <row r="143" spans="1:22" x14ac:dyDescent="0.2">
      <c r="A143" s="1268" t="s">
        <v>244</v>
      </c>
      <c r="B143" s="1268"/>
      <c r="C143" s="1268"/>
      <c r="D143" s="1268"/>
      <c r="E143" s="1268"/>
      <c r="F143" s="1268"/>
      <c r="G143" s="1268"/>
      <c r="H143" s="1268"/>
      <c r="I143" s="1268"/>
      <c r="J143" s="1268"/>
      <c r="K143" s="1268"/>
      <c r="L143" s="1268"/>
      <c r="M143" s="1268"/>
      <c r="N143" s="1268"/>
      <c r="O143" s="1268"/>
      <c r="P143" s="1268"/>
      <c r="Q143" s="1268"/>
      <c r="R143" s="1268"/>
      <c r="S143" s="1268"/>
      <c r="T143" s="1268"/>
      <c r="U143" s="1268"/>
      <c r="V143" s="1268"/>
    </row>
    <row r="144" spans="1:22" x14ac:dyDescent="0.2">
      <c r="B144" s="1163"/>
      <c r="C144" s="1162"/>
      <c r="D144" s="1163"/>
      <c r="E144" s="1163"/>
      <c r="F144" s="1163"/>
      <c r="G144" s="1159"/>
      <c r="H144" s="1163"/>
      <c r="I144" s="1163"/>
      <c r="J144" s="1163"/>
      <c r="K144" s="1163"/>
      <c r="L144" s="1163"/>
      <c r="M144" s="1163"/>
      <c r="N144" s="1163"/>
      <c r="O144" s="1163"/>
      <c r="P144" s="1163"/>
      <c r="Q144" s="1163"/>
      <c r="R144" s="1163"/>
      <c r="S144" s="1163"/>
      <c r="T144" s="1163"/>
      <c r="U144" s="1163"/>
    </row>
    <row r="145" spans="1:22" x14ac:dyDescent="0.2">
      <c r="A145" s="1158" t="s">
        <v>1938</v>
      </c>
      <c r="B145" s="1158"/>
      <c r="C145" s="1158"/>
      <c r="D145" s="1158"/>
      <c r="E145" s="1158"/>
      <c r="F145" s="1158"/>
      <c r="G145" s="1158"/>
      <c r="H145" s="1163"/>
      <c r="I145" s="1163"/>
      <c r="J145" s="1163"/>
      <c r="K145" s="1163"/>
      <c r="L145" s="1163"/>
      <c r="M145" s="1163"/>
      <c r="N145" s="1163"/>
      <c r="O145" s="1163"/>
      <c r="P145" s="1163"/>
      <c r="Q145" s="1163"/>
      <c r="R145" s="1163"/>
      <c r="S145" s="1163"/>
      <c r="T145" s="1163"/>
      <c r="U145" s="1163"/>
    </row>
    <row r="146" spans="1:22" ht="13.5" thickBot="1" x14ac:dyDescent="0.25">
      <c r="A146" s="1362" t="s">
        <v>547</v>
      </c>
      <c r="B146" s="1362"/>
      <c r="C146" s="1363"/>
      <c r="D146" s="1362"/>
      <c r="E146" s="1364"/>
      <c r="F146" s="1362"/>
      <c r="G146" s="1365"/>
      <c r="H146" s="1362"/>
      <c r="I146" s="1362"/>
      <c r="J146" s="1163"/>
      <c r="K146" s="1163"/>
      <c r="L146" s="1163"/>
      <c r="M146" s="1163"/>
      <c r="N146" s="1163"/>
      <c r="O146" s="1163"/>
      <c r="P146" s="1163"/>
      <c r="Q146" s="1163"/>
      <c r="R146" s="1163"/>
      <c r="S146" s="1163"/>
      <c r="T146" s="1163"/>
      <c r="U146" s="1163"/>
    </row>
    <row r="147" spans="1:22" ht="12.75" customHeight="1" x14ac:dyDescent="0.2">
      <c r="A147" s="1165" t="s">
        <v>4</v>
      </c>
      <c r="B147" s="1166" t="s">
        <v>247</v>
      </c>
      <c r="C147" s="1165" t="s">
        <v>5</v>
      </c>
      <c r="D147" s="1274" t="s">
        <v>6</v>
      </c>
      <c r="E147" s="1165" t="s">
        <v>7</v>
      </c>
      <c r="F147" s="1167" t="s">
        <v>248</v>
      </c>
      <c r="G147" s="1168" t="s">
        <v>249</v>
      </c>
      <c r="H147" s="1166" t="s">
        <v>250</v>
      </c>
      <c r="I147" s="1165" t="s">
        <v>11</v>
      </c>
      <c r="J147" s="1169" t="s">
        <v>251</v>
      </c>
      <c r="K147" s="1170" t="s">
        <v>252</v>
      </c>
      <c r="L147" s="1171"/>
      <c r="M147" s="1171"/>
      <c r="N147" s="1171"/>
      <c r="O147" s="1172" t="s">
        <v>253</v>
      </c>
      <c r="P147" s="1173"/>
      <c r="Q147" s="1173"/>
      <c r="R147" s="1173"/>
      <c r="S147" s="1173"/>
      <c r="T147" s="1174"/>
      <c r="U147" s="1175" t="s">
        <v>15</v>
      </c>
      <c r="V147" s="1168" t="s">
        <v>16</v>
      </c>
    </row>
    <row r="148" spans="1:22" ht="24.75" x14ac:dyDescent="0.2">
      <c r="A148" s="1176"/>
      <c r="B148" s="1177"/>
      <c r="C148" s="1176"/>
      <c r="D148" s="1275"/>
      <c r="E148" s="1176"/>
      <c r="F148" s="1178"/>
      <c r="G148" s="1179"/>
      <c r="H148" s="1177"/>
      <c r="I148" s="1176"/>
      <c r="J148" s="1180"/>
      <c r="K148" s="1181"/>
      <c r="L148" s="1182"/>
      <c r="M148" s="1182"/>
      <c r="N148" s="1182"/>
      <c r="O148" s="1183" t="s">
        <v>17</v>
      </c>
      <c r="P148" s="1184" t="s">
        <v>18</v>
      </c>
      <c r="Q148" s="1184" t="s">
        <v>19</v>
      </c>
      <c r="R148" s="1184" t="s">
        <v>254</v>
      </c>
      <c r="S148" s="1185" t="s">
        <v>21</v>
      </c>
      <c r="T148" s="1186" t="s">
        <v>255</v>
      </c>
      <c r="U148" s="1180"/>
      <c r="V148" s="1179"/>
    </row>
    <row r="149" spans="1:22" ht="24.75" x14ac:dyDescent="0.2">
      <c r="A149" s="1176"/>
      <c r="B149" s="1177"/>
      <c r="C149" s="1176"/>
      <c r="D149" s="1275"/>
      <c r="E149" s="1176"/>
      <c r="F149" s="1178"/>
      <c r="G149" s="1179"/>
      <c r="H149" s="1177"/>
      <c r="I149" s="1176"/>
      <c r="J149" s="1186"/>
      <c r="K149" s="1184" t="s">
        <v>23</v>
      </c>
      <c r="L149" s="1184" t="s">
        <v>24</v>
      </c>
      <c r="M149" s="1184" t="s">
        <v>25</v>
      </c>
      <c r="N149" s="1184" t="s">
        <v>26</v>
      </c>
      <c r="O149" s="1184" t="s">
        <v>256</v>
      </c>
      <c r="P149" s="1184" t="s">
        <v>1942</v>
      </c>
      <c r="Q149" s="1184" t="s">
        <v>258</v>
      </c>
      <c r="R149" s="1184" t="s">
        <v>259</v>
      </c>
      <c r="S149" s="1366" t="s">
        <v>260</v>
      </c>
      <c r="T149" s="1180"/>
      <c r="U149" s="1180"/>
      <c r="V149" s="1179"/>
    </row>
    <row r="150" spans="1:22" ht="18" customHeight="1" x14ac:dyDescent="0.2">
      <c r="A150" s="1367" t="s">
        <v>548</v>
      </c>
      <c r="B150" s="1368"/>
      <c r="C150" s="1368"/>
      <c r="D150" s="1368"/>
      <c r="E150" s="1368"/>
      <c r="F150" s="1368"/>
      <c r="G150" s="1368"/>
      <c r="H150" s="1368"/>
      <c r="I150" s="1368"/>
      <c r="J150" s="1368"/>
      <c r="K150" s="1368"/>
      <c r="L150" s="1368"/>
      <c r="M150" s="1368"/>
      <c r="N150" s="1368"/>
      <c r="O150" s="1368"/>
      <c r="P150" s="1368"/>
      <c r="Q150" s="1368"/>
      <c r="R150" s="1368"/>
      <c r="S150" s="1368"/>
      <c r="T150" s="1368"/>
      <c r="U150" s="1368"/>
      <c r="V150" s="1369"/>
    </row>
    <row r="151" spans="1:22" ht="25.5" customHeight="1" x14ac:dyDescent="0.2">
      <c r="A151" s="1370" t="s">
        <v>262</v>
      </c>
      <c r="B151" s="1371" t="s">
        <v>549</v>
      </c>
      <c r="C151" s="1372">
        <v>3000001</v>
      </c>
      <c r="D151" s="1373" t="s">
        <v>550</v>
      </c>
      <c r="E151" s="1256">
        <v>5004433</v>
      </c>
      <c r="F151" s="1374" t="s">
        <v>550</v>
      </c>
      <c r="G151" s="1375"/>
      <c r="H151" s="1324"/>
      <c r="I151" s="1376" t="s">
        <v>551</v>
      </c>
      <c r="J151" s="1284">
        <f>SUM(K151:N151)</f>
        <v>14</v>
      </c>
      <c r="K151" s="1285">
        <f>SUM(K152:K153)</f>
        <v>3</v>
      </c>
      <c r="L151" s="1285">
        <f>SUM(L152:L153)</f>
        <v>4</v>
      </c>
      <c r="M151" s="1285">
        <f>SUM(M152:M153)</f>
        <v>3</v>
      </c>
      <c r="N151" s="1285">
        <f>SUM(N152:N153)</f>
        <v>4</v>
      </c>
      <c r="O151" s="1286">
        <v>13965</v>
      </c>
      <c r="P151" s="1286">
        <v>9135</v>
      </c>
      <c r="Q151" s="1286">
        <v>2400</v>
      </c>
      <c r="R151" s="1286"/>
      <c r="S151" s="1286"/>
      <c r="T151" s="1286"/>
      <c r="U151" s="1286"/>
      <c r="V151" s="1286"/>
    </row>
    <row r="152" spans="1:22" ht="24.75" x14ac:dyDescent="0.2">
      <c r="A152" s="1377"/>
      <c r="B152" s="1371"/>
      <c r="C152" s="1372"/>
      <c r="D152" s="1373"/>
      <c r="E152" s="1256"/>
      <c r="F152" s="1378"/>
      <c r="G152" s="1291" t="s">
        <v>553</v>
      </c>
      <c r="H152" s="1240" t="s">
        <v>554</v>
      </c>
      <c r="I152" s="1376"/>
      <c r="J152" s="1284">
        <f>SUM(K152:N152)</f>
        <v>12</v>
      </c>
      <c r="K152" s="1285">
        <v>3</v>
      </c>
      <c r="L152" s="1285">
        <v>3</v>
      </c>
      <c r="M152" s="1285">
        <v>3</v>
      </c>
      <c r="N152" s="1285">
        <v>3</v>
      </c>
      <c r="O152" s="1293"/>
      <c r="P152" s="1293"/>
      <c r="Q152" s="1293"/>
      <c r="R152" s="1293"/>
      <c r="S152" s="1293"/>
      <c r="T152" s="1293"/>
      <c r="U152" s="1293"/>
      <c r="V152" s="1293"/>
    </row>
    <row r="153" spans="1:22" ht="24.75" x14ac:dyDescent="0.2">
      <c r="A153" s="1379"/>
      <c r="B153" s="1380"/>
      <c r="C153" s="1381"/>
      <c r="D153" s="1382"/>
      <c r="E153" s="1259"/>
      <c r="F153" s="1383"/>
      <c r="G153" s="1291" t="s">
        <v>557</v>
      </c>
      <c r="H153" s="1240" t="s">
        <v>558</v>
      </c>
      <c r="I153" s="1384"/>
      <c r="J153" s="1284">
        <f>SUM(K153:N153)</f>
        <v>2</v>
      </c>
      <c r="K153" s="1285"/>
      <c r="L153" s="1285">
        <v>1</v>
      </c>
      <c r="M153" s="1285"/>
      <c r="N153" s="1285">
        <v>1</v>
      </c>
      <c r="O153" s="1299"/>
      <c r="P153" s="1299"/>
      <c r="Q153" s="1299"/>
      <c r="R153" s="1299"/>
      <c r="S153" s="1299"/>
      <c r="T153" s="1299"/>
      <c r="U153" s="1299"/>
      <c r="V153" s="1299"/>
    </row>
    <row r="154" spans="1:22" ht="18" customHeight="1" x14ac:dyDescent="0.2">
      <c r="A154" s="1385" t="s">
        <v>1943</v>
      </c>
      <c r="B154" s="1385"/>
      <c r="C154" s="1385"/>
      <c r="D154" s="1385"/>
      <c r="E154" s="1385"/>
      <c r="F154" s="1385"/>
      <c r="G154" s="1385"/>
      <c r="H154" s="1385"/>
      <c r="I154" s="1385"/>
      <c r="J154" s="1385"/>
      <c r="K154" s="1385"/>
      <c r="L154" s="1385"/>
      <c r="M154" s="1385"/>
      <c r="N154" s="1385"/>
      <c r="O154" s="1385"/>
      <c r="P154" s="1385"/>
      <c r="Q154" s="1385"/>
      <c r="R154" s="1385"/>
      <c r="S154" s="1385"/>
      <c r="T154" s="1385"/>
      <c r="U154" s="1385"/>
      <c r="V154" s="1385"/>
    </row>
    <row r="155" spans="1:22" ht="20.25" customHeight="1" x14ac:dyDescent="0.2">
      <c r="A155" s="1370" t="s">
        <v>330</v>
      </c>
      <c r="B155" s="1386" t="s">
        <v>562</v>
      </c>
      <c r="C155" s="1387">
        <v>3000611</v>
      </c>
      <c r="D155" s="1388" t="s">
        <v>563</v>
      </c>
      <c r="E155" s="1252">
        <v>5004435</v>
      </c>
      <c r="F155" s="1388" t="s">
        <v>563</v>
      </c>
      <c r="G155" s="1284"/>
      <c r="H155" s="1305"/>
      <c r="I155" s="1389" t="s">
        <v>564</v>
      </c>
      <c r="J155" s="1305"/>
      <c r="K155" s="1305"/>
      <c r="L155" s="1305"/>
      <c r="M155" s="1305"/>
      <c r="N155" s="1305"/>
      <c r="O155" s="1286">
        <v>130135</v>
      </c>
      <c r="P155" s="1286">
        <v>6325</v>
      </c>
      <c r="Q155" s="1286">
        <v>2400</v>
      </c>
      <c r="R155" s="1286"/>
      <c r="S155" s="1286"/>
      <c r="T155" s="1286"/>
      <c r="U155" s="1286"/>
      <c r="V155" s="1286"/>
    </row>
    <row r="156" spans="1:22" ht="24.75" x14ac:dyDescent="0.2">
      <c r="A156" s="1377"/>
      <c r="B156" s="1371"/>
      <c r="C156" s="1372"/>
      <c r="D156" s="1373"/>
      <c r="E156" s="1256"/>
      <c r="F156" s="1373"/>
      <c r="G156" s="1375"/>
      <c r="H156" s="1390" t="s">
        <v>566</v>
      </c>
      <c r="I156" s="1391"/>
      <c r="J156" s="1320">
        <f>SUM(K156:N156)</f>
        <v>488</v>
      </c>
      <c r="K156" s="1313">
        <v>122</v>
      </c>
      <c r="L156" s="1313">
        <v>122</v>
      </c>
      <c r="M156" s="1313">
        <v>122</v>
      </c>
      <c r="N156" s="1313">
        <v>122</v>
      </c>
      <c r="O156" s="1299"/>
      <c r="P156" s="1299"/>
      <c r="Q156" s="1299"/>
      <c r="R156" s="1299"/>
      <c r="S156" s="1299"/>
      <c r="T156" s="1299"/>
      <c r="U156" s="1299"/>
      <c r="V156" s="1299"/>
    </row>
    <row r="157" spans="1:22" ht="16.5" customHeight="1" x14ac:dyDescent="0.2">
      <c r="A157" s="1392" t="s">
        <v>568</v>
      </c>
      <c r="B157" s="1392"/>
      <c r="C157" s="1392"/>
      <c r="D157" s="1392"/>
      <c r="E157" s="1392"/>
      <c r="F157" s="1392"/>
      <c r="G157" s="1392"/>
      <c r="H157" s="1392"/>
      <c r="I157" s="1392"/>
      <c r="J157" s="1392"/>
      <c r="K157" s="1392"/>
      <c r="L157" s="1392"/>
      <c r="M157" s="1392"/>
      <c r="N157" s="1392"/>
      <c r="O157" s="1392"/>
      <c r="P157" s="1392"/>
      <c r="Q157" s="1392"/>
      <c r="R157" s="1392"/>
      <c r="S157" s="1392"/>
      <c r="T157" s="1392"/>
      <c r="U157" s="1392"/>
      <c r="V157" s="1392"/>
    </row>
    <row r="158" spans="1:22" ht="23.25" customHeight="1" x14ac:dyDescent="0.2">
      <c r="A158" s="1377"/>
      <c r="B158" s="1371"/>
      <c r="C158" s="1387">
        <v>3043959</v>
      </c>
      <c r="D158" s="1388" t="s">
        <v>578</v>
      </c>
      <c r="E158" s="1252">
        <v>5000069</v>
      </c>
      <c r="F158" s="1374" t="s">
        <v>579</v>
      </c>
      <c r="G158" s="1393"/>
      <c r="H158" s="1240"/>
      <c r="I158" s="1388" t="s">
        <v>284</v>
      </c>
      <c r="J158" s="1320">
        <f t="shared" ref="J158:J165" si="6">SUM(K158:N158)</f>
        <v>8500</v>
      </c>
      <c r="K158" s="1313">
        <f>SUM(K159:K160)</f>
        <v>2125</v>
      </c>
      <c r="L158" s="1313">
        <f>SUM(L159:L160)</f>
        <v>2125</v>
      </c>
      <c r="M158" s="1313">
        <f>SUM(M159:M160)</f>
        <v>2125</v>
      </c>
      <c r="N158" s="1313">
        <f>SUM(N159:N160)</f>
        <v>2125</v>
      </c>
      <c r="O158" s="1286">
        <v>303582</v>
      </c>
      <c r="P158" s="1286">
        <v>7424</v>
      </c>
      <c r="Q158" s="1286">
        <v>2400</v>
      </c>
      <c r="R158" s="1286"/>
      <c r="S158" s="1286"/>
      <c r="T158" s="1286"/>
      <c r="U158" s="1286"/>
      <c r="V158" s="1286"/>
    </row>
    <row r="159" spans="1:22" ht="16.5" x14ac:dyDescent="0.2">
      <c r="A159" s="1377"/>
      <c r="B159" s="1371"/>
      <c r="C159" s="1372"/>
      <c r="D159" s="1373"/>
      <c r="E159" s="1256"/>
      <c r="F159" s="1378"/>
      <c r="G159" s="1291" t="s">
        <v>580</v>
      </c>
      <c r="H159" s="1240" t="s">
        <v>581</v>
      </c>
      <c r="I159" s="1373"/>
      <c r="J159" s="1320">
        <f t="shared" si="6"/>
        <v>4500</v>
      </c>
      <c r="K159" s="1313">
        <v>1125</v>
      </c>
      <c r="L159" s="1313">
        <v>1125</v>
      </c>
      <c r="M159" s="1313">
        <v>1125</v>
      </c>
      <c r="N159" s="1313">
        <v>1125</v>
      </c>
      <c r="O159" s="1293"/>
      <c r="P159" s="1293"/>
      <c r="Q159" s="1293"/>
      <c r="R159" s="1293"/>
      <c r="S159" s="1293"/>
      <c r="T159" s="1293"/>
      <c r="U159" s="1293"/>
      <c r="V159" s="1293"/>
    </row>
    <row r="160" spans="1:22" ht="16.5" x14ac:dyDescent="0.2">
      <c r="A160" s="1379"/>
      <c r="B160" s="1380"/>
      <c r="C160" s="1372"/>
      <c r="D160" s="1382"/>
      <c r="E160" s="1259"/>
      <c r="F160" s="1383"/>
      <c r="G160" s="1291" t="s">
        <v>582</v>
      </c>
      <c r="H160" s="1240" t="s">
        <v>583</v>
      </c>
      <c r="I160" s="1382"/>
      <c r="J160" s="1320">
        <f t="shared" si="6"/>
        <v>4000</v>
      </c>
      <c r="K160" s="1313">
        <v>1000</v>
      </c>
      <c r="L160" s="1313">
        <v>1000</v>
      </c>
      <c r="M160" s="1313">
        <v>1000</v>
      </c>
      <c r="N160" s="1313">
        <v>1000</v>
      </c>
      <c r="O160" s="1299"/>
      <c r="P160" s="1299"/>
      <c r="Q160" s="1299"/>
      <c r="R160" s="1299"/>
      <c r="S160" s="1299"/>
      <c r="T160" s="1299"/>
      <c r="U160" s="1299"/>
      <c r="V160" s="1299"/>
    </row>
    <row r="161" spans="1:22" ht="24.75" customHeight="1" x14ac:dyDescent="0.2">
      <c r="A161" s="1370" t="s">
        <v>592</v>
      </c>
      <c r="B161" s="1387" t="s">
        <v>593</v>
      </c>
      <c r="C161" s="1387">
        <v>3043961</v>
      </c>
      <c r="D161" s="1391" t="s">
        <v>594</v>
      </c>
      <c r="E161" s="1394">
        <v>5000071</v>
      </c>
      <c r="F161" s="1374" t="s">
        <v>595</v>
      </c>
      <c r="G161" s="1395"/>
      <c r="H161" s="1240"/>
      <c r="I161" s="1396" t="s">
        <v>596</v>
      </c>
      <c r="J161" s="1320">
        <f t="shared" si="6"/>
        <v>114</v>
      </c>
      <c r="K161" s="1285">
        <f>SUM(K162:K165)</f>
        <v>27</v>
      </c>
      <c r="L161" s="1285">
        <f>SUM(L162:L165)</f>
        <v>30</v>
      </c>
      <c r="M161" s="1285">
        <f>SUM(M162:M165)</f>
        <v>27</v>
      </c>
      <c r="N161" s="1285">
        <f>SUM(N162:N165)</f>
        <v>30</v>
      </c>
      <c r="O161" s="1286">
        <v>159718</v>
      </c>
      <c r="P161" s="1286">
        <v>6531</v>
      </c>
      <c r="Q161" s="1286">
        <v>2400</v>
      </c>
      <c r="R161" s="1286"/>
      <c r="S161" s="1286"/>
      <c r="T161" s="1286"/>
      <c r="U161" s="1286"/>
      <c r="V161" s="1286"/>
    </row>
    <row r="162" spans="1:22" ht="24.75" x14ac:dyDescent="0.2">
      <c r="A162" s="1377"/>
      <c r="B162" s="1372"/>
      <c r="C162" s="1372"/>
      <c r="D162" s="1376"/>
      <c r="E162" s="1394"/>
      <c r="F162" s="1378"/>
      <c r="G162" s="1308" t="s">
        <v>597</v>
      </c>
      <c r="H162" s="1240" t="s">
        <v>598</v>
      </c>
      <c r="I162" s="1397"/>
      <c r="J162" s="1320">
        <f t="shared" si="6"/>
        <v>53</v>
      </c>
      <c r="K162" s="1313">
        <v>13</v>
      </c>
      <c r="L162" s="1313">
        <v>13</v>
      </c>
      <c r="M162" s="1313">
        <v>13</v>
      </c>
      <c r="N162" s="1313">
        <v>14</v>
      </c>
      <c r="O162" s="1293"/>
      <c r="P162" s="1293"/>
      <c r="Q162" s="1293"/>
      <c r="R162" s="1293"/>
      <c r="S162" s="1293"/>
      <c r="T162" s="1293"/>
      <c r="U162" s="1293"/>
      <c r="V162" s="1293"/>
    </row>
    <row r="163" spans="1:22" ht="24.75" x14ac:dyDescent="0.2">
      <c r="A163" s="1377"/>
      <c r="B163" s="1372"/>
      <c r="C163" s="1372"/>
      <c r="D163" s="1376"/>
      <c r="E163" s="1394"/>
      <c r="F163" s="1378"/>
      <c r="G163" s="1308" t="s">
        <v>601</v>
      </c>
      <c r="H163" s="1240" t="s">
        <v>602</v>
      </c>
      <c r="I163" s="1397"/>
      <c r="J163" s="1320">
        <f t="shared" si="6"/>
        <v>25</v>
      </c>
      <c r="K163" s="1313">
        <v>6</v>
      </c>
      <c r="L163" s="1313">
        <v>7</v>
      </c>
      <c r="M163" s="1313">
        <v>6</v>
      </c>
      <c r="N163" s="1313">
        <v>6</v>
      </c>
      <c r="O163" s="1293"/>
      <c r="P163" s="1293"/>
      <c r="Q163" s="1293"/>
      <c r="R163" s="1293"/>
      <c r="S163" s="1293"/>
      <c r="T163" s="1293"/>
      <c r="U163" s="1293"/>
      <c r="V163" s="1293"/>
    </row>
    <row r="164" spans="1:22" ht="20.25" customHeight="1" x14ac:dyDescent="0.2">
      <c r="A164" s="1377"/>
      <c r="B164" s="1372"/>
      <c r="C164" s="1372"/>
      <c r="D164" s="1376"/>
      <c r="E164" s="1394"/>
      <c r="F164" s="1378"/>
      <c r="G164" s="1308" t="s">
        <v>603</v>
      </c>
      <c r="H164" s="1390" t="s">
        <v>604</v>
      </c>
      <c r="I164" s="1397"/>
      <c r="J164" s="1320">
        <f t="shared" si="6"/>
        <v>2</v>
      </c>
      <c r="K164" s="1313"/>
      <c r="L164" s="1313">
        <v>1</v>
      </c>
      <c r="M164" s="1313"/>
      <c r="N164" s="1313">
        <v>1</v>
      </c>
      <c r="O164" s="1293"/>
      <c r="P164" s="1293"/>
      <c r="Q164" s="1293"/>
      <c r="R164" s="1293"/>
      <c r="S164" s="1293"/>
      <c r="T164" s="1293"/>
      <c r="U164" s="1293"/>
      <c r="V164" s="1293"/>
    </row>
    <row r="165" spans="1:22" ht="21" customHeight="1" x14ac:dyDescent="0.2">
      <c r="A165" s="1379"/>
      <c r="B165" s="1381"/>
      <c r="C165" s="1381"/>
      <c r="D165" s="1384"/>
      <c r="E165" s="1394"/>
      <c r="F165" s="1398"/>
      <c r="G165" s="1291" t="s">
        <v>605</v>
      </c>
      <c r="H165" s="1399" t="s">
        <v>606</v>
      </c>
      <c r="I165" s="1400"/>
      <c r="J165" s="1320">
        <f t="shared" si="6"/>
        <v>34</v>
      </c>
      <c r="K165" s="1313">
        <v>8</v>
      </c>
      <c r="L165" s="1313">
        <v>9</v>
      </c>
      <c r="M165" s="1313">
        <v>8</v>
      </c>
      <c r="N165" s="1313">
        <v>9</v>
      </c>
      <c r="O165" s="1299"/>
      <c r="P165" s="1299"/>
      <c r="Q165" s="1299"/>
      <c r="R165" s="1299"/>
      <c r="S165" s="1299"/>
      <c r="T165" s="1299"/>
      <c r="U165" s="1299"/>
      <c r="V165" s="1299"/>
    </row>
    <row r="166" spans="1:22" ht="19.5" customHeight="1" x14ac:dyDescent="0.2">
      <c r="A166" s="1401" t="s">
        <v>607</v>
      </c>
      <c r="B166" s="1402"/>
      <c r="C166" s="1402"/>
      <c r="D166" s="1402"/>
      <c r="E166" s="1402"/>
      <c r="F166" s="1403"/>
      <c r="G166" s="1402"/>
      <c r="H166" s="1402"/>
      <c r="I166" s="1402"/>
      <c r="J166" s="1402"/>
      <c r="K166" s="1402"/>
      <c r="L166" s="1402"/>
      <c r="M166" s="1402"/>
      <c r="N166" s="1402"/>
      <c r="O166" s="1402"/>
      <c r="P166" s="1402"/>
      <c r="Q166" s="1402"/>
      <c r="R166" s="1402"/>
      <c r="S166" s="1402"/>
      <c r="T166" s="1402"/>
      <c r="U166" s="1402"/>
      <c r="V166" s="1404"/>
    </row>
    <row r="167" spans="1:22" ht="28.5" customHeight="1" x14ac:dyDescent="0.2">
      <c r="A167" s="1370" t="s">
        <v>377</v>
      </c>
      <c r="B167" s="1371" t="s">
        <v>608</v>
      </c>
      <c r="C167" s="1381">
        <v>3000612</v>
      </c>
      <c r="D167" s="1258" t="s">
        <v>609</v>
      </c>
      <c r="E167" s="1381">
        <v>5004436</v>
      </c>
      <c r="F167" s="1374" t="s">
        <v>610</v>
      </c>
      <c r="G167" s="1375"/>
      <c r="H167" s="1405"/>
      <c r="I167" s="1374" t="s">
        <v>611</v>
      </c>
      <c r="J167" s="1320">
        <f t="shared" ref="J167:J172" si="7">SUM(K167:N167)</f>
        <v>2945</v>
      </c>
      <c r="K167" s="1328">
        <f>SUM(K168:K169)</f>
        <v>736</v>
      </c>
      <c r="L167" s="1328">
        <f>SUM(L168:L169)</f>
        <v>736</v>
      </c>
      <c r="M167" s="1328">
        <f>SUM(M168:M169)</f>
        <v>737</v>
      </c>
      <c r="N167" s="1328">
        <f>SUM(N168:N169)</f>
        <v>736</v>
      </c>
      <c r="O167" s="1286">
        <v>251029</v>
      </c>
      <c r="P167" s="1286">
        <v>13194</v>
      </c>
      <c r="Q167" s="1286">
        <v>2400</v>
      </c>
      <c r="R167" s="1286"/>
      <c r="S167" s="1286"/>
      <c r="T167" s="1286"/>
      <c r="U167" s="1286"/>
      <c r="V167" s="1286"/>
    </row>
    <row r="168" spans="1:22" ht="34.5" customHeight="1" x14ac:dyDescent="0.2">
      <c r="A168" s="1377"/>
      <c r="B168" s="1371"/>
      <c r="C168" s="1381"/>
      <c r="D168" s="1258"/>
      <c r="E168" s="1381"/>
      <c r="F168" s="1378"/>
      <c r="G168" s="1291" t="s">
        <v>612</v>
      </c>
      <c r="H168" s="1240" t="s">
        <v>613</v>
      </c>
      <c r="I168" s="1374"/>
      <c r="J168" s="1320">
        <f t="shared" si="7"/>
        <v>2700</v>
      </c>
      <c r="K168" s="1313">
        <v>675</v>
      </c>
      <c r="L168" s="1313">
        <v>675</v>
      </c>
      <c r="M168" s="1313">
        <v>675</v>
      </c>
      <c r="N168" s="1313">
        <v>675</v>
      </c>
      <c r="O168" s="1293"/>
      <c r="P168" s="1293"/>
      <c r="Q168" s="1293"/>
      <c r="R168" s="1293"/>
      <c r="S168" s="1293"/>
      <c r="T168" s="1293"/>
      <c r="U168" s="1293"/>
      <c r="V168" s="1293"/>
    </row>
    <row r="169" spans="1:22" ht="33" customHeight="1" x14ac:dyDescent="0.2">
      <c r="A169" s="1377"/>
      <c r="B169" s="1371"/>
      <c r="C169" s="1394"/>
      <c r="D169" s="1265"/>
      <c r="E169" s="1394"/>
      <c r="F169" s="1383"/>
      <c r="G169" s="1291" t="s">
        <v>614</v>
      </c>
      <c r="H169" s="1399" t="s">
        <v>615</v>
      </c>
      <c r="I169" s="1406"/>
      <c r="J169" s="1320">
        <f t="shared" si="7"/>
        <v>245</v>
      </c>
      <c r="K169" s="1313">
        <v>61</v>
      </c>
      <c r="L169" s="1313">
        <v>61</v>
      </c>
      <c r="M169" s="1313">
        <v>62</v>
      </c>
      <c r="N169" s="1313">
        <v>61</v>
      </c>
      <c r="O169" s="1299"/>
      <c r="P169" s="1299"/>
      <c r="Q169" s="1299"/>
      <c r="R169" s="1299"/>
      <c r="S169" s="1299"/>
      <c r="T169" s="1299"/>
      <c r="U169" s="1299"/>
      <c r="V169" s="1299"/>
    </row>
    <row r="170" spans="1:22" ht="16.5" customHeight="1" x14ac:dyDescent="0.2">
      <c r="A170" s="1377"/>
      <c r="B170" s="1371"/>
      <c r="C170" s="1394">
        <v>3000614</v>
      </c>
      <c r="D170" s="1407" t="s">
        <v>621</v>
      </c>
      <c r="E170" s="1394">
        <v>5004438</v>
      </c>
      <c r="F170" s="1374" t="s">
        <v>622</v>
      </c>
      <c r="G170" s="1375"/>
      <c r="H170" s="1240"/>
      <c r="I170" s="1408" t="s">
        <v>623</v>
      </c>
      <c r="J170" s="1320">
        <f t="shared" si="7"/>
        <v>300</v>
      </c>
      <c r="K170" s="1313">
        <f>SUM(K171:K172)</f>
        <v>75</v>
      </c>
      <c r="L170" s="1313">
        <f>SUM(L171:L172)</f>
        <v>75</v>
      </c>
      <c r="M170" s="1313">
        <f>SUM(M171:M172)</f>
        <v>75</v>
      </c>
      <c r="N170" s="1313">
        <f>SUM(N171:N172)</f>
        <v>75</v>
      </c>
      <c r="O170" s="1286">
        <v>434025</v>
      </c>
      <c r="P170" s="1286">
        <v>8851</v>
      </c>
      <c r="Q170" s="1286">
        <v>2400</v>
      </c>
      <c r="R170" s="1286"/>
      <c r="S170" s="1286"/>
      <c r="T170" s="1286"/>
      <c r="U170" s="1286"/>
      <c r="V170" s="1286"/>
    </row>
    <row r="171" spans="1:22" ht="16.5" x14ac:dyDescent="0.2">
      <c r="A171" s="1377"/>
      <c r="B171" s="1371"/>
      <c r="C171" s="1394"/>
      <c r="D171" s="1407"/>
      <c r="E171" s="1394"/>
      <c r="F171" s="1378"/>
      <c r="G171" s="1291" t="s">
        <v>624</v>
      </c>
      <c r="H171" s="1240" t="s">
        <v>625</v>
      </c>
      <c r="I171" s="1409"/>
      <c r="J171" s="1320">
        <f t="shared" si="7"/>
        <v>140</v>
      </c>
      <c r="K171" s="1313">
        <v>35</v>
      </c>
      <c r="L171" s="1313">
        <v>35</v>
      </c>
      <c r="M171" s="1313">
        <v>35</v>
      </c>
      <c r="N171" s="1313">
        <v>35</v>
      </c>
      <c r="O171" s="1293"/>
      <c r="P171" s="1293"/>
      <c r="Q171" s="1293"/>
      <c r="R171" s="1293"/>
      <c r="S171" s="1293"/>
      <c r="T171" s="1293"/>
      <c r="U171" s="1293"/>
      <c r="V171" s="1293"/>
    </row>
    <row r="172" spans="1:22" ht="16.5" x14ac:dyDescent="0.2">
      <c r="A172" s="1377"/>
      <c r="B172" s="1371"/>
      <c r="C172" s="1394"/>
      <c r="D172" s="1407"/>
      <c r="E172" s="1394"/>
      <c r="F172" s="1378"/>
      <c r="G172" s="1291" t="s">
        <v>626</v>
      </c>
      <c r="H172" s="1240" t="s">
        <v>627</v>
      </c>
      <c r="I172" s="1409"/>
      <c r="J172" s="1320">
        <f t="shared" si="7"/>
        <v>160</v>
      </c>
      <c r="K172" s="1313">
        <v>40</v>
      </c>
      <c r="L172" s="1313">
        <v>40</v>
      </c>
      <c r="M172" s="1313">
        <v>40</v>
      </c>
      <c r="N172" s="1313">
        <v>40</v>
      </c>
      <c r="O172" s="1299"/>
      <c r="P172" s="1299"/>
      <c r="Q172" s="1299"/>
      <c r="R172" s="1299"/>
      <c r="S172" s="1299"/>
      <c r="T172" s="1299"/>
      <c r="U172" s="1299"/>
      <c r="V172" s="1299"/>
    </row>
    <row r="173" spans="1:22" ht="43.5" customHeight="1" x14ac:dyDescent="0.2">
      <c r="A173" s="1377"/>
      <c r="B173" s="1371"/>
      <c r="C173" s="1394">
        <v>3043965</v>
      </c>
      <c r="D173" s="1410" t="s">
        <v>630</v>
      </c>
      <c r="E173" s="1394">
        <v>5000075</v>
      </c>
      <c r="F173" s="1374" t="s">
        <v>1944</v>
      </c>
      <c r="G173" s="1393"/>
      <c r="H173" s="1355"/>
      <c r="I173" s="1411" t="s">
        <v>596</v>
      </c>
      <c r="J173" s="1320">
        <f>SUM(K173:N173)</f>
        <v>168</v>
      </c>
      <c r="K173" s="1313">
        <f>SUM(K174:K176)</f>
        <v>43</v>
      </c>
      <c r="L173" s="1313">
        <f>SUM(L174:L176)</f>
        <v>41</v>
      </c>
      <c r="M173" s="1313">
        <f>SUM(M174:M176)</f>
        <v>43</v>
      </c>
      <c r="N173" s="1313">
        <f>SUM(N174:N176)</f>
        <v>41</v>
      </c>
      <c r="O173" s="1286"/>
      <c r="P173" s="1286">
        <v>19663</v>
      </c>
      <c r="Q173" s="1286">
        <v>2400</v>
      </c>
      <c r="R173" s="1286"/>
      <c r="S173" s="1286"/>
      <c r="T173" s="1286"/>
      <c r="U173" s="1286"/>
      <c r="V173" s="1286"/>
    </row>
    <row r="174" spans="1:22" ht="16.5" x14ac:dyDescent="0.2">
      <c r="A174" s="1377"/>
      <c r="B174" s="1371"/>
      <c r="C174" s="1394"/>
      <c r="D174" s="1410"/>
      <c r="E174" s="1394"/>
      <c r="F174" s="1378"/>
      <c r="G174" s="1412"/>
      <c r="H174" s="1413" t="s">
        <v>637</v>
      </c>
      <c r="I174" s="1325"/>
      <c r="J174" s="1320">
        <f>SUM(K174:N174)</f>
        <v>17</v>
      </c>
      <c r="K174" s="1313">
        <v>4</v>
      </c>
      <c r="L174" s="1313">
        <v>4</v>
      </c>
      <c r="M174" s="1313">
        <v>4</v>
      </c>
      <c r="N174" s="1313">
        <v>5</v>
      </c>
      <c r="O174" s="1293"/>
      <c r="P174" s="1293"/>
      <c r="Q174" s="1293"/>
      <c r="R174" s="1293"/>
      <c r="S174" s="1293"/>
      <c r="T174" s="1293"/>
      <c r="U174" s="1293"/>
      <c r="V174" s="1293"/>
    </row>
    <row r="175" spans="1:22" ht="24.75" x14ac:dyDescent="0.2">
      <c r="A175" s="1377"/>
      <c r="B175" s="1371"/>
      <c r="C175" s="1394"/>
      <c r="D175" s="1410"/>
      <c r="E175" s="1394"/>
      <c r="F175" s="1378"/>
      <c r="G175" s="1412"/>
      <c r="H175" s="1413" t="s">
        <v>638</v>
      </c>
      <c r="I175" s="1325"/>
      <c r="J175" s="1320">
        <f>SUM(K175:N175)</f>
        <v>145</v>
      </c>
      <c r="K175" s="1313">
        <v>37</v>
      </c>
      <c r="L175" s="1313">
        <v>36</v>
      </c>
      <c r="M175" s="1313">
        <v>37</v>
      </c>
      <c r="N175" s="1313">
        <v>35</v>
      </c>
      <c r="O175" s="1293"/>
      <c r="P175" s="1293"/>
      <c r="Q175" s="1293"/>
      <c r="R175" s="1293"/>
      <c r="S175" s="1293"/>
      <c r="T175" s="1293"/>
      <c r="U175" s="1293"/>
      <c r="V175" s="1293"/>
    </row>
    <row r="176" spans="1:22" ht="16.5" x14ac:dyDescent="0.2">
      <c r="A176" s="1377"/>
      <c r="B176" s="1371"/>
      <c r="C176" s="1394"/>
      <c r="D176" s="1410"/>
      <c r="E176" s="1394"/>
      <c r="F176" s="1383"/>
      <c r="G176" s="1414"/>
      <c r="H176" s="1413" t="s">
        <v>640</v>
      </c>
      <c r="I176" s="1329"/>
      <c r="J176" s="1320">
        <f>SUM(K176:N176)</f>
        <v>6</v>
      </c>
      <c r="K176" s="1313">
        <v>2</v>
      </c>
      <c r="L176" s="1313">
        <v>1</v>
      </c>
      <c r="M176" s="1313">
        <v>2</v>
      </c>
      <c r="N176" s="1313">
        <v>1</v>
      </c>
      <c r="O176" s="1299"/>
      <c r="P176" s="1299"/>
      <c r="Q176" s="1299"/>
      <c r="R176" s="1299"/>
      <c r="S176" s="1299"/>
      <c r="T176" s="1299"/>
      <c r="U176" s="1299"/>
      <c r="V176" s="1299"/>
    </row>
    <row r="177" spans="1:22" ht="18.75" customHeight="1" x14ac:dyDescent="0.2">
      <c r="A177" s="1401" t="s">
        <v>662</v>
      </c>
      <c r="B177" s="1402"/>
      <c r="C177" s="1402"/>
      <c r="D177" s="1402"/>
      <c r="E177" s="1402"/>
      <c r="F177" s="1402"/>
      <c r="G177" s="1402"/>
      <c r="H177" s="1402"/>
      <c r="I177" s="1402"/>
      <c r="J177" s="1402"/>
      <c r="K177" s="1402"/>
      <c r="L177" s="1402"/>
      <c r="M177" s="1402"/>
      <c r="N177" s="1402"/>
      <c r="O177" s="1402"/>
      <c r="P177" s="1402"/>
      <c r="Q177" s="1402"/>
      <c r="R177" s="1402"/>
      <c r="S177" s="1402"/>
      <c r="T177" s="1402"/>
      <c r="U177" s="1402"/>
      <c r="V177" s="1404"/>
    </row>
    <row r="178" spans="1:22" ht="33" customHeight="1" x14ac:dyDescent="0.2">
      <c r="A178" s="1415" t="s">
        <v>663</v>
      </c>
      <c r="B178" s="1371" t="s">
        <v>664</v>
      </c>
      <c r="C178" s="1372">
        <v>3043968</v>
      </c>
      <c r="D178" s="1416" t="s">
        <v>665</v>
      </c>
      <c r="E178" s="1259">
        <v>5000078</v>
      </c>
      <c r="F178" s="1417" t="s">
        <v>667</v>
      </c>
      <c r="G178" s="1418"/>
      <c r="H178" s="1324"/>
      <c r="I178" s="1376" t="s">
        <v>669</v>
      </c>
      <c r="J178" s="1320">
        <f t="shared" ref="J178:J188" si="8">SUM(K178:N178)</f>
        <v>260</v>
      </c>
      <c r="K178" s="1313">
        <v>65</v>
      </c>
      <c r="L178" s="1313">
        <v>65</v>
      </c>
      <c r="M178" s="1313">
        <v>65</v>
      </c>
      <c r="N178" s="1313">
        <v>65</v>
      </c>
      <c r="O178" s="1286">
        <v>40652</v>
      </c>
      <c r="P178" s="1286">
        <v>7290</v>
      </c>
      <c r="Q178" s="1286">
        <v>2400</v>
      </c>
      <c r="R178" s="1286"/>
      <c r="S178" s="1286"/>
      <c r="T178" s="1286"/>
      <c r="U178" s="1286"/>
      <c r="V178" s="1286"/>
    </row>
    <row r="179" spans="1:22" ht="24.75" x14ac:dyDescent="0.2">
      <c r="A179" s="1419"/>
      <c r="B179" s="1371"/>
      <c r="C179" s="1372"/>
      <c r="D179" s="1420"/>
      <c r="E179" s="1266"/>
      <c r="F179" s="1421"/>
      <c r="G179" s="1291" t="s">
        <v>1945</v>
      </c>
      <c r="H179" s="1240" t="s">
        <v>670</v>
      </c>
      <c r="I179" s="1384"/>
      <c r="J179" s="1320">
        <f t="shared" si="8"/>
        <v>260</v>
      </c>
      <c r="K179" s="1313">
        <v>65</v>
      </c>
      <c r="L179" s="1313">
        <v>65</v>
      </c>
      <c r="M179" s="1313">
        <v>65</v>
      </c>
      <c r="N179" s="1313">
        <v>65</v>
      </c>
      <c r="O179" s="1299"/>
      <c r="P179" s="1299"/>
      <c r="Q179" s="1299"/>
      <c r="R179" s="1299"/>
      <c r="S179" s="1299"/>
      <c r="T179" s="1299"/>
      <c r="U179" s="1299"/>
      <c r="V179" s="1299"/>
    </row>
    <row r="180" spans="1:22" ht="33" customHeight="1" x14ac:dyDescent="0.2">
      <c r="A180" s="1419"/>
      <c r="B180" s="1371"/>
      <c r="C180" s="1372">
        <v>3043969</v>
      </c>
      <c r="D180" s="1388" t="s">
        <v>671</v>
      </c>
      <c r="E180" s="1422">
        <v>5000079</v>
      </c>
      <c r="F180" s="1417" t="s">
        <v>672</v>
      </c>
      <c r="G180" s="1423"/>
      <c r="H180" s="1240"/>
      <c r="I180" s="1388" t="s">
        <v>611</v>
      </c>
      <c r="J180" s="1320">
        <f t="shared" si="8"/>
        <v>133</v>
      </c>
      <c r="K180" s="1285">
        <f>SUM(K181:K182)</f>
        <v>33</v>
      </c>
      <c r="L180" s="1285">
        <f>SUM(L181:L182)</f>
        <v>33</v>
      </c>
      <c r="M180" s="1285">
        <f>SUM(M181:M182)</f>
        <v>33</v>
      </c>
      <c r="N180" s="1285">
        <f>SUM(N181:N182)</f>
        <v>34</v>
      </c>
      <c r="O180" s="1286">
        <v>463549</v>
      </c>
      <c r="P180" s="1286">
        <v>17842</v>
      </c>
      <c r="Q180" s="1286">
        <v>1200</v>
      </c>
      <c r="R180" s="1286"/>
      <c r="S180" s="1286"/>
      <c r="T180" s="1286"/>
      <c r="U180" s="1286"/>
      <c r="V180" s="1286"/>
    </row>
    <row r="181" spans="1:22" ht="24.75" x14ac:dyDescent="0.2">
      <c r="A181" s="1419"/>
      <c r="B181" s="1371"/>
      <c r="C181" s="1372"/>
      <c r="D181" s="1373"/>
      <c r="E181" s="1422"/>
      <c r="F181" s="1424"/>
      <c r="G181" s="1308" t="s">
        <v>675</v>
      </c>
      <c r="H181" s="1240" t="s">
        <v>676</v>
      </c>
      <c r="I181" s="1373"/>
      <c r="J181" s="1320">
        <f t="shared" si="8"/>
        <v>3</v>
      </c>
      <c r="K181" s="1313">
        <v>1</v>
      </c>
      <c r="L181" s="1313"/>
      <c r="M181" s="1313">
        <v>1</v>
      </c>
      <c r="N181" s="1313">
        <v>1</v>
      </c>
      <c r="O181" s="1293"/>
      <c r="P181" s="1293"/>
      <c r="Q181" s="1293"/>
      <c r="R181" s="1293"/>
      <c r="S181" s="1293"/>
      <c r="T181" s="1293"/>
      <c r="U181" s="1293"/>
      <c r="V181" s="1293"/>
    </row>
    <row r="182" spans="1:22" ht="24.75" x14ac:dyDescent="0.2">
      <c r="A182" s="1425"/>
      <c r="B182" s="1380"/>
      <c r="C182" s="1381"/>
      <c r="D182" s="1382"/>
      <c r="E182" s="1422"/>
      <c r="F182" s="1426"/>
      <c r="G182" s="1308" t="s">
        <v>677</v>
      </c>
      <c r="H182" s="1324" t="s">
        <v>678</v>
      </c>
      <c r="I182" s="1382"/>
      <c r="J182" s="1320">
        <f t="shared" si="8"/>
        <v>130</v>
      </c>
      <c r="K182" s="1313">
        <v>32</v>
      </c>
      <c r="L182" s="1313">
        <v>33</v>
      </c>
      <c r="M182" s="1313">
        <v>32</v>
      </c>
      <c r="N182" s="1313">
        <v>33</v>
      </c>
      <c r="O182" s="1299"/>
      <c r="P182" s="1299"/>
      <c r="Q182" s="1299"/>
      <c r="R182" s="1299"/>
      <c r="S182" s="1299"/>
      <c r="T182" s="1299"/>
      <c r="U182" s="1299"/>
      <c r="V182" s="1299"/>
    </row>
    <row r="183" spans="1:22" ht="16.5" customHeight="1" x14ac:dyDescent="0.2">
      <c r="A183" s="1370" t="s">
        <v>679</v>
      </c>
      <c r="B183" s="1386" t="s">
        <v>680</v>
      </c>
      <c r="C183" s="1372">
        <v>3043970</v>
      </c>
      <c r="D183" s="1388" t="s">
        <v>681</v>
      </c>
      <c r="E183" s="1252">
        <v>5000080</v>
      </c>
      <c r="F183" s="1427" t="s">
        <v>682</v>
      </c>
      <c r="G183" s="1428"/>
      <c r="H183" s="1240"/>
      <c r="I183" s="1388" t="s">
        <v>669</v>
      </c>
      <c r="J183" s="1320">
        <f t="shared" si="8"/>
        <v>4</v>
      </c>
      <c r="K183" s="1285">
        <f>SUM(K184:K185)</f>
        <v>2</v>
      </c>
      <c r="L183" s="1285">
        <f>SUM(L184:L185)</f>
        <v>0</v>
      </c>
      <c r="M183" s="1285">
        <f>SUM(M184:M185)</f>
        <v>0</v>
      </c>
      <c r="N183" s="1285">
        <f>SUM(N184:N185)</f>
        <v>2</v>
      </c>
      <c r="O183" s="1286">
        <v>73215</v>
      </c>
      <c r="P183" s="1286">
        <v>5973</v>
      </c>
      <c r="Q183" s="1286">
        <v>2400</v>
      </c>
      <c r="R183" s="1286"/>
      <c r="S183" s="1286"/>
      <c r="T183" s="1286"/>
      <c r="U183" s="1286"/>
      <c r="V183" s="1286"/>
    </row>
    <row r="184" spans="1:22" ht="16.5" x14ac:dyDescent="0.2">
      <c r="A184" s="1377"/>
      <c r="B184" s="1371"/>
      <c r="C184" s="1372"/>
      <c r="D184" s="1373"/>
      <c r="E184" s="1256"/>
      <c r="F184" s="1429"/>
      <c r="G184" s="1291" t="s">
        <v>684</v>
      </c>
      <c r="H184" s="1240" t="s">
        <v>685</v>
      </c>
      <c r="I184" s="1373"/>
      <c r="J184" s="1320">
        <f t="shared" si="8"/>
        <v>2</v>
      </c>
      <c r="K184" s="1313">
        <v>1</v>
      </c>
      <c r="L184" s="1313"/>
      <c r="M184" s="1313"/>
      <c r="N184" s="1313">
        <v>1</v>
      </c>
      <c r="O184" s="1293"/>
      <c r="P184" s="1293"/>
      <c r="Q184" s="1293"/>
      <c r="R184" s="1293"/>
      <c r="S184" s="1293"/>
      <c r="T184" s="1293"/>
      <c r="U184" s="1293"/>
      <c r="V184" s="1293"/>
    </row>
    <row r="185" spans="1:22" ht="16.5" x14ac:dyDescent="0.2">
      <c r="A185" s="1377"/>
      <c r="B185" s="1371"/>
      <c r="C185" s="1381"/>
      <c r="D185" s="1382"/>
      <c r="E185" s="1256"/>
      <c r="F185" s="1430"/>
      <c r="G185" s="1291" t="s">
        <v>686</v>
      </c>
      <c r="H185" s="1240" t="s">
        <v>687</v>
      </c>
      <c r="I185" s="1382"/>
      <c r="J185" s="1320">
        <f t="shared" si="8"/>
        <v>2</v>
      </c>
      <c r="K185" s="1313">
        <v>1</v>
      </c>
      <c r="L185" s="1313"/>
      <c r="M185" s="1313"/>
      <c r="N185" s="1313">
        <v>1</v>
      </c>
      <c r="O185" s="1299"/>
      <c r="P185" s="1299"/>
      <c r="Q185" s="1299"/>
      <c r="R185" s="1299"/>
      <c r="S185" s="1299"/>
      <c r="T185" s="1299"/>
      <c r="U185" s="1299"/>
      <c r="V185" s="1299"/>
    </row>
    <row r="186" spans="1:22" ht="51" customHeight="1" x14ac:dyDescent="0.2">
      <c r="A186" s="1377"/>
      <c r="B186" s="1371"/>
      <c r="C186" s="1372">
        <v>3043971</v>
      </c>
      <c r="D186" s="1388" t="s">
        <v>688</v>
      </c>
      <c r="E186" s="1252">
        <v>5000081</v>
      </c>
      <c r="F186" s="1431" t="s">
        <v>689</v>
      </c>
      <c r="G186" s="1432"/>
      <c r="H186" s="1240"/>
      <c r="I186" s="1391" t="s">
        <v>691</v>
      </c>
      <c r="J186" s="1320">
        <f t="shared" si="8"/>
        <v>9</v>
      </c>
      <c r="K186" s="1285">
        <f>SUM(K187:K188)</f>
        <v>2</v>
      </c>
      <c r="L186" s="1285">
        <f>SUM(L187:L188)</f>
        <v>3</v>
      </c>
      <c r="M186" s="1285">
        <f>SUM(M187:M188)</f>
        <v>1</v>
      </c>
      <c r="N186" s="1285">
        <f>SUM(N187:N188)</f>
        <v>3</v>
      </c>
      <c r="O186" s="1286">
        <v>21127</v>
      </c>
      <c r="P186" s="1286">
        <v>7506</v>
      </c>
      <c r="Q186" s="1286">
        <v>2500</v>
      </c>
      <c r="R186" s="1286"/>
      <c r="S186" s="1286"/>
      <c r="T186" s="1286"/>
      <c r="U186" s="1286"/>
      <c r="V186" s="1286"/>
    </row>
    <row r="187" spans="1:22" ht="24.75" x14ac:dyDescent="0.2">
      <c r="A187" s="1377"/>
      <c r="B187" s="1371"/>
      <c r="C187" s="1372"/>
      <c r="D187" s="1373"/>
      <c r="E187" s="1256"/>
      <c r="F187" s="1430"/>
      <c r="G187" s="1291" t="s">
        <v>694</v>
      </c>
      <c r="H187" s="1240" t="s">
        <v>693</v>
      </c>
      <c r="I187" s="1376"/>
      <c r="J187" s="1320">
        <f t="shared" si="8"/>
        <v>3</v>
      </c>
      <c r="K187" s="1313">
        <v>1</v>
      </c>
      <c r="L187" s="1313">
        <v>1</v>
      </c>
      <c r="M187" s="1313"/>
      <c r="N187" s="1313">
        <v>1</v>
      </c>
      <c r="O187" s="1293"/>
      <c r="P187" s="1293"/>
      <c r="Q187" s="1293"/>
      <c r="R187" s="1293"/>
      <c r="S187" s="1293"/>
      <c r="T187" s="1293"/>
      <c r="U187" s="1293"/>
      <c r="V187" s="1293"/>
    </row>
    <row r="188" spans="1:22" ht="24.75" x14ac:dyDescent="0.2">
      <c r="A188" s="1379"/>
      <c r="B188" s="1371"/>
      <c r="C188" s="1372"/>
      <c r="D188" s="1373"/>
      <c r="E188" s="1256"/>
      <c r="F188" s="1433"/>
      <c r="G188" s="1291" t="s">
        <v>692</v>
      </c>
      <c r="H188" s="1390" t="s">
        <v>695</v>
      </c>
      <c r="I188" s="1376"/>
      <c r="J188" s="1320">
        <f t="shared" si="8"/>
        <v>6</v>
      </c>
      <c r="K188" s="1313">
        <v>1</v>
      </c>
      <c r="L188" s="1313">
        <v>2</v>
      </c>
      <c r="M188" s="1313">
        <v>1</v>
      </c>
      <c r="N188" s="1313">
        <v>2</v>
      </c>
      <c r="O188" s="1299"/>
      <c r="P188" s="1299"/>
      <c r="Q188" s="1299"/>
      <c r="R188" s="1299"/>
      <c r="S188" s="1299"/>
      <c r="T188" s="1299"/>
      <c r="U188" s="1299"/>
      <c r="V188" s="1299"/>
    </row>
    <row r="189" spans="1:22" ht="18.75" customHeight="1" x14ac:dyDescent="0.2">
      <c r="A189" s="1401" t="s">
        <v>696</v>
      </c>
      <c r="B189" s="1402"/>
      <c r="C189" s="1402"/>
      <c r="D189" s="1402"/>
      <c r="E189" s="1402"/>
      <c r="F189" s="1402"/>
      <c r="G189" s="1402"/>
      <c r="H189" s="1402"/>
      <c r="I189" s="1402"/>
      <c r="J189" s="1402"/>
      <c r="K189" s="1402"/>
      <c r="L189" s="1402"/>
      <c r="M189" s="1402"/>
      <c r="N189" s="1402"/>
      <c r="O189" s="1402"/>
      <c r="P189" s="1402"/>
      <c r="Q189" s="1402"/>
      <c r="R189" s="1402"/>
      <c r="S189" s="1402"/>
      <c r="T189" s="1402"/>
      <c r="U189" s="1402"/>
      <c r="V189" s="1404"/>
    </row>
    <row r="190" spans="1:22" ht="30" customHeight="1" x14ac:dyDescent="0.2">
      <c r="A190" s="1434"/>
      <c r="B190" s="1435"/>
      <c r="C190" s="1394">
        <v>3043974</v>
      </c>
      <c r="D190" s="1388" t="s">
        <v>707</v>
      </c>
      <c r="E190" s="1252">
        <v>5000084</v>
      </c>
      <c r="F190" s="1436" t="s">
        <v>708</v>
      </c>
      <c r="G190" s="1428"/>
      <c r="H190" s="1240"/>
      <c r="I190" s="1388" t="s">
        <v>596</v>
      </c>
      <c r="J190" s="1305"/>
      <c r="K190" s="1305"/>
      <c r="L190" s="1305"/>
      <c r="M190" s="1305"/>
      <c r="N190" s="1305"/>
      <c r="O190" s="1286">
        <v>208208</v>
      </c>
      <c r="P190" s="1286">
        <v>9648</v>
      </c>
      <c r="Q190" s="1286">
        <v>1200</v>
      </c>
      <c r="R190" s="1286"/>
      <c r="S190" s="1286"/>
      <c r="T190" s="1286"/>
      <c r="U190" s="1286"/>
      <c r="V190" s="1286"/>
    </row>
    <row r="191" spans="1:22" ht="16.5" x14ac:dyDescent="0.2">
      <c r="A191" s="1434"/>
      <c r="B191" s="1435"/>
      <c r="C191" s="1394"/>
      <c r="D191" s="1373"/>
      <c r="E191" s="1256"/>
      <c r="F191" s="1437"/>
      <c r="G191" s="1428"/>
      <c r="H191" s="1240" t="s">
        <v>1946</v>
      </c>
      <c r="I191" s="1373"/>
      <c r="J191" s="1320">
        <f>SUM(K191:N191)</f>
        <v>180</v>
      </c>
      <c r="K191" s="1313">
        <v>45</v>
      </c>
      <c r="L191" s="1313">
        <v>45</v>
      </c>
      <c r="M191" s="1313">
        <v>45</v>
      </c>
      <c r="N191" s="1313">
        <v>45</v>
      </c>
      <c r="O191" s="1293"/>
      <c r="P191" s="1293"/>
      <c r="Q191" s="1293"/>
      <c r="R191" s="1293"/>
      <c r="S191" s="1293"/>
      <c r="T191" s="1293"/>
      <c r="U191" s="1293"/>
      <c r="V191" s="1293"/>
    </row>
    <row r="192" spans="1:22" ht="17.25" x14ac:dyDescent="0.2">
      <c r="A192" s="1434"/>
      <c r="B192" s="1435"/>
      <c r="C192" s="1394"/>
      <c r="D192" s="1373"/>
      <c r="E192" s="1256"/>
      <c r="F192" s="1437"/>
      <c r="G192" s="1291" t="s">
        <v>710</v>
      </c>
      <c r="H192" s="1399" t="s">
        <v>1947</v>
      </c>
      <c r="I192" s="1373"/>
      <c r="J192" s="1320">
        <f>SUM(K192:N192)</f>
        <v>40</v>
      </c>
      <c r="K192" s="1313">
        <v>10</v>
      </c>
      <c r="L192" s="1313">
        <v>10</v>
      </c>
      <c r="M192" s="1313">
        <v>10</v>
      </c>
      <c r="N192" s="1313">
        <v>10</v>
      </c>
      <c r="O192" s="1293"/>
      <c r="P192" s="1293"/>
      <c r="Q192" s="1293"/>
      <c r="R192" s="1293"/>
      <c r="S192" s="1293"/>
      <c r="T192" s="1293"/>
      <c r="U192" s="1293"/>
      <c r="V192" s="1293"/>
    </row>
    <row r="193" spans="1:22" ht="17.25" x14ac:dyDescent="0.2">
      <c r="A193" s="1434"/>
      <c r="B193" s="1435"/>
      <c r="C193" s="1394"/>
      <c r="D193" s="1373"/>
      <c r="E193" s="1256"/>
      <c r="F193" s="1437"/>
      <c r="G193" s="1291" t="s">
        <v>712</v>
      </c>
      <c r="H193" s="1399" t="s">
        <v>723</v>
      </c>
      <c r="I193" s="1373"/>
      <c r="J193" s="1320">
        <f>SUM(K193:N193)</f>
        <v>10</v>
      </c>
      <c r="K193" s="1313">
        <v>2</v>
      </c>
      <c r="L193" s="1313">
        <v>3</v>
      </c>
      <c r="M193" s="1313">
        <v>2</v>
      </c>
      <c r="N193" s="1313">
        <v>3</v>
      </c>
      <c r="O193" s="1293"/>
      <c r="P193" s="1293"/>
      <c r="Q193" s="1293"/>
      <c r="R193" s="1293"/>
      <c r="S193" s="1293"/>
      <c r="T193" s="1293"/>
      <c r="U193" s="1293"/>
      <c r="V193" s="1293"/>
    </row>
    <row r="194" spans="1:22" ht="17.25" x14ac:dyDescent="0.2">
      <c r="A194" s="1434"/>
      <c r="B194" s="1435"/>
      <c r="C194" s="1394"/>
      <c r="D194" s="1373"/>
      <c r="E194" s="1256"/>
      <c r="F194" s="1437"/>
      <c r="G194" s="1291" t="s">
        <v>714</v>
      </c>
      <c r="H194" s="1399" t="s">
        <v>1948</v>
      </c>
      <c r="I194" s="1373"/>
      <c r="J194" s="1320">
        <f>SUM(K194:N194)</f>
        <v>7</v>
      </c>
      <c r="K194" s="1313">
        <v>1</v>
      </c>
      <c r="L194" s="1313">
        <v>2</v>
      </c>
      <c r="M194" s="1313">
        <v>2</v>
      </c>
      <c r="N194" s="1313">
        <v>2</v>
      </c>
      <c r="O194" s="1293"/>
      <c r="P194" s="1293"/>
      <c r="Q194" s="1293"/>
      <c r="R194" s="1293"/>
      <c r="S194" s="1293"/>
      <c r="T194" s="1293"/>
      <c r="U194" s="1293"/>
      <c r="V194" s="1293"/>
    </row>
    <row r="195" spans="1:22" ht="16.5" x14ac:dyDescent="0.2">
      <c r="A195" s="1434"/>
      <c r="B195" s="1435"/>
      <c r="C195" s="1394"/>
      <c r="D195" s="1382"/>
      <c r="E195" s="1259"/>
      <c r="F195" s="1438"/>
      <c r="G195" s="1428"/>
      <c r="H195" s="1240" t="s">
        <v>1949</v>
      </c>
      <c r="I195" s="1382"/>
      <c r="J195" s="1320">
        <f>SUM(K195:N195)</f>
        <v>8</v>
      </c>
      <c r="K195" s="1313">
        <v>2</v>
      </c>
      <c r="L195" s="1313">
        <v>2</v>
      </c>
      <c r="M195" s="1313">
        <v>2</v>
      </c>
      <c r="N195" s="1313">
        <v>2</v>
      </c>
      <c r="O195" s="1299"/>
      <c r="P195" s="1299"/>
      <c r="Q195" s="1299"/>
      <c r="R195" s="1299"/>
      <c r="S195" s="1299"/>
      <c r="T195" s="1299"/>
      <c r="U195" s="1299"/>
      <c r="V195" s="1299"/>
    </row>
    <row r="196" spans="1:22" ht="16.5" customHeight="1" x14ac:dyDescent="0.2">
      <c r="A196" s="1434"/>
      <c r="B196" s="1435"/>
      <c r="C196" s="1394">
        <v>3000616</v>
      </c>
      <c r="D196" s="1407" t="s">
        <v>716</v>
      </c>
      <c r="E196" s="1266">
        <v>5004440</v>
      </c>
      <c r="F196" s="1439" t="s">
        <v>717</v>
      </c>
      <c r="G196" s="1428"/>
      <c r="H196" s="1240"/>
      <c r="I196" s="1407" t="s">
        <v>596</v>
      </c>
      <c r="J196" s="1305"/>
      <c r="K196" s="1305"/>
      <c r="L196" s="1305"/>
      <c r="M196" s="1305"/>
      <c r="N196" s="1305"/>
      <c r="O196" s="1286">
        <v>311972</v>
      </c>
      <c r="P196" s="1286">
        <v>4768</v>
      </c>
      <c r="Q196" s="1286">
        <v>3600</v>
      </c>
      <c r="R196" s="1286"/>
      <c r="S196" s="1286"/>
      <c r="T196" s="1286"/>
      <c r="U196" s="1286"/>
      <c r="V196" s="1286"/>
    </row>
    <row r="197" spans="1:22" ht="16.5" x14ac:dyDescent="0.2">
      <c r="A197" s="1434"/>
      <c r="B197" s="1435"/>
      <c r="C197" s="1394"/>
      <c r="D197" s="1407"/>
      <c r="E197" s="1266"/>
      <c r="F197" s="1439"/>
      <c r="G197" s="1291" t="s">
        <v>718</v>
      </c>
      <c r="H197" s="1240" t="s">
        <v>1950</v>
      </c>
      <c r="I197" s="1407"/>
      <c r="J197" s="1320">
        <f>SUM(K197:N197)</f>
        <v>5</v>
      </c>
      <c r="K197" s="1313">
        <v>2</v>
      </c>
      <c r="L197" s="1313">
        <v>1</v>
      </c>
      <c r="M197" s="1313">
        <v>1</v>
      </c>
      <c r="N197" s="1313">
        <v>1</v>
      </c>
      <c r="O197" s="1293"/>
      <c r="P197" s="1293"/>
      <c r="Q197" s="1293"/>
      <c r="R197" s="1293"/>
      <c r="S197" s="1293"/>
      <c r="T197" s="1293"/>
      <c r="U197" s="1293"/>
      <c r="V197" s="1293"/>
    </row>
    <row r="198" spans="1:22" ht="17.25" x14ac:dyDescent="0.2">
      <c r="A198" s="1434"/>
      <c r="B198" s="1435"/>
      <c r="C198" s="1394"/>
      <c r="D198" s="1407"/>
      <c r="E198" s="1266"/>
      <c r="F198" s="1439"/>
      <c r="G198" s="1291" t="s">
        <v>722</v>
      </c>
      <c r="H198" s="1399" t="s">
        <v>1951</v>
      </c>
      <c r="I198" s="1407"/>
      <c r="J198" s="1320">
        <f>SUM(K198:N198)</f>
        <v>1</v>
      </c>
      <c r="K198" s="1313"/>
      <c r="L198" s="1313">
        <v>1</v>
      </c>
      <c r="M198" s="1313"/>
      <c r="N198" s="1313"/>
      <c r="O198" s="1293"/>
      <c r="P198" s="1293"/>
      <c r="Q198" s="1293"/>
      <c r="R198" s="1293"/>
      <c r="S198" s="1293"/>
      <c r="T198" s="1293"/>
      <c r="U198" s="1293"/>
      <c r="V198" s="1293"/>
    </row>
    <row r="199" spans="1:22" ht="17.25" x14ac:dyDescent="0.2">
      <c r="A199" s="1434"/>
      <c r="B199" s="1435"/>
      <c r="C199" s="1394"/>
      <c r="D199" s="1407"/>
      <c r="E199" s="1266"/>
      <c r="F199" s="1439"/>
      <c r="G199" s="1291" t="s">
        <v>724</v>
      </c>
      <c r="H199" s="1399" t="s">
        <v>1952</v>
      </c>
      <c r="I199" s="1407"/>
      <c r="J199" s="1284">
        <f>SUM(K199:N199)</f>
        <v>1</v>
      </c>
      <c r="K199" s="1285"/>
      <c r="L199" s="1285">
        <v>1</v>
      </c>
      <c r="M199" s="1285"/>
      <c r="N199" s="1285"/>
      <c r="O199" s="1299"/>
      <c r="P199" s="1299"/>
      <c r="Q199" s="1299"/>
      <c r="R199" s="1299"/>
      <c r="S199" s="1299"/>
      <c r="T199" s="1299"/>
      <c r="U199" s="1299"/>
      <c r="V199" s="1299"/>
    </row>
    <row r="200" spans="1:22" ht="12.75" customHeight="1" x14ac:dyDescent="0.2">
      <c r="A200" s="1434"/>
      <c r="B200" s="1394"/>
      <c r="C200" s="1394"/>
      <c r="D200" s="1407" t="s">
        <v>1953</v>
      </c>
      <c r="E200" s="1266"/>
      <c r="F200" s="1440" t="s">
        <v>1954</v>
      </c>
      <c r="G200" s="1441"/>
      <c r="H200" s="1442"/>
      <c r="I200" s="1391" t="s">
        <v>596</v>
      </c>
      <c r="J200" s="1443"/>
      <c r="K200" s="1444"/>
      <c r="L200" s="1444"/>
      <c r="M200" s="1444"/>
      <c r="N200" s="1444"/>
      <c r="O200" s="1444"/>
      <c r="P200" s="1444"/>
      <c r="Q200" s="1444"/>
      <c r="R200" s="1444"/>
      <c r="S200" s="1444"/>
      <c r="T200" s="1444"/>
      <c r="U200" s="1444"/>
      <c r="V200" s="1444"/>
    </row>
    <row r="201" spans="1:22" x14ac:dyDescent="0.2">
      <c r="A201" s="1434"/>
      <c r="B201" s="1394"/>
      <c r="C201" s="1394"/>
      <c r="D201" s="1407"/>
      <c r="E201" s="1266"/>
      <c r="F201" s="1445"/>
      <c r="G201" s="1441"/>
      <c r="H201" s="1442"/>
      <c r="I201" s="1376"/>
      <c r="J201" s="1443"/>
      <c r="K201" s="1444"/>
      <c r="L201" s="1444"/>
      <c r="M201" s="1444"/>
      <c r="N201" s="1444"/>
      <c r="O201" s="1444"/>
      <c r="P201" s="1444"/>
      <c r="Q201" s="1444"/>
      <c r="R201" s="1444"/>
      <c r="S201" s="1444"/>
      <c r="T201" s="1444"/>
      <c r="U201" s="1444"/>
      <c r="V201" s="1444"/>
    </row>
    <row r="202" spans="1:22" ht="25.5" x14ac:dyDescent="0.2">
      <c r="A202" s="1434"/>
      <c r="B202" s="1394"/>
      <c r="C202" s="1394"/>
      <c r="D202" s="1407"/>
      <c r="E202" s="1266"/>
      <c r="F202" s="1445"/>
      <c r="G202" s="1291" t="s">
        <v>732</v>
      </c>
      <c r="H202" s="1399" t="s">
        <v>1955</v>
      </c>
      <c r="I202" s="1376"/>
      <c r="J202" s="1284">
        <f>SUM(K202:N202)</f>
        <v>35</v>
      </c>
      <c r="K202" s="1285">
        <v>9</v>
      </c>
      <c r="L202" s="1285">
        <v>9</v>
      </c>
      <c r="M202" s="1285">
        <v>8</v>
      </c>
      <c r="N202" s="1285">
        <v>9</v>
      </c>
      <c r="O202" s="1286">
        <v>272182</v>
      </c>
      <c r="P202" s="1286">
        <v>2000</v>
      </c>
      <c r="Q202" s="1286"/>
      <c r="R202" s="1286"/>
      <c r="S202" s="1286"/>
      <c r="T202" s="1286"/>
      <c r="U202" s="1286"/>
      <c r="V202" s="1286"/>
    </row>
    <row r="203" spans="1:22" ht="25.5" x14ac:dyDescent="0.2">
      <c r="A203" s="1434"/>
      <c r="B203" s="1394"/>
      <c r="C203" s="1394"/>
      <c r="D203" s="1407"/>
      <c r="E203" s="1266"/>
      <c r="F203" s="1445"/>
      <c r="G203" s="1291" t="s">
        <v>734</v>
      </c>
      <c r="H203" s="1399" t="s">
        <v>735</v>
      </c>
      <c r="I203" s="1376"/>
      <c r="J203" s="1284">
        <f>SUM(K203:N203)</f>
        <v>2</v>
      </c>
      <c r="K203" s="1285"/>
      <c r="L203" s="1285">
        <v>1</v>
      </c>
      <c r="M203" s="1285"/>
      <c r="N203" s="1285">
        <v>1</v>
      </c>
      <c r="O203" s="1293"/>
      <c r="P203" s="1293"/>
      <c r="Q203" s="1293"/>
      <c r="R203" s="1293"/>
      <c r="S203" s="1293"/>
      <c r="T203" s="1293"/>
      <c r="U203" s="1293"/>
      <c r="V203" s="1293"/>
    </row>
    <row r="204" spans="1:22" ht="25.5" x14ac:dyDescent="0.2">
      <c r="A204" s="1434"/>
      <c r="B204" s="1394"/>
      <c r="C204" s="1394"/>
      <c r="D204" s="1407"/>
      <c r="E204" s="1266"/>
      <c r="F204" s="1445"/>
      <c r="G204" s="1291" t="s">
        <v>736</v>
      </c>
      <c r="H204" s="1399" t="s">
        <v>1956</v>
      </c>
      <c r="I204" s="1376"/>
      <c r="J204" s="1284">
        <f>SUM(K204:N204)</f>
        <v>1</v>
      </c>
      <c r="K204" s="1285"/>
      <c r="L204" s="1285">
        <v>1</v>
      </c>
      <c r="M204" s="1285"/>
      <c r="N204" s="1285"/>
      <c r="O204" s="1293"/>
      <c r="P204" s="1293"/>
      <c r="Q204" s="1293"/>
      <c r="R204" s="1293"/>
      <c r="S204" s="1293"/>
      <c r="T204" s="1293"/>
      <c r="U204" s="1293"/>
      <c r="V204" s="1293"/>
    </row>
    <row r="205" spans="1:22" ht="25.5" x14ac:dyDescent="0.2">
      <c r="A205" s="1434"/>
      <c r="B205" s="1394"/>
      <c r="C205" s="1394"/>
      <c r="D205" s="1407"/>
      <c r="E205" s="1266"/>
      <c r="F205" s="1446"/>
      <c r="G205" s="1291" t="s">
        <v>738</v>
      </c>
      <c r="H205" s="1399" t="s">
        <v>739</v>
      </c>
      <c r="I205" s="1384"/>
      <c r="J205" s="1284">
        <f>SUM(K205:N205)</f>
        <v>2</v>
      </c>
      <c r="K205" s="1285"/>
      <c r="L205" s="1285">
        <v>1</v>
      </c>
      <c r="M205" s="1285"/>
      <c r="N205" s="1285">
        <v>1</v>
      </c>
      <c r="O205" s="1299"/>
      <c r="P205" s="1299"/>
      <c r="Q205" s="1299"/>
      <c r="R205" s="1299"/>
      <c r="S205" s="1299"/>
      <c r="T205" s="1299"/>
      <c r="U205" s="1299"/>
      <c r="V205" s="1299"/>
    </row>
    <row r="206" spans="1:22" x14ac:dyDescent="0.2">
      <c r="A206" s="1447"/>
      <c r="B206" s="1448"/>
      <c r="C206" s="1449"/>
      <c r="D206" s="1450"/>
      <c r="E206" s="1451"/>
      <c r="F206" s="1452"/>
      <c r="G206" s="1453"/>
      <c r="H206" s="1454"/>
      <c r="I206" s="1450"/>
      <c r="J206" s="1455"/>
      <c r="K206" s="1456"/>
      <c r="L206" s="1456"/>
      <c r="M206" s="1456"/>
      <c r="N206" s="1456"/>
      <c r="O206" s="1456"/>
      <c r="P206" s="1456"/>
      <c r="Q206" s="1456"/>
      <c r="R206" s="1456"/>
      <c r="S206" s="1456"/>
      <c r="T206" s="1456"/>
      <c r="U206" s="1456"/>
      <c r="V206" s="1457"/>
    </row>
    <row r="207" spans="1:22" x14ac:dyDescent="0.2">
      <c r="A207" s="1447"/>
      <c r="B207" s="1448"/>
      <c r="C207" s="1449"/>
      <c r="D207" s="1450"/>
      <c r="E207" s="1451"/>
      <c r="F207" s="1452"/>
      <c r="G207" s="1453"/>
      <c r="H207" s="1454"/>
      <c r="I207" s="1450"/>
      <c r="J207" s="1455"/>
      <c r="K207" s="1456"/>
      <c r="L207" s="1456"/>
      <c r="M207" s="1456"/>
      <c r="N207" s="1456"/>
      <c r="O207" s="1456"/>
      <c r="P207" s="1456"/>
      <c r="Q207" s="1456"/>
      <c r="R207" s="1456"/>
      <c r="S207" s="1456"/>
      <c r="T207" s="1456"/>
      <c r="U207" s="1456"/>
      <c r="V207" s="1457"/>
    </row>
    <row r="208" spans="1:22" x14ac:dyDescent="0.2">
      <c r="E208" s="1458"/>
      <c r="F208" s="1459"/>
      <c r="G208" s="1460"/>
    </row>
    <row r="209" spans="1:22" x14ac:dyDescent="0.2">
      <c r="A209" s="1268" t="s">
        <v>0</v>
      </c>
      <c r="B209" s="1268"/>
      <c r="C209" s="1268"/>
      <c r="D209" s="1268"/>
      <c r="E209" s="1268"/>
      <c r="F209" s="1268"/>
      <c r="G209" s="1268"/>
      <c r="H209" s="1268"/>
      <c r="I209" s="1268"/>
      <c r="J209" s="1268"/>
      <c r="K209" s="1268"/>
      <c r="L209" s="1268"/>
      <c r="M209" s="1268"/>
      <c r="N209" s="1268"/>
      <c r="O209" s="1268"/>
      <c r="P209" s="1268"/>
      <c r="Q209" s="1268"/>
      <c r="R209" s="1268"/>
      <c r="S209" s="1268"/>
      <c r="T209" s="1268"/>
      <c r="U209" s="1268"/>
      <c r="V209" s="1268"/>
    </row>
    <row r="210" spans="1:22" x14ac:dyDescent="0.2">
      <c r="A210" s="1268" t="s">
        <v>244</v>
      </c>
      <c r="B210" s="1268"/>
      <c r="C210" s="1268"/>
      <c r="D210" s="1268"/>
      <c r="E210" s="1268"/>
      <c r="F210" s="1268"/>
      <c r="G210" s="1268"/>
      <c r="H210" s="1268"/>
      <c r="I210" s="1268"/>
      <c r="J210" s="1268"/>
      <c r="K210" s="1268"/>
      <c r="L210" s="1268"/>
      <c r="M210" s="1268"/>
      <c r="N210" s="1268"/>
      <c r="O210" s="1268"/>
      <c r="P210" s="1268"/>
      <c r="Q210" s="1268"/>
      <c r="R210" s="1268"/>
      <c r="S210" s="1268"/>
      <c r="T210" s="1268"/>
      <c r="U210" s="1268"/>
      <c r="V210" s="1268"/>
    </row>
    <row r="211" spans="1:22" x14ac:dyDescent="0.2">
      <c r="A211" s="1461" t="s">
        <v>1957</v>
      </c>
      <c r="B211" s="1461"/>
      <c r="C211" s="1462"/>
      <c r="D211" s="1461"/>
      <c r="E211" s="1463"/>
      <c r="F211" s="1461"/>
      <c r="G211" s="1464"/>
      <c r="H211" s="1461"/>
      <c r="I211" s="1461"/>
      <c r="J211" s="1461"/>
      <c r="K211" s="1461"/>
      <c r="L211" s="1461"/>
      <c r="M211" s="1461"/>
      <c r="N211" s="1461"/>
      <c r="O211" s="1461"/>
      <c r="P211" s="1461"/>
      <c r="Q211" s="1461"/>
      <c r="R211" s="1461"/>
      <c r="S211" s="1461"/>
      <c r="T211" s="1461"/>
      <c r="U211" s="1461"/>
      <c r="V211" s="1461"/>
    </row>
    <row r="212" spans="1:22" ht="13.5" thickBot="1" x14ac:dyDescent="0.25">
      <c r="A212" s="1465" t="s">
        <v>741</v>
      </c>
      <c r="B212" s="1465"/>
      <c r="C212" s="1466"/>
      <c r="D212" s="1465"/>
      <c r="E212" s="1467"/>
      <c r="F212" s="1465"/>
      <c r="G212" s="1468"/>
      <c r="H212" s="1465"/>
      <c r="I212" s="1465"/>
      <c r="J212" s="1465"/>
      <c r="K212" s="1465"/>
      <c r="L212" s="1465"/>
      <c r="M212" s="1465"/>
      <c r="N212" s="1465"/>
      <c r="O212" s="1465"/>
      <c r="P212" s="1465"/>
      <c r="Q212" s="1465"/>
      <c r="R212" s="1465"/>
      <c r="S212" s="1465"/>
      <c r="T212" s="1465"/>
      <c r="U212" s="1465"/>
      <c r="V212" s="1465"/>
    </row>
    <row r="213" spans="1:22" ht="12.75" customHeight="1" x14ac:dyDescent="0.2">
      <c r="A213" s="1165" t="s">
        <v>4</v>
      </c>
      <c r="B213" s="1166" t="s">
        <v>247</v>
      </c>
      <c r="C213" s="1165" t="s">
        <v>5</v>
      </c>
      <c r="D213" s="1274" t="s">
        <v>6</v>
      </c>
      <c r="E213" s="1165" t="s">
        <v>7</v>
      </c>
      <c r="F213" s="1167" t="s">
        <v>248</v>
      </c>
      <c r="G213" s="1168" t="s">
        <v>249</v>
      </c>
      <c r="H213" s="1166" t="s">
        <v>250</v>
      </c>
      <c r="I213" s="1165" t="s">
        <v>11</v>
      </c>
      <c r="J213" s="1169" t="s">
        <v>251</v>
      </c>
      <c r="K213" s="1170" t="s">
        <v>252</v>
      </c>
      <c r="L213" s="1171"/>
      <c r="M213" s="1171"/>
      <c r="N213" s="1171"/>
      <c r="O213" s="1172" t="s">
        <v>253</v>
      </c>
      <c r="P213" s="1173"/>
      <c r="Q213" s="1173"/>
      <c r="R213" s="1173"/>
      <c r="S213" s="1173"/>
      <c r="T213" s="1174"/>
      <c r="U213" s="1175" t="s">
        <v>15</v>
      </c>
      <c r="V213" s="1168" t="s">
        <v>16</v>
      </c>
    </row>
    <row r="214" spans="1:22" ht="12.75" customHeight="1" x14ac:dyDescent="0.2">
      <c r="A214" s="1176"/>
      <c r="B214" s="1177"/>
      <c r="C214" s="1176"/>
      <c r="D214" s="1275"/>
      <c r="E214" s="1176"/>
      <c r="F214" s="1178"/>
      <c r="G214" s="1179"/>
      <c r="H214" s="1177"/>
      <c r="I214" s="1176"/>
      <c r="J214" s="1180"/>
      <c r="K214" s="1181"/>
      <c r="L214" s="1182"/>
      <c r="M214" s="1182"/>
      <c r="N214" s="1182"/>
      <c r="O214" s="1183" t="s">
        <v>17</v>
      </c>
      <c r="P214" s="1184" t="s">
        <v>18</v>
      </c>
      <c r="Q214" s="1184" t="s">
        <v>19</v>
      </c>
      <c r="R214" s="1184" t="s">
        <v>254</v>
      </c>
      <c r="S214" s="1185" t="s">
        <v>21</v>
      </c>
      <c r="T214" s="1186" t="s">
        <v>255</v>
      </c>
      <c r="U214" s="1180"/>
      <c r="V214" s="1179"/>
    </row>
    <row r="215" spans="1:22" ht="24.75" x14ac:dyDescent="0.2">
      <c r="A215" s="1176"/>
      <c r="B215" s="1177"/>
      <c r="C215" s="1176"/>
      <c r="D215" s="1275"/>
      <c r="E215" s="1176"/>
      <c r="F215" s="1178"/>
      <c r="G215" s="1179"/>
      <c r="H215" s="1177"/>
      <c r="I215" s="1176"/>
      <c r="J215" s="1186"/>
      <c r="K215" s="1184" t="s">
        <v>23</v>
      </c>
      <c r="L215" s="1184" t="s">
        <v>24</v>
      </c>
      <c r="M215" s="1184" t="s">
        <v>25</v>
      </c>
      <c r="N215" s="1184" t="s">
        <v>26</v>
      </c>
      <c r="O215" s="1184" t="s">
        <v>256</v>
      </c>
      <c r="P215" s="1184" t="s">
        <v>742</v>
      </c>
      <c r="Q215" s="1184" t="s">
        <v>258</v>
      </c>
      <c r="R215" s="1184" t="s">
        <v>259</v>
      </c>
      <c r="S215" s="1366" t="s">
        <v>260</v>
      </c>
      <c r="T215" s="1180"/>
      <c r="U215" s="1180"/>
      <c r="V215" s="1179"/>
    </row>
    <row r="216" spans="1:22" ht="16.5" customHeight="1" x14ac:dyDescent="0.2">
      <c r="A216" s="1367" t="s">
        <v>743</v>
      </c>
      <c r="B216" s="1368"/>
      <c r="C216" s="1368"/>
      <c r="D216" s="1368"/>
      <c r="E216" s="1368"/>
      <c r="F216" s="1368"/>
      <c r="G216" s="1368"/>
      <c r="H216" s="1368"/>
      <c r="I216" s="1368"/>
      <c r="J216" s="1368"/>
      <c r="K216" s="1368"/>
      <c r="L216" s="1368"/>
      <c r="M216" s="1368"/>
      <c r="N216" s="1368"/>
      <c r="O216" s="1368"/>
      <c r="P216" s="1368"/>
      <c r="Q216" s="1368"/>
      <c r="R216" s="1368"/>
      <c r="S216" s="1368"/>
      <c r="T216" s="1368"/>
      <c r="U216" s="1368"/>
      <c r="V216" s="1369"/>
    </row>
    <row r="217" spans="1:22" ht="38.25" customHeight="1" x14ac:dyDescent="0.2">
      <c r="A217" s="1370" t="s">
        <v>262</v>
      </c>
      <c r="B217" s="1371" t="s">
        <v>744</v>
      </c>
      <c r="C217" s="1372">
        <v>3000001</v>
      </c>
      <c r="D217" s="1373" t="s">
        <v>745</v>
      </c>
      <c r="E217" s="1372">
        <v>5000085</v>
      </c>
      <c r="F217" s="1374" t="s">
        <v>746</v>
      </c>
      <c r="G217" s="1393"/>
      <c r="H217" s="1324"/>
      <c r="I217" s="1376" t="s">
        <v>37</v>
      </c>
      <c r="J217" s="1326"/>
      <c r="K217" s="1326"/>
      <c r="L217" s="1326"/>
      <c r="M217" s="1326"/>
      <c r="N217" s="1326"/>
      <c r="O217" s="1286">
        <v>11455</v>
      </c>
      <c r="P217" s="1286">
        <v>3588</v>
      </c>
      <c r="Q217" s="1286">
        <v>1200</v>
      </c>
      <c r="R217" s="1286"/>
      <c r="S217" s="1286"/>
      <c r="T217" s="1286"/>
      <c r="U217" s="1286"/>
      <c r="V217" s="1286"/>
    </row>
    <row r="218" spans="1:22" ht="18" customHeight="1" x14ac:dyDescent="0.2">
      <c r="A218" s="1377"/>
      <c r="B218" s="1371"/>
      <c r="C218" s="1372"/>
      <c r="D218" s="1373"/>
      <c r="E218" s="1372"/>
      <c r="F218" s="1378"/>
      <c r="G218" s="1291" t="s">
        <v>747</v>
      </c>
      <c r="H218" s="1240" t="s">
        <v>748</v>
      </c>
      <c r="I218" s="1376"/>
      <c r="J218" s="1284">
        <f>SUM(K218:N218)</f>
        <v>12</v>
      </c>
      <c r="K218" s="1285">
        <v>3</v>
      </c>
      <c r="L218" s="1285">
        <v>3</v>
      </c>
      <c r="M218" s="1285">
        <v>3</v>
      </c>
      <c r="N218" s="1285">
        <v>3</v>
      </c>
      <c r="O218" s="1293"/>
      <c r="P218" s="1293"/>
      <c r="Q218" s="1293"/>
      <c r="R218" s="1293"/>
      <c r="S218" s="1293"/>
      <c r="T218" s="1293"/>
      <c r="U218" s="1293"/>
      <c r="V218" s="1293"/>
    </row>
    <row r="219" spans="1:22" ht="16.5" x14ac:dyDescent="0.2">
      <c r="A219" s="1379"/>
      <c r="B219" s="1380"/>
      <c r="C219" s="1381"/>
      <c r="D219" s="1382"/>
      <c r="E219" s="1381"/>
      <c r="F219" s="1383"/>
      <c r="G219" s="1291" t="s">
        <v>751</v>
      </c>
      <c r="H219" s="1240" t="s">
        <v>752</v>
      </c>
      <c r="I219" s="1384"/>
      <c r="J219" s="1284">
        <f>SUM(K219:N219)</f>
        <v>2</v>
      </c>
      <c r="K219" s="1285"/>
      <c r="L219" s="1285">
        <v>1</v>
      </c>
      <c r="M219" s="1285"/>
      <c r="N219" s="1285">
        <v>1</v>
      </c>
      <c r="O219" s="1299"/>
      <c r="P219" s="1299"/>
      <c r="Q219" s="1299"/>
      <c r="R219" s="1299"/>
      <c r="S219" s="1299"/>
      <c r="T219" s="1299"/>
      <c r="U219" s="1299"/>
      <c r="V219" s="1299"/>
    </row>
    <row r="220" spans="1:22" ht="19.5" customHeight="1" x14ac:dyDescent="0.2">
      <c r="A220" s="1367" t="s">
        <v>833</v>
      </c>
      <c r="B220" s="1368"/>
      <c r="C220" s="1368"/>
      <c r="D220" s="1368"/>
      <c r="E220" s="1368"/>
      <c r="F220" s="1368"/>
      <c r="G220" s="1368"/>
      <c r="H220" s="1368"/>
      <c r="I220" s="1368"/>
      <c r="J220" s="1368"/>
      <c r="K220" s="1368"/>
      <c r="L220" s="1368"/>
      <c r="M220" s="1368"/>
      <c r="N220" s="1368"/>
      <c r="O220" s="1368"/>
      <c r="P220" s="1368"/>
      <c r="Q220" s="1368"/>
      <c r="R220" s="1368"/>
      <c r="S220" s="1368"/>
      <c r="T220" s="1368"/>
      <c r="U220" s="1368"/>
      <c r="V220" s="1369"/>
    </row>
    <row r="221" spans="1:22" ht="29.25" customHeight="1" x14ac:dyDescent="0.2">
      <c r="A221" s="1370" t="s">
        <v>377</v>
      </c>
      <c r="B221" s="1371" t="s">
        <v>834</v>
      </c>
      <c r="C221" s="1372">
        <v>3043983</v>
      </c>
      <c r="D221" s="1373" t="s">
        <v>835</v>
      </c>
      <c r="E221" s="1256">
        <v>5000093</v>
      </c>
      <c r="F221" s="1440" t="s">
        <v>836</v>
      </c>
      <c r="G221" s="1343"/>
      <c r="H221" s="1324"/>
      <c r="I221" s="1373" t="s">
        <v>596</v>
      </c>
      <c r="J221" s="1469"/>
      <c r="K221" s="1469"/>
      <c r="L221" s="1469"/>
      <c r="M221" s="1469"/>
      <c r="N221" s="1469"/>
      <c r="O221" s="1286">
        <v>487664</v>
      </c>
      <c r="P221" s="1286">
        <v>4782</v>
      </c>
      <c r="Q221" s="1286">
        <v>1200</v>
      </c>
      <c r="R221" s="1286"/>
      <c r="S221" s="1286"/>
      <c r="T221" s="1286"/>
      <c r="U221" s="1286"/>
      <c r="V221" s="1286"/>
    </row>
    <row r="222" spans="1:22" ht="16.5" x14ac:dyDescent="0.2">
      <c r="A222" s="1377"/>
      <c r="B222" s="1371"/>
      <c r="C222" s="1372"/>
      <c r="D222" s="1373"/>
      <c r="E222" s="1256"/>
      <c r="F222" s="1445"/>
      <c r="G222" s="1291" t="s">
        <v>837</v>
      </c>
      <c r="H222" s="1240" t="s">
        <v>838</v>
      </c>
      <c r="I222" s="1373"/>
      <c r="J222" s="1284">
        <f t="shared" ref="J222:J234" si="9">SUM(K222:N222)</f>
        <v>60</v>
      </c>
      <c r="K222" s="1285">
        <v>15</v>
      </c>
      <c r="L222" s="1285">
        <v>15</v>
      </c>
      <c r="M222" s="1285">
        <v>15</v>
      </c>
      <c r="N222" s="1285">
        <v>15</v>
      </c>
      <c r="O222" s="1293"/>
      <c r="P222" s="1293"/>
      <c r="Q222" s="1293"/>
      <c r="R222" s="1293"/>
      <c r="S222" s="1293"/>
      <c r="T222" s="1293"/>
      <c r="U222" s="1293"/>
      <c r="V222" s="1293"/>
    </row>
    <row r="223" spans="1:22" ht="24.75" x14ac:dyDescent="0.2">
      <c r="A223" s="1377"/>
      <c r="B223" s="1371"/>
      <c r="C223" s="1372"/>
      <c r="D223" s="1373"/>
      <c r="E223" s="1256"/>
      <c r="F223" s="1445"/>
      <c r="G223" s="1291" t="s">
        <v>839</v>
      </c>
      <c r="H223" s="1240" t="s">
        <v>840</v>
      </c>
      <c r="I223" s="1373"/>
      <c r="J223" s="1284">
        <f t="shared" si="9"/>
        <v>30</v>
      </c>
      <c r="K223" s="1285">
        <v>8</v>
      </c>
      <c r="L223" s="1285">
        <v>7</v>
      </c>
      <c r="M223" s="1285">
        <v>8</v>
      </c>
      <c r="N223" s="1285">
        <v>7</v>
      </c>
      <c r="O223" s="1293"/>
      <c r="P223" s="1293"/>
      <c r="Q223" s="1293"/>
      <c r="R223" s="1293"/>
      <c r="S223" s="1293"/>
      <c r="T223" s="1293"/>
      <c r="U223" s="1293"/>
      <c r="V223" s="1293"/>
    </row>
    <row r="224" spans="1:22" ht="24.75" x14ac:dyDescent="0.2">
      <c r="A224" s="1377"/>
      <c r="B224" s="1371"/>
      <c r="C224" s="1372"/>
      <c r="D224" s="1373"/>
      <c r="E224" s="1256"/>
      <c r="F224" s="1445"/>
      <c r="G224" s="1291" t="s">
        <v>841</v>
      </c>
      <c r="H224" s="1240" t="s">
        <v>842</v>
      </c>
      <c r="I224" s="1373"/>
      <c r="J224" s="1284">
        <f t="shared" si="9"/>
        <v>3</v>
      </c>
      <c r="K224" s="1285">
        <v>1</v>
      </c>
      <c r="L224" s="1285">
        <v>1</v>
      </c>
      <c r="M224" s="1285"/>
      <c r="N224" s="1285">
        <v>1</v>
      </c>
      <c r="O224" s="1293"/>
      <c r="P224" s="1293"/>
      <c r="Q224" s="1293"/>
      <c r="R224" s="1293"/>
      <c r="S224" s="1293"/>
      <c r="T224" s="1293"/>
      <c r="U224" s="1293"/>
      <c r="V224" s="1293"/>
    </row>
    <row r="225" spans="1:22" ht="16.5" x14ac:dyDescent="0.2">
      <c r="A225" s="1377"/>
      <c r="B225" s="1371"/>
      <c r="C225" s="1372"/>
      <c r="D225" s="1373"/>
      <c r="E225" s="1256"/>
      <c r="F225" s="1445"/>
      <c r="G225" s="1291" t="s">
        <v>847</v>
      </c>
      <c r="H225" s="1240" t="s">
        <v>848</v>
      </c>
      <c r="I225" s="1373"/>
      <c r="J225" s="1284">
        <f t="shared" si="9"/>
        <v>15</v>
      </c>
      <c r="K225" s="1285">
        <v>4</v>
      </c>
      <c r="L225" s="1285">
        <v>3</v>
      </c>
      <c r="M225" s="1285">
        <v>4</v>
      </c>
      <c r="N225" s="1285">
        <v>4</v>
      </c>
      <c r="O225" s="1293"/>
      <c r="P225" s="1293"/>
      <c r="Q225" s="1293"/>
      <c r="R225" s="1293"/>
      <c r="S225" s="1293"/>
      <c r="T225" s="1293"/>
      <c r="U225" s="1293"/>
      <c r="V225" s="1293"/>
    </row>
    <row r="226" spans="1:22" ht="16.5" x14ac:dyDescent="0.2">
      <c r="A226" s="1377"/>
      <c r="B226" s="1371"/>
      <c r="C226" s="1372"/>
      <c r="D226" s="1373"/>
      <c r="E226" s="1256"/>
      <c r="F226" s="1445"/>
      <c r="G226" s="1291" t="s">
        <v>849</v>
      </c>
      <c r="H226" s="1240" t="s">
        <v>850</v>
      </c>
      <c r="I226" s="1373"/>
      <c r="J226" s="1284">
        <f t="shared" si="9"/>
        <v>15</v>
      </c>
      <c r="K226" s="1285">
        <v>4</v>
      </c>
      <c r="L226" s="1285">
        <v>3</v>
      </c>
      <c r="M226" s="1285">
        <v>4</v>
      </c>
      <c r="N226" s="1285">
        <v>4</v>
      </c>
      <c r="O226" s="1293"/>
      <c r="P226" s="1293"/>
      <c r="Q226" s="1293"/>
      <c r="R226" s="1293"/>
      <c r="S226" s="1293"/>
      <c r="T226" s="1293"/>
      <c r="U226" s="1293"/>
      <c r="V226" s="1293"/>
    </row>
    <row r="227" spans="1:22" ht="16.5" x14ac:dyDescent="0.2">
      <c r="A227" s="1377"/>
      <c r="B227" s="1371"/>
      <c r="C227" s="1372"/>
      <c r="D227" s="1373"/>
      <c r="E227" s="1256"/>
      <c r="F227" s="1445"/>
      <c r="G227" s="1291" t="s">
        <v>855</v>
      </c>
      <c r="H227" s="1240" t="s">
        <v>856</v>
      </c>
      <c r="I227" s="1373"/>
      <c r="J227" s="1284">
        <f t="shared" si="9"/>
        <v>3</v>
      </c>
      <c r="K227" s="1285">
        <v>1</v>
      </c>
      <c r="L227" s="1285">
        <v>1</v>
      </c>
      <c r="M227" s="1285"/>
      <c r="N227" s="1285">
        <v>1</v>
      </c>
      <c r="O227" s="1293"/>
      <c r="P227" s="1293"/>
      <c r="Q227" s="1293"/>
      <c r="R227" s="1293"/>
      <c r="S227" s="1293"/>
      <c r="T227" s="1293"/>
      <c r="U227" s="1293"/>
      <c r="V227" s="1293"/>
    </row>
    <row r="228" spans="1:22" ht="16.5" x14ac:dyDescent="0.2">
      <c r="A228" s="1377"/>
      <c r="B228" s="1371"/>
      <c r="C228" s="1372"/>
      <c r="D228" s="1373"/>
      <c r="E228" s="1256"/>
      <c r="F228" s="1445"/>
      <c r="G228" s="1291" t="s">
        <v>859</v>
      </c>
      <c r="H228" s="1240" t="s">
        <v>860</v>
      </c>
      <c r="I228" s="1373"/>
      <c r="J228" s="1284">
        <f t="shared" si="9"/>
        <v>500</v>
      </c>
      <c r="K228" s="1285">
        <v>125</v>
      </c>
      <c r="L228" s="1285">
        <v>125</v>
      </c>
      <c r="M228" s="1285">
        <v>125</v>
      </c>
      <c r="N228" s="1285">
        <v>125</v>
      </c>
      <c r="O228" s="1293"/>
      <c r="P228" s="1293"/>
      <c r="Q228" s="1293"/>
      <c r="R228" s="1293"/>
      <c r="S228" s="1293"/>
      <c r="T228" s="1293"/>
      <c r="U228" s="1293"/>
      <c r="V228" s="1293"/>
    </row>
    <row r="229" spans="1:22" ht="16.5" x14ac:dyDescent="0.2">
      <c r="A229" s="1377"/>
      <c r="B229" s="1371"/>
      <c r="C229" s="1372"/>
      <c r="D229" s="1373"/>
      <c r="E229" s="1256"/>
      <c r="F229" s="1445"/>
      <c r="G229" s="1291" t="s">
        <v>861</v>
      </c>
      <c r="H229" s="1240" t="s">
        <v>862</v>
      </c>
      <c r="I229" s="1373"/>
      <c r="J229" s="1284">
        <f t="shared" si="9"/>
        <v>1</v>
      </c>
      <c r="K229" s="1285"/>
      <c r="L229" s="1285">
        <v>1</v>
      </c>
      <c r="M229" s="1285"/>
      <c r="N229" s="1285"/>
      <c r="O229" s="1293"/>
      <c r="P229" s="1293"/>
      <c r="Q229" s="1293"/>
      <c r="R229" s="1293"/>
      <c r="S229" s="1293"/>
      <c r="T229" s="1293"/>
      <c r="U229" s="1293"/>
      <c r="V229" s="1293"/>
    </row>
    <row r="230" spans="1:22" ht="24.75" x14ac:dyDescent="0.2">
      <c r="A230" s="1377"/>
      <c r="B230" s="1371"/>
      <c r="C230" s="1372"/>
      <c r="D230" s="1373"/>
      <c r="E230" s="1256"/>
      <c r="F230" s="1445"/>
      <c r="G230" s="1291" t="s">
        <v>863</v>
      </c>
      <c r="H230" s="1240" t="s">
        <v>864</v>
      </c>
      <c r="I230" s="1373"/>
      <c r="J230" s="1284">
        <f t="shared" si="9"/>
        <v>250</v>
      </c>
      <c r="K230" s="1285">
        <v>62</v>
      </c>
      <c r="L230" s="1285">
        <v>63</v>
      </c>
      <c r="M230" s="1285">
        <v>62</v>
      </c>
      <c r="N230" s="1285">
        <v>63</v>
      </c>
      <c r="O230" s="1293"/>
      <c r="P230" s="1293"/>
      <c r="Q230" s="1293"/>
      <c r="R230" s="1293"/>
      <c r="S230" s="1293"/>
      <c r="T230" s="1293"/>
      <c r="U230" s="1293"/>
      <c r="V230" s="1293"/>
    </row>
    <row r="231" spans="1:22" ht="33" x14ac:dyDescent="0.2">
      <c r="A231" s="1377"/>
      <c r="B231" s="1371"/>
      <c r="C231" s="1372"/>
      <c r="D231" s="1373"/>
      <c r="E231" s="1256"/>
      <c r="F231" s="1445"/>
      <c r="G231" s="1291" t="s">
        <v>865</v>
      </c>
      <c r="H231" s="1240" t="s">
        <v>866</v>
      </c>
      <c r="I231" s="1373"/>
      <c r="J231" s="1284">
        <f t="shared" si="9"/>
        <v>100</v>
      </c>
      <c r="K231" s="1285">
        <v>25</v>
      </c>
      <c r="L231" s="1285">
        <v>25</v>
      </c>
      <c r="M231" s="1285">
        <v>25</v>
      </c>
      <c r="N231" s="1285">
        <v>25</v>
      </c>
      <c r="O231" s="1293"/>
      <c r="P231" s="1293"/>
      <c r="Q231" s="1293"/>
      <c r="R231" s="1293"/>
      <c r="S231" s="1293"/>
      <c r="T231" s="1293"/>
      <c r="U231" s="1293"/>
      <c r="V231" s="1293"/>
    </row>
    <row r="232" spans="1:22" ht="24.75" x14ac:dyDescent="0.2">
      <c r="A232" s="1377"/>
      <c r="B232" s="1371"/>
      <c r="C232" s="1372"/>
      <c r="D232" s="1373"/>
      <c r="E232" s="1256"/>
      <c r="F232" s="1445"/>
      <c r="G232" s="1291" t="s">
        <v>867</v>
      </c>
      <c r="H232" s="1240" t="s">
        <v>868</v>
      </c>
      <c r="I232" s="1373"/>
      <c r="J232" s="1284">
        <f t="shared" si="9"/>
        <v>25</v>
      </c>
      <c r="K232" s="1285">
        <v>7</v>
      </c>
      <c r="L232" s="1285">
        <v>6</v>
      </c>
      <c r="M232" s="1285">
        <v>6</v>
      </c>
      <c r="N232" s="1285">
        <v>6</v>
      </c>
      <c r="O232" s="1293"/>
      <c r="P232" s="1293"/>
      <c r="Q232" s="1293"/>
      <c r="R232" s="1293"/>
      <c r="S232" s="1293"/>
      <c r="T232" s="1293"/>
      <c r="U232" s="1293"/>
      <c r="V232" s="1293"/>
    </row>
    <row r="233" spans="1:22" ht="24.75" x14ac:dyDescent="0.2">
      <c r="A233" s="1377"/>
      <c r="B233" s="1371"/>
      <c r="C233" s="1372"/>
      <c r="D233" s="1373"/>
      <c r="E233" s="1256"/>
      <c r="F233" s="1445"/>
      <c r="G233" s="1291" t="s">
        <v>869</v>
      </c>
      <c r="H233" s="1240" t="s">
        <v>1958</v>
      </c>
      <c r="I233" s="1373"/>
      <c r="J233" s="1284">
        <f t="shared" si="9"/>
        <v>90</v>
      </c>
      <c r="K233" s="1285">
        <v>22</v>
      </c>
      <c r="L233" s="1285">
        <v>23</v>
      </c>
      <c r="M233" s="1285">
        <v>22</v>
      </c>
      <c r="N233" s="1285">
        <v>23</v>
      </c>
      <c r="O233" s="1293"/>
      <c r="P233" s="1293"/>
      <c r="Q233" s="1293"/>
      <c r="R233" s="1293"/>
      <c r="S233" s="1293"/>
      <c r="T233" s="1293"/>
      <c r="U233" s="1293"/>
      <c r="V233" s="1293"/>
    </row>
    <row r="234" spans="1:22" ht="16.5" x14ac:dyDescent="0.2">
      <c r="A234" s="1379"/>
      <c r="B234" s="1380"/>
      <c r="C234" s="1381"/>
      <c r="D234" s="1382"/>
      <c r="E234" s="1259"/>
      <c r="F234" s="1446"/>
      <c r="G234" s="1291" t="s">
        <v>875</v>
      </c>
      <c r="H234" s="1240" t="s">
        <v>876</v>
      </c>
      <c r="I234" s="1382"/>
      <c r="J234" s="1284">
        <f t="shared" si="9"/>
        <v>1</v>
      </c>
      <c r="K234" s="1285"/>
      <c r="L234" s="1285">
        <v>1</v>
      </c>
      <c r="M234" s="1285"/>
      <c r="N234" s="1285"/>
      <c r="O234" s="1299"/>
      <c r="P234" s="1299"/>
      <c r="Q234" s="1299"/>
      <c r="R234" s="1299"/>
      <c r="S234" s="1299"/>
      <c r="T234" s="1299"/>
      <c r="U234" s="1299"/>
      <c r="V234" s="1299"/>
    </row>
    <row r="235" spans="1:22" ht="17.25" customHeight="1" x14ac:dyDescent="0.2">
      <c r="A235" s="1370" t="s">
        <v>396</v>
      </c>
      <c r="B235" s="1386" t="s">
        <v>877</v>
      </c>
      <c r="C235" s="1387">
        <v>3043984</v>
      </c>
      <c r="D235" s="1388" t="s">
        <v>878</v>
      </c>
      <c r="E235" s="1387">
        <v>5000094</v>
      </c>
      <c r="F235" s="1440" t="s">
        <v>879</v>
      </c>
      <c r="G235" s="1418"/>
      <c r="H235" s="1240"/>
      <c r="I235" s="1391" t="s">
        <v>596</v>
      </c>
      <c r="J235" s="1285"/>
      <c r="K235" s="1285"/>
      <c r="L235" s="1285"/>
      <c r="M235" s="1285"/>
      <c r="N235" s="1285"/>
      <c r="O235" s="1286">
        <v>546240</v>
      </c>
      <c r="P235" s="1286">
        <v>4580</v>
      </c>
      <c r="Q235" s="1286">
        <v>1200</v>
      </c>
      <c r="R235" s="1286"/>
      <c r="S235" s="1286"/>
      <c r="T235" s="1286"/>
      <c r="U235" s="1286"/>
      <c r="V235" s="1286"/>
    </row>
    <row r="236" spans="1:22" ht="16.5" x14ac:dyDescent="0.2">
      <c r="A236" s="1377"/>
      <c r="B236" s="1371"/>
      <c r="C236" s="1372"/>
      <c r="D236" s="1373"/>
      <c r="E236" s="1372"/>
      <c r="F236" s="1445"/>
      <c r="G236" s="1291" t="s">
        <v>880</v>
      </c>
      <c r="H236" s="1240" t="s">
        <v>881</v>
      </c>
      <c r="I236" s="1376"/>
      <c r="J236" s="1284">
        <f t="shared" ref="J236:J247" si="10">SUM(K236:N236)</f>
        <v>150</v>
      </c>
      <c r="K236" s="1285">
        <v>38</v>
      </c>
      <c r="L236" s="1285">
        <v>37</v>
      </c>
      <c r="M236" s="1285">
        <v>38</v>
      </c>
      <c r="N236" s="1285">
        <v>37</v>
      </c>
      <c r="O236" s="1293"/>
      <c r="P236" s="1293"/>
      <c r="Q236" s="1293"/>
      <c r="R236" s="1293"/>
      <c r="S236" s="1293"/>
      <c r="T236" s="1293"/>
      <c r="U236" s="1293"/>
      <c r="V236" s="1293"/>
    </row>
    <row r="237" spans="1:22" ht="16.5" x14ac:dyDescent="0.2">
      <c r="A237" s="1377"/>
      <c r="B237" s="1371"/>
      <c r="C237" s="1372"/>
      <c r="D237" s="1373"/>
      <c r="E237" s="1372"/>
      <c r="F237" s="1445"/>
      <c r="G237" s="1291" t="s">
        <v>882</v>
      </c>
      <c r="H237" s="1240" t="s">
        <v>883</v>
      </c>
      <c r="I237" s="1376"/>
      <c r="J237" s="1284">
        <f t="shared" si="10"/>
        <v>3</v>
      </c>
      <c r="K237" s="1285">
        <v>1</v>
      </c>
      <c r="L237" s="1285"/>
      <c r="M237" s="1285">
        <v>1</v>
      </c>
      <c r="N237" s="1285">
        <v>1</v>
      </c>
      <c r="O237" s="1293"/>
      <c r="P237" s="1293"/>
      <c r="Q237" s="1293"/>
      <c r="R237" s="1293"/>
      <c r="S237" s="1293"/>
      <c r="T237" s="1293"/>
      <c r="U237" s="1293"/>
      <c r="V237" s="1293"/>
    </row>
    <row r="238" spans="1:22" ht="16.5" x14ac:dyDescent="0.2">
      <c r="A238" s="1377"/>
      <c r="B238" s="1371"/>
      <c r="C238" s="1372"/>
      <c r="D238" s="1373"/>
      <c r="E238" s="1372"/>
      <c r="F238" s="1445"/>
      <c r="G238" s="1291" t="s">
        <v>884</v>
      </c>
      <c r="H238" s="1240" t="s">
        <v>885</v>
      </c>
      <c r="I238" s="1376"/>
      <c r="J238" s="1284">
        <f t="shared" si="10"/>
        <v>90</v>
      </c>
      <c r="K238" s="1285">
        <v>23</v>
      </c>
      <c r="L238" s="1285">
        <v>22</v>
      </c>
      <c r="M238" s="1285">
        <v>23</v>
      </c>
      <c r="N238" s="1285">
        <v>22</v>
      </c>
      <c r="O238" s="1293"/>
      <c r="P238" s="1293"/>
      <c r="Q238" s="1293"/>
      <c r="R238" s="1293"/>
      <c r="S238" s="1293"/>
      <c r="T238" s="1293"/>
      <c r="U238" s="1293"/>
      <c r="V238" s="1293"/>
    </row>
    <row r="239" spans="1:22" ht="24.75" x14ac:dyDescent="0.2">
      <c r="A239" s="1377"/>
      <c r="B239" s="1371"/>
      <c r="C239" s="1372"/>
      <c r="D239" s="1373"/>
      <c r="E239" s="1372"/>
      <c r="F239" s="1445"/>
      <c r="G239" s="1291" t="s">
        <v>886</v>
      </c>
      <c r="H239" s="1240" t="s">
        <v>887</v>
      </c>
      <c r="I239" s="1376"/>
      <c r="J239" s="1284">
        <f t="shared" si="10"/>
        <v>70</v>
      </c>
      <c r="K239" s="1285">
        <v>18</v>
      </c>
      <c r="L239" s="1285">
        <v>17</v>
      </c>
      <c r="M239" s="1285">
        <v>18</v>
      </c>
      <c r="N239" s="1285">
        <v>17</v>
      </c>
      <c r="O239" s="1293"/>
      <c r="P239" s="1293"/>
      <c r="Q239" s="1293"/>
      <c r="R239" s="1293"/>
      <c r="S239" s="1293"/>
      <c r="T239" s="1293"/>
      <c r="U239" s="1293"/>
      <c r="V239" s="1293"/>
    </row>
    <row r="240" spans="1:22" ht="16.5" x14ac:dyDescent="0.2">
      <c r="A240" s="1377"/>
      <c r="B240" s="1371"/>
      <c r="C240" s="1372"/>
      <c r="D240" s="1373"/>
      <c r="E240" s="1372"/>
      <c r="F240" s="1445"/>
      <c r="G240" s="1291" t="s">
        <v>888</v>
      </c>
      <c r="H240" s="1240" t="s">
        <v>889</v>
      </c>
      <c r="I240" s="1376"/>
      <c r="J240" s="1284">
        <f t="shared" si="10"/>
        <v>25</v>
      </c>
      <c r="K240" s="1285">
        <v>7</v>
      </c>
      <c r="L240" s="1285">
        <v>6</v>
      </c>
      <c r="M240" s="1285">
        <v>6</v>
      </c>
      <c r="N240" s="1285">
        <v>6</v>
      </c>
      <c r="O240" s="1293"/>
      <c r="P240" s="1293"/>
      <c r="Q240" s="1293"/>
      <c r="R240" s="1293"/>
      <c r="S240" s="1293"/>
      <c r="T240" s="1293"/>
      <c r="U240" s="1293"/>
      <c r="V240" s="1293"/>
    </row>
    <row r="241" spans="1:22" ht="16.5" x14ac:dyDescent="0.2">
      <c r="A241" s="1377"/>
      <c r="B241" s="1371"/>
      <c r="C241" s="1372"/>
      <c r="D241" s="1373"/>
      <c r="E241" s="1372"/>
      <c r="F241" s="1445"/>
      <c r="G241" s="1291" t="s">
        <v>892</v>
      </c>
      <c r="H241" s="1240" t="s">
        <v>893</v>
      </c>
      <c r="I241" s="1376"/>
      <c r="J241" s="1284">
        <f t="shared" si="10"/>
        <v>5</v>
      </c>
      <c r="K241" s="1285">
        <v>1</v>
      </c>
      <c r="L241" s="1285">
        <v>2</v>
      </c>
      <c r="M241" s="1285">
        <v>1</v>
      </c>
      <c r="N241" s="1285">
        <v>1</v>
      </c>
      <c r="O241" s="1293"/>
      <c r="P241" s="1293"/>
      <c r="Q241" s="1293"/>
      <c r="R241" s="1293"/>
      <c r="S241" s="1293"/>
      <c r="T241" s="1293"/>
      <c r="U241" s="1293"/>
      <c r="V241" s="1293"/>
    </row>
    <row r="242" spans="1:22" ht="16.5" x14ac:dyDescent="0.2">
      <c r="A242" s="1377"/>
      <c r="B242" s="1371"/>
      <c r="C242" s="1372"/>
      <c r="D242" s="1373"/>
      <c r="E242" s="1372"/>
      <c r="F242" s="1445"/>
      <c r="G242" s="1291" t="s">
        <v>898</v>
      </c>
      <c r="H242" s="1240" t="s">
        <v>899</v>
      </c>
      <c r="I242" s="1376"/>
      <c r="J242" s="1284">
        <f t="shared" si="10"/>
        <v>5</v>
      </c>
      <c r="K242" s="1285">
        <v>1</v>
      </c>
      <c r="L242" s="1285">
        <v>2</v>
      </c>
      <c r="M242" s="1285">
        <v>1</v>
      </c>
      <c r="N242" s="1285">
        <v>1</v>
      </c>
      <c r="O242" s="1293"/>
      <c r="P242" s="1293"/>
      <c r="Q242" s="1293"/>
      <c r="R242" s="1293"/>
      <c r="S242" s="1293"/>
      <c r="T242" s="1293"/>
      <c r="U242" s="1293"/>
      <c r="V242" s="1293"/>
    </row>
    <row r="243" spans="1:22" ht="16.5" x14ac:dyDescent="0.2">
      <c r="A243" s="1377"/>
      <c r="B243" s="1371"/>
      <c r="C243" s="1372"/>
      <c r="D243" s="1373"/>
      <c r="E243" s="1372"/>
      <c r="F243" s="1445"/>
      <c r="G243" s="1291" t="s">
        <v>900</v>
      </c>
      <c r="H243" s="1240" t="s">
        <v>901</v>
      </c>
      <c r="I243" s="1376"/>
      <c r="J243" s="1284">
        <f t="shared" si="10"/>
        <v>5</v>
      </c>
      <c r="K243" s="1285">
        <v>1</v>
      </c>
      <c r="L243" s="1285">
        <v>2</v>
      </c>
      <c r="M243" s="1285">
        <v>1</v>
      </c>
      <c r="N243" s="1285">
        <v>1</v>
      </c>
      <c r="O243" s="1293"/>
      <c r="P243" s="1293"/>
      <c r="Q243" s="1293"/>
      <c r="R243" s="1293"/>
      <c r="S243" s="1293"/>
      <c r="T243" s="1293"/>
      <c r="U243" s="1293"/>
      <c r="V243" s="1293"/>
    </row>
    <row r="244" spans="1:22" ht="16.5" x14ac:dyDescent="0.2">
      <c r="A244" s="1377"/>
      <c r="B244" s="1371"/>
      <c r="C244" s="1372"/>
      <c r="D244" s="1373"/>
      <c r="E244" s="1372"/>
      <c r="F244" s="1445"/>
      <c r="G244" s="1291" t="s">
        <v>918</v>
      </c>
      <c r="H244" s="1240" t="s">
        <v>919</v>
      </c>
      <c r="I244" s="1376"/>
      <c r="J244" s="1284">
        <f t="shared" si="10"/>
        <v>5</v>
      </c>
      <c r="K244" s="1285">
        <v>1</v>
      </c>
      <c r="L244" s="1285">
        <v>2</v>
      </c>
      <c r="M244" s="1285">
        <v>1</v>
      </c>
      <c r="N244" s="1285">
        <v>1</v>
      </c>
      <c r="O244" s="1293"/>
      <c r="P244" s="1293"/>
      <c r="Q244" s="1293"/>
      <c r="R244" s="1293"/>
      <c r="S244" s="1293"/>
      <c r="T244" s="1293"/>
      <c r="U244" s="1293"/>
      <c r="V244" s="1293"/>
    </row>
    <row r="245" spans="1:22" ht="18.75" customHeight="1" x14ac:dyDescent="0.2">
      <c r="A245" s="1377"/>
      <c r="B245" s="1371"/>
      <c r="C245" s="1372"/>
      <c r="D245" s="1373"/>
      <c r="E245" s="1372"/>
      <c r="F245" s="1445"/>
      <c r="G245" s="1291" t="s">
        <v>924</v>
      </c>
      <c r="H245" s="1240" t="s">
        <v>925</v>
      </c>
      <c r="I245" s="1376"/>
      <c r="J245" s="1284">
        <f t="shared" si="10"/>
        <v>5</v>
      </c>
      <c r="K245" s="1285">
        <v>1</v>
      </c>
      <c r="L245" s="1285">
        <v>2</v>
      </c>
      <c r="M245" s="1285">
        <v>1</v>
      </c>
      <c r="N245" s="1285">
        <v>1</v>
      </c>
      <c r="O245" s="1293"/>
      <c r="P245" s="1293"/>
      <c r="Q245" s="1293"/>
      <c r="R245" s="1293"/>
      <c r="S245" s="1293"/>
      <c r="T245" s="1293"/>
      <c r="U245" s="1293"/>
      <c r="V245" s="1293"/>
    </row>
    <row r="246" spans="1:22" ht="16.5" x14ac:dyDescent="0.2">
      <c r="A246" s="1377"/>
      <c r="B246" s="1371"/>
      <c r="C246" s="1372"/>
      <c r="D246" s="1373"/>
      <c r="E246" s="1372"/>
      <c r="F246" s="1445"/>
      <c r="G246" s="1291" t="s">
        <v>930</v>
      </c>
      <c r="H246" s="1240" t="s">
        <v>931</v>
      </c>
      <c r="I246" s="1376"/>
      <c r="J246" s="1284">
        <f t="shared" si="10"/>
        <v>270</v>
      </c>
      <c r="K246" s="1285">
        <v>67</v>
      </c>
      <c r="L246" s="1285">
        <v>68</v>
      </c>
      <c r="M246" s="1285">
        <v>67</v>
      </c>
      <c r="N246" s="1285">
        <v>68</v>
      </c>
      <c r="O246" s="1293"/>
      <c r="P246" s="1293"/>
      <c r="Q246" s="1293"/>
      <c r="R246" s="1293"/>
      <c r="S246" s="1293"/>
      <c r="T246" s="1293"/>
      <c r="U246" s="1293"/>
      <c r="V246" s="1293"/>
    </row>
    <row r="247" spans="1:22" ht="24.75" customHeight="1" x14ac:dyDescent="0.2">
      <c r="A247" s="1379"/>
      <c r="B247" s="1380"/>
      <c r="C247" s="1381"/>
      <c r="D247" s="1382"/>
      <c r="E247" s="1381"/>
      <c r="F247" s="1446"/>
      <c r="G247" s="1291" t="s">
        <v>938</v>
      </c>
      <c r="H247" s="1240" t="s">
        <v>939</v>
      </c>
      <c r="I247" s="1384"/>
      <c r="J247" s="1284">
        <f t="shared" si="10"/>
        <v>60</v>
      </c>
      <c r="K247" s="1285">
        <v>15</v>
      </c>
      <c r="L247" s="1285">
        <v>15</v>
      </c>
      <c r="M247" s="1285">
        <v>15</v>
      </c>
      <c r="N247" s="1285">
        <v>15</v>
      </c>
      <c r="O247" s="1299"/>
      <c r="P247" s="1299"/>
      <c r="Q247" s="1299"/>
      <c r="R247" s="1299"/>
      <c r="S247" s="1299"/>
      <c r="T247" s="1299"/>
      <c r="U247" s="1299"/>
      <c r="V247" s="1299"/>
    </row>
    <row r="249" spans="1:22" x14ac:dyDescent="0.2">
      <c r="A249" s="1268" t="s">
        <v>0</v>
      </c>
      <c r="B249" s="1268"/>
      <c r="C249" s="1268"/>
      <c r="D249" s="1268"/>
      <c r="E249" s="1268"/>
      <c r="F249" s="1268"/>
      <c r="G249" s="1268"/>
      <c r="H249" s="1268"/>
      <c r="I249" s="1268"/>
      <c r="J249" s="1268"/>
      <c r="K249" s="1268"/>
      <c r="L249" s="1268"/>
      <c r="M249" s="1268"/>
      <c r="N249" s="1268"/>
      <c r="O249" s="1268"/>
      <c r="P249" s="1268"/>
      <c r="Q249" s="1268"/>
      <c r="R249" s="1268"/>
      <c r="S249" s="1268"/>
      <c r="T249" s="1268"/>
      <c r="U249" s="1268"/>
      <c r="V249" s="1268"/>
    </row>
    <row r="250" spans="1:22" x14ac:dyDescent="0.2">
      <c r="A250" s="1268" t="s">
        <v>244</v>
      </c>
      <c r="B250" s="1268"/>
      <c r="C250" s="1268"/>
      <c r="D250" s="1268"/>
      <c r="E250" s="1268"/>
      <c r="F250" s="1268"/>
      <c r="G250" s="1268"/>
      <c r="H250" s="1268"/>
      <c r="I250" s="1268"/>
      <c r="J250" s="1268"/>
      <c r="K250" s="1268"/>
      <c r="L250" s="1268"/>
      <c r="M250" s="1268"/>
      <c r="N250" s="1268"/>
      <c r="O250" s="1268"/>
      <c r="P250" s="1268"/>
      <c r="Q250" s="1268"/>
      <c r="R250" s="1268"/>
      <c r="S250" s="1268"/>
      <c r="T250" s="1268"/>
      <c r="U250" s="1268"/>
      <c r="V250" s="1268"/>
    </row>
    <row r="251" spans="1:22" ht="15" customHeight="1" x14ac:dyDescent="0.2">
      <c r="A251" s="1461" t="s">
        <v>1957</v>
      </c>
      <c r="B251" s="1461"/>
      <c r="C251" s="1462"/>
      <c r="D251" s="1461"/>
      <c r="E251" s="1463"/>
      <c r="F251" s="1461"/>
      <c r="G251" s="1464"/>
      <c r="H251" s="1461"/>
      <c r="I251" s="1463"/>
      <c r="J251" s="1463"/>
      <c r="K251" s="1463"/>
      <c r="L251" s="1463"/>
      <c r="M251" s="1463"/>
      <c r="N251" s="1463"/>
    </row>
    <row r="252" spans="1:22" ht="17.25" customHeight="1" thickBot="1" x14ac:dyDescent="0.25">
      <c r="A252" s="1465" t="s">
        <v>940</v>
      </c>
      <c r="B252" s="1465"/>
      <c r="C252" s="1466"/>
      <c r="D252" s="1465"/>
      <c r="E252" s="1467"/>
      <c r="F252" s="1465"/>
      <c r="G252" s="1464"/>
      <c r="H252" s="1461"/>
      <c r="I252" s="1463"/>
      <c r="J252" s="1463"/>
      <c r="K252" s="1463"/>
      <c r="L252" s="1463"/>
      <c r="M252" s="1463"/>
      <c r="N252" s="1463"/>
    </row>
    <row r="253" spans="1:22" ht="12.75" customHeight="1" x14ac:dyDescent="0.2">
      <c r="A253" s="1165" t="s">
        <v>4</v>
      </c>
      <c r="B253" s="1166" t="s">
        <v>247</v>
      </c>
      <c r="C253" s="1165" t="s">
        <v>5</v>
      </c>
      <c r="D253" s="1274" t="s">
        <v>6</v>
      </c>
      <c r="E253" s="1165" t="s">
        <v>7</v>
      </c>
      <c r="F253" s="1167" t="s">
        <v>248</v>
      </c>
      <c r="G253" s="1168" t="s">
        <v>249</v>
      </c>
      <c r="H253" s="1166" t="s">
        <v>250</v>
      </c>
      <c r="I253" s="1165" t="s">
        <v>11</v>
      </c>
      <c r="J253" s="1169" t="s">
        <v>251</v>
      </c>
      <c r="K253" s="1170" t="s">
        <v>252</v>
      </c>
      <c r="L253" s="1171"/>
      <c r="M253" s="1171"/>
      <c r="N253" s="1171"/>
      <c r="O253" s="1172" t="s">
        <v>253</v>
      </c>
      <c r="P253" s="1173"/>
      <c r="Q253" s="1173"/>
      <c r="R253" s="1173"/>
      <c r="S253" s="1173"/>
      <c r="T253" s="1174"/>
      <c r="U253" s="1175" t="s">
        <v>15</v>
      </c>
      <c r="V253" s="1168" t="s">
        <v>16</v>
      </c>
    </row>
    <row r="254" spans="1:22" ht="12.75" customHeight="1" x14ac:dyDescent="0.2">
      <c r="A254" s="1176"/>
      <c r="B254" s="1177"/>
      <c r="C254" s="1176"/>
      <c r="D254" s="1275"/>
      <c r="E254" s="1176"/>
      <c r="F254" s="1178"/>
      <c r="G254" s="1179"/>
      <c r="H254" s="1177"/>
      <c r="I254" s="1176"/>
      <c r="J254" s="1180"/>
      <c r="K254" s="1181"/>
      <c r="L254" s="1182"/>
      <c r="M254" s="1182"/>
      <c r="N254" s="1182"/>
      <c r="O254" s="1183" t="s">
        <v>17</v>
      </c>
      <c r="P254" s="1184" t="s">
        <v>18</v>
      </c>
      <c r="Q254" s="1184" t="s">
        <v>19</v>
      </c>
      <c r="R254" s="1184" t="s">
        <v>254</v>
      </c>
      <c r="S254" s="1185" t="s">
        <v>21</v>
      </c>
      <c r="T254" s="1186" t="s">
        <v>255</v>
      </c>
      <c r="U254" s="1180"/>
      <c r="V254" s="1179"/>
    </row>
    <row r="255" spans="1:22" ht="24.75" x14ac:dyDescent="0.2">
      <c r="A255" s="1176"/>
      <c r="B255" s="1177"/>
      <c r="C255" s="1176"/>
      <c r="D255" s="1275"/>
      <c r="E255" s="1176"/>
      <c r="F255" s="1178"/>
      <c r="G255" s="1179"/>
      <c r="H255" s="1177"/>
      <c r="I255" s="1176"/>
      <c r="J255" s="1186"/>
      <c r="K255" s="1184" t="s">
        <v>23</v>
      </c>
      <c r="L255" s="1184" t="s">
        <v>24</v>
      </c>
      <c r="M255" s="1184" t="s">
        <v>25</v>
      </c>
      <c r="N255" s="1184" t="s">
        <v>26</v>
      </c>
      <c r="O255" s="1184" t="s">
        <v>256</v>
      </c>
      <c r="P255" s="1184" t="s">
        <v>742</v>
      </c>
      <c r="Q255" s="1184" t="s">
        <v>258</v>
      </c>
      <c r="R255" s="1184" t="s">
        <v>259</v>
      </c>
      <c r="S255" s="1366" t="s">
        <v>260</v>
      </c>
      <c r="T255" s="1180"/>
      <c r="U255" s="1180"/>
      <c r="V255" s="1179"/>
    </row>
    <row r="256" spans="1:22" ht="19.5" customHeight="1" x14ac:dyDescent="0.2">
      <c r="A256" s="1367" t="s">
        <v>941</v>
      </c>
      <c r="B256" s="1368"/>
      <c r="C256" s="1368"/>
      <c r="D256" s="1368"/>
      <c r="E256" s="1368"/>
      <c r="F256" s="1368"/>
      <c r="G256" s="1368"/>
      <c r="H256" s="1368"/>
      <c r="I256" s="1368"/>
      <c r="J256" s="1368"/>
      <c r="K256" s="1368"/>
      <c r="L256" s="1368"/>
      <c r="M256" s="1368"/>
      <c r="N256" s="1368"/>
      <c r="O256" s="1368"/>
      <c r="P256" s="1368"/>
      <c r="Q256" s="1368"/>
      <c r="R256" s="1368"/>
      <c r="S256" s="1368"/>
      <c r="T256" s="1368"/>
      <c r="U256" s="1368"/>
      <c r="V256" s="1369"/>
    </row>
    <row r="257" spans="1:22" ht="24" customHeight="1" x14ac:dyDescent="0.2">
      <c r="A257" s="1370" t="s">
        <v>262</v>
      </c>
      <c r="B257" s="1371" t="s">
        <v>942</v>
      </c>
      <c r="C257" s="1372">
        <v>3000001</v>
      </c>
      <c r="D257" s="1470" t="s">
        <v>943</v>
      </c>
      <c r="E257" s="1372">
        <v>5004452</v>
      </c>
      <c r="F257" s="1417" t="s">
        <v>944</v>
      </c>
      <c r="G257" s="1418"/>
      <c r="H257" s="1324"/>
      <c r="I257" s="1376" t="s">
        <v>551</v>
      </c>
      <c r="J257" s="1471"/>
      <c r="K257" s="1471"/>
      <c r="L257" s="1471"/>
      <c r="M257" s="1471"/>
      <c r="N257" s="1471"/>
      <c r="O257" s="1286">
        <v>36590</v>
      </c>
      <c r="P257" s="1286">
        <v>4423</v>
      </c>
      <c r="Q257" s="1286">
        <v>1200</v>
      </c>
      <c r="R257" s="1286"/>
      <c r="S257" s="1286"/>
      <c r="T257" s="1286"/>
      <c r="U257" s="1286"/>
      <c r="V257" s="1286"/>
    </row>
    <row r="258" spans="1:22" ht="16.5" x14ac:dyDescent="0.2">
      <c r="A258" s="1377"/>
      <c r="B258" s="1371"/>
      <c r="C258" s="1372"/>
      <c r="D258" s="1470"/>
      <c r="E258" s="1372"/>
      <c r="F258" s="1424"/>
      <c r="G258" s="1291" t="s">
        <v>946</v>
      </c>
      <c r="H258" s="1240" t="s">
        <v>947</v>
      </c>
      <c r="I258" s="1376"/>
      <c r="J258" s="1284">
        <f>SUM(K258:N258)</f>
        <v>12</v>
      </c>
      <c r="K258" s="1285">
        <v>3</v>
      </c>
      <c r="L258" s="1285">
        <v>3</v>
      </c>
      <c r="M258" s="1285">
        <v>3</v>
      </c>
      <c r="N258" s="1285">
        <v>3</v>
      </c>
      <c r="O258" s="1293"/>
      <c r="P258" s="1293"/>
      <c r="Q258" s="1293"/>
      <c r="R258" s="1293"/>
      <c r="S258" s="1293"/>
      <c r="T258" s="1293"/>
      <c r="U258" s="1293"/>
      <c r="V258" s="1293"/>
    </row>
    <row r="259" spans="1:22" ht="16.5" x14ac:dyDescent="0.2">
      <c r="A259" s="1379"/>
      <c r="B259" s="1380"/>
      <c r="C259" s="1381"/>
      <c r="D259" s="1472"/>
      <c r="E259" s="1372"/>
      <c r="F259" s="1426"/>
      <c r="G259" s="1291" t="s">
        <v>950</v>
      </c>
      <c r="H259" s="1240" t="s">
        <v>951</v>
      </c>
      <c r="I259" s="1384"/>
      <c r="J259" s="1284">
        <f>SUM(K259:N259)</f>
        <v>2</v>
      </c>
      <c r="K259" s="1285"/>
      <c r="L259" s="1285">
        <v>1</v>
      </c>
      <c r="M259" s="1285"/>
      <c r="N259" s="1285">
        <v>1</v>
      </c>
      <c r="O259" s="1299"/>
      <c r="P259" s="1299"/>
      <c r="Q259" s="1299"/>
      <c r="R259" s="1299"/>
      <c r="S259" s="1299"/>
      <c r="T259" s="1299"/>
      <c r="U259" s="1299"/>
      <c r="V259" s="1299"/>
    </row>
    <row r="260" spans="1:22" ht="18.75" customHeight="1" x14ac:dyDescent="0.2">
      <c r="A260" s="1367" t="s">
        <v>993</v>
      </c>
      <c r="B260" s="1368"/>
      <c r="C260" s="1368"/>
      <c r="D260" s="1368"/>
      <c r="E260" s="1368"/>
      <c r="F260" s="1368"/>
      <c r="G260" s="1368"/>
      <c r="H260" s="1368"/>
      <c r="I260" s="1368"/>
      <c r="J260" s="1368"/>
      <c r="K260" s="1368"/>
      <c r="L260" s="1368"/>
      <c r="M260" s="1368"/>
      <c r="N260" s="1368"/>
      <c r="O260" s="1368"/>
      <c r="P260" s="1368"/>
      <c r="Q260" s="1368"/>
      <c r="R260" s="1368"/>
      <c r="S260" s="1368"/>
      <c r="T260" s="1368"/>
      <c r="U260" s="1368"/>
      <c r="V260" s="1369"/>
    </row>
    <row r="261" spans="1:22" ht="17.25" customHeight="1" x14ac:dyDescent="0.2">
      <c r="A261" s="1377"/>
      <c r="B261" s="1371"/>
      <c r="C261" s="1387">
        <v>3000007</v>
      </c>
      <c r="D261" s="1388" t="s">
        <v>1012</v>
      </c>
      <c r="E261" s="1387">
        <v>5000105</v>
      </c>
      <c r="F261" s="1440" t="s">
        <v>1013</v>
      </c>
      <c r="G261" s="1428"/>
      <c r="H261" s="1318"/>
      <c r="I261" s="1281" t="s">
        <v>596</v>
      </c>
      <c r="J261" s="1473"/>
      <c r="K261" s="1473"/>
      <c r="L261" s="1473"/>
      <c r="M261" s="1473"/>
      <c r="N261" s="1473"/>
      <c r="O261" s="1286">
        <v>55864</v>
      </c>
      <c r="P261" s="1286">
        <v>8512</v>
      </c>
      <c r="Q261" s="1286">
        <v>2400</v>
      </c>
      <c r="R261" s="1286"/>
      <c r="S261" s="1286"/>
      <c r="T261" s="1286"/>
      <c r="U261" s="1286"/>
      <c r="V261" s="1286"/>
    </row>
    <row r="262" spans="1:22" ht="17.25" customHeight="1" x14ac:dyDescent="0.2">
      <c r="A262" s="1377"/>
      <c r="B262" s="1371"/>
      <c r="C262" s="1372"/>
      <c r="D262" s="1373"/>
      <c r="E262" s="1372"/>
      <c r="F262" s="1445"/>
      <c r="G262" s="1291" t="s">
        <v>1015</v>
      </c>
      <c r="H262" s="1399" t="s">
        <v>1016</v>
      </c>
      <c r="I262" s="1288"/>
      <c r="J262" s="1284">
        <f t="shared" ref="J262:J267" si="11">SUM(K262:N262)</f>
        <v>15</v>
      </c>
      <c r="K262" s="1285">
        <v>4</v>
      </c>
      <c r="L262" s="1285">
        <v>3</v>
      </c>
      <c r="M262" s="1285">
        <v>4</v>
      </c>
      <c r="N262" s="1285">
        <v>4</v>
      </c>
      <c r="O262" s="1293"/>
      <c r="P262" s="1293"/>
      <c r="Q262" s="1293"/>
      <c r="R262" s="1293"/>
      <c r="S262" s="1293"/>
      <c r="T262" s="1293"/>
      <c r="U262" s="1293"/>
      <c r="V262" s="1293"/>
    </row>
    <row r="263" spans="1:22" ht="16.5" x14ac:dyDescent="0.2">
      <c r="A263" s="1377"/>
      <c r="B263" s="1371"/>
      <c r="C263" s="1372"/>
      <c r="D263" s="1373"/>
      <c r="E263" s="1372"/>
      <c r="F263" s="1445"/>
      <c r="G263" s="1291" t="s">
        <v>1019</v>
      </c>
      <c r="H263" s="1318" t="s">
        <v>1959</v>
      </c>
      <c r="I263" s="1288"/>
      <c r="J263" s="1284">
        <f t="shared" si="11"/>
        <v>15</v>
      </c>
      <c r="K263" s="1285">
        <v>4</v>
      </c>
      <c r="L263" s="1285">
        <v>3</v>
      </c>
      <c r="M263" s="1285">
        <v>4</v>
      </c>
      <c r="N263" s="1285">
        <v>4</v>
      </c>
      <c r="O263" s="1293"/>
      <c r="P263" s="1293"/>
      <c r="Q263" s="1293"/>
      <c r="R263" s="1293"/>
      <c r="S263" s="1293"/>
      <c r="T263" s="1293"/>
      <c r="U263" s="1293"/>
      <c r="V263" s="1293"/>
    </row>
    <row r="264" spans="1:22" x14ac:dyDescent="0.2">
      <c r="A264" s="1377"/>
      <c r="B264" s="1371"/>
      <c r="C264" s="1372"/>
      <c r="D264" s="1373"/>
      <c r="E264" s="1372"/>
      <c r="F264" s="1445"/>
      <c r="G264" s="1291" t="s">
        <v>1021</v>
      </c>
      <c r="H264" s="1318" t="s">
        <v>1960</v>
      </c>
      <c r="I264" s="1288"/>
      <c r="J264" s="1284">
        <f t="shared" si="11"/>
        <v>300</v>
      </c>
      <c r="K264" s="1285">
        <v>75</v>
      </c>
      <c r="L264" s="1285">
        <v>75</v>
      </c>
      <c r="M264" s="1285">
        <v>75</v>
      </c>
      <c r="N264" s="1285">
        <v>75</v>
      </c>
      <c r="O264" s="1293"/>
      <c r="P264" s="1293"/>
      <c r="Q264" s="1293"/>
      <c r="R264" s="1293"/>
      <c r="S264" s="1293"/>
      <c r="T264" s="1293"/>
      <c r="U264" s="1293"/>
      <c r="V264" s="1293"/>
    </row>
    <row r="265" spans="1:22" x14ac:dyDescent="0.2">
      <c r="A265" s="1377"/>
      <c r="B265" s="1371"/>
      <c r="C265" s="1372"/>
      <c r="D265" s="1373"/>
      <c r="E265" s="1372"/>
      <c r="F265" s="1445"/>
      <c r="G265" s="1291" t="s">
        <v>1023</v>
      </c>
      <c r="H265" s="1318" t="s">
        <v>1024</v>
      </c>
      <c r="I265" s="1288"/>
      <c r="J265" s="1284">
        <f t="shared" si="11"/>
        <v>80</v>
      </c>
      <c r="K265" s="1285">
        <v>20</v>
      </c>
      <c r="L265" s="1285">
        <v>20</v>
      </c>
      <c r="M265" s="1285">
        <v>20</v>
      </c>
      <c r="N265" s="1285">
        <v>20</v>
      </c>
      <c r="O265" s="1293"/>
      <c r="P265" s="1293"/>
      <c r="Q265" s="1293"/>
      <c r="R265" s="1293"/>
      <c r="S265" s="1293"/>
      <c r="T265" s="1293"/>
      <c r="U265" s="1293"/>
      <c r="V265" s="1293"/>
    </row>
    <row r="266" spans="1:22" ht="16.5" x14ac:dyDescent="0.2">
      <c r="A266" s="1377"/>
      <c r="B266" s="1371"/>
      <c r="C266" s="1372"/>
      <c r="D266" s="1373"/>
      <c r="E266" s="1372"/>
      <c r="F266" s="1445"/>
      <c r="G266" s="1291" t="s">
        <v>1025</v>
      </c>
      <c r="H266" s="1318" t="s">
        <v>1026</v>
      </c>
      <c r="I266" s="1288"/>
      <c r="J266" s="1284">
        <f t="shared" si="11"/>
        <v>20</v>
      </c>
      <c r="K266" s="1285">
        <v>5</v>
      </c>
      <c r="L266" s="1285">
        <v>5</v>
      </c>
      <c r="M266" s="1285">
        <v>5</v>
      </c>
      <c r="N266" s="1285">
        <v>5</v>
      </c>
      <c r="O266" s="1293"/>
      <c r="P266" s="1293"/>
      <c r="Q266" s="1293"/>
      <c r="R266" s="1293"/>
      <c r="S266" s="1293"/>
      <c r="T266" s="1293"/>
      <c r="U266" s="1293"/>
      <c r="V266" s="1293"/>
    </row>
    <row r="267" spans="1:22" x14ac:dyDescent="0.2">
      <c r="A267" s="1377"/>
      <c r="B267" s="1371"/>
      <c r="C267" s="1372"/>
      <c r="D267" s="1373"/>
      <c r="E267" s="1372"/>
      <c r="F267" s="1446"/>
      <c r="G267" s="1291" t="s">
        <v>1027</v>
      </c>
      <c r="H267" s="1318" t="s">
        <v>1028</v>
      </c>
      <c r="I267" s="1288"/>
      <c r="J267" s="1284">
        <f t="shared" si="11"/>
        <v>120</v>
      </c>
      <c r="K267" s="1285">
        <v>30</v>
      </c>
      <c r="L267" s="1285">
        <v>30</v>
      </c>
      <c r="M267" s="1285">
        <v>30</v>
      </c>
      <c r="N267" s="1285">
        <v>30</v>
      </c>
      <c r="O267" s="1299"/>
      <c r="P267" s="1299"/>
      <c r="Q267" s="1299"/>
      <c r="R267" s="1299"/>
      <c r="S267" s="1299"/>
      <c r="T267" s="1299"/>
      <c r="U267" s="1299"/>
      <c r="V267" s="1299"/>
    </row>
    <row r="268" spans="1:22" ht="24" customHeight="1" x14ac:dyDescent="0.2">
      <c r="A268" s="1377"/>
      <c r="B268" s="1371"/>
      <c r="C268" s="1387">
        <v>3000008</v>
      </c>
      <c r="D268" s="1388" t="s">
        <v>1030</v>
      </c>
      <c r="E268" s="1387">
        <v>5000106</v>
      </c>
      <c r="F268" s="1440" t="s">
        <v>1030</v>
      </c>
      <c r="G268" s="1474"/>
      <c r="H268" s="1318"/>
      <c r="I268" s="1281" t="s">
        <v>596</v>
      </c>
      <c r="J268" s="1473"/>
      <c r="K268" s="1473"/>
      <c r="L268" s="1473"/>
      <c r="M268" s="1473"/>
      <c r="N268" s="1473"/>
      <c r="O268" s="1286">
        <v>83241</v>
      </c>
      <c r="P268" s="1286">
        <v>9360</v>
      </c>
      <c r="Q268" s="1286">
        <v>2400</v>
      </c>
      <c r="R268" s="1286"/>
      <c r="S268" s="1286"/>
      <c r="T268" s="1286"/>
      <c r="U268" s="1286"/>
      <c r="V268" s="1286"/>
    </row>
    <row r="269" spans="1:22" x14ac:dyDescent="0.2">
      <c r="A269" s="1377"/>
      <c r="B269" s="1371"/>
      <c r="C269" s="1372"/>
      <c r="D269" s="1373"/>
      <c r="E269" s="1372"/>
      <c r="F269" s="1445"/>
      <c r="G269" s="1291" t="s">
        <v>1039</v>
      </c>
      <c r="H269" s="1318" t="s">
        <v>1040</v>
      </c>
      <c r="I269" s="1288"/>
      <c r="J269" s="1284">
        <f t="shared" ref="J269:J276" si="12">SUM(K269:N269)</f>
        <v>110</v>
      </c>
      <c r="K269" s="1285">
        <v>27</v>
      </c>
      <c r="L269" s="1285">
        <v>28</v>
      </c>
      <c r="M269" s="1285">
        <v>27</v>
      </c>
      <c r="N269" s="1285">
        <v>28</v>
      </c>
      <c r="O269" s="1293"/>
      <c r="P269" s="1293"/>
      <c r="Q269" s="1293"/>
      <c r="R269" s="1293"/>
      <c r="S269" s="1293"/>
      <c r="T269" s="1293"/>
      <c r="U269" s="1293"/>
      <c r="V269" s="1293"/>
    </row>
    <row r="270" spans="1:22" x14ac:dyDescent="0.2">
      <c r="A270" s="1377"/>
      <c r="B270" s="1371"/>
      <c r="C270" s="1372"/>
      <c r="D270" s="1373"/>
      <c r="E270" s="1372"/>
      <c r="F270" s="1445"/>
      <c r="G270" s="1291" t="s">
        <v>1041</v>
      </c>
      <c r="H270" s="1318" t="s">
        <v>1042</v>
      </c>
      <c r="I270" s="1288"/>
      <c r="J270" s="1284">
        <f t="shared" si="12"/>
        <v>87</v>
      </c>
      <c r="K270" s="1285">
        <v>21</v>
      </c>
      <c r="L270" s="1285">
        <v>22</v>
      </c>
      <c r="M270" s="1285">
        <v>22</v>
      </c>
      <c r="N270" s="1285">
        <v>22</v>
      </c>
      <c r="O270" s="1293"/>
      <c r="P270" s="1293"/>
      <c r="Q270" s="1293"/>
      <c r="R270" s="1293"/>
      <c r="S270" s="1293"/>
      <c r="T270" s="1293"/>
      <c r="U270" s="1293"/>
      <c r="V270" s="1293"/>
    </row>
    <row r="271" spans="1:22" x14ac:dyDescent="0.2">
      <c r="A271" s="1377"/>
      <c r="B271" s="1371"/>
      <c r="C271" s="1372"/>
      <c r="D271" s="1373"/>
      <c r="E271" s="1372"/>
      <c r="F271" s="1445"/>
      <c r="G271" s="1291" t="s">
        <v>1045</v>
      </c>
      <c r="H271" s="1318" t="s">
        <v>1046</v>
      </c>
      <c r="I271" s="1288"/>
      <c r="J271" s="1284">
        <f t="shared" si="12"/>
        <v>20</v>
      </c>
      <c r="K271" s="1285">
        <v>5</v>
      </c>
      <c r="L271" s="1285">
        <v>5</v>
      </c>
      <c r="M271" s="1285">
        <v>5</v>
      </c>
      <c r="N271" s="1285">
        <v>5</v>
      </c>
      <c r="O271" s="1293"/>
      <c r="P271" s="1293"/>
      <c r="Q271" s="1293"/>
      <c r="R271" s="1293"/>
      <c r="S271" s="1293"/>
      <c r="T271" s="1293"/>
      <c r="U271" s="1293"/>
      <c r="V271" s="1293"/>
    </row>
    <row r="272" spans="1:22" x14ac:dyDescent="0.2">
      <c r="A272" s="1377"/>
      <c r="B272" s="1371"/>
      <c r="C272" s="1372"/>
      <c r="D272" s="1373"/>
      <c r="E272" s="1372"/>
      <c r="F272" s="1445"/>
      <c r="G272" s="1291" t="s">
        <v>1047</v>
      </c>
      <c r="H272" s="1318" t="s">
        <v>1048</v>
      </c>
      <c r="I272" s="1288"/>
      <c r="J272" s="1284">
        <f t="shared" si="12"/>
        <v>15</v>
      </c>
      <c r="K272" s="1285">
        <v>3</v>
      </c>
      <c r="L272" s="1285">
        <v>4</v>
      </c>
      <c r="M272" s="1285">
        <v>4</v>
      </c>
      <c r="N272" s="1285">
        <v>4</v>
      </c>
      <c r="O272" s="1293"/>
      <c r="P272" s="1293"/>
      <c r="Q272" s="1293"/>
      <c r="R272" s="1293"/>
      <c r="S272" s="1293"/>
      <c r="T272" s="1293"/>
      <c r="U272" s="1293"/>
      <c r="V272" s="1293"/>
    </row>
    <row r="273" spans="1:22" ht="16.5" x14ac:dyDescent="0.2">
      <c r="A273" s="1377"/>
      <c r="B273" s="1371"/>
      <c r="C273" s="1372"/>
      <c r="D273" s="1373"/>
      <c r="E273" s="1372"/>
      <c r="F273" s="1445"/>
      <c r="G273" s="1291" t="s">
        <v>1049</v>
      </c>
      <c r="H273" s="1318" t="s">
        <v>1050</v>
      </c>
      <c r="I273" s="1288"/>
      <c r="J273" s="1284">
        <f t="shared" si="12"/>
        <v>5</v>
      </c>
      <c r="K273" s="1285">
        <v>1</v>
      </c>
      <c r="L273" s="1285">
        <v>2</v>
      </c>
      <c r="M273" s="1285">
        <v>1</v>
      </c>
      <c r="N273" s="1285">
        <v>1</v>
      </c>
      <c r="O273" s="1293"/>
      <c r="P273" s="1293"/>
      <c r="Q273" s="1293"/>
      <c r="R273" s="1293"/>
      <c r="S273" s="1293"/>
      <c r="T273" s="1293"/>
      <c r="U273" s="1293"/>
      <c r="V273" s="1293"/>
    </row>
    <row r="274" spans="1:22" x14ac:dyDescent="0.2">
      <c r="A274" s="1377"/>
      <c r="B274" s="1371"/>
      <c r="C274" s="1372"/>
      <c r="D274" s="1373"/>
      <c r="E274" s="1372"/>
      <c r="F274" s="1445"/>
      <c r="G274" s="1291" t="s">
        <v>1053</v>
      </c>
      <c r="H274" s="1318" t="s">
        <v>1054</v>
      </c>
      <c r="I274" s="1288"/>
      <c r="J274" s="1284">
        <f t="shared" si="12"/>
        <v>15</v>
      </c>
      <c r="K274" s="1285">
        <v>3</v>
      </c>
      <c r="L274" s="1285">
        <v>4</v>
      </c>
      <c r="M274" s="1285">
        <v>4</v>
      </c>
      <c r="N274" s="1285">
        <v>4</v>
      </c>
      <c r="O274" s="1293"/>
      <c r="P274" s="1293"/>
      <c r="Q274" s="1293"/>
      <c r="R274" s="1293"/>
      <c r="S274" s="1293"/>
      <c r="T274" s="1293"/>
      <c r="U274" s="1293"/>
      <c r="V274" s="1293"/>
    </row>
    <row r="275" spans="1:22" x14ac:dyDescent="0.2">
      <c r="A275" s="1377"/>
      <c r="B275" s="1371"/>
      <c r="C275" s="1372"/>
      <c r="D275" s="1373"/>
      <c r="E275" s="1372"/>
      <c r="F275" s="1445"/>
      <c r="G275" s="1291" t="s">
        <v>1059</v>
      </c>
      <c r="H275" s="1318" t="s">
        <v>1060</v>
      </c>
      <c r="I275" s="1288"/>
      <c r="J275" s="1284">
        <f t="shared" si="12"/>
        <v>6</v>
      </c>
      <c r="K275" s="1285">
        <v>2</v>
      </c>
      <c r="L275" s="1285">
        <v>1</v>
      </c>
      <c r="M275" s="1285">
        <v>2</v>
      </c>
      <c r="N275" s="1285">
        <v>1</v>
      </c>
      <c r="O275" s="1293"/>
      <c r="P275" s="1293"/>
      <c r="Q275" s="1293"/>
      <c r="R275" s="1293"/>
      <c r="S275" s="1293"/>
      <c r="T275" s="1293"/>
      <c r="U275" s="1293"/>
      <c r="V275" s="1293"/>
    </row>
    <row r="276" spans="1:22" x14ac:dyDescent="0.2">
      <c r="A276" s="1377"/>
      <c r="B276" s="1371"/>
      <c r="C276" s="1372"/>
      <c r="D276" s="1373"/>
      <c r="E276" s="1372"/>
      <c r="F276" s="1445"/>
      <c r="G276" s="1291" t="s">
        <v>1063</v>
      </c>
      <c r="H276" s="1318" t="s">
        <v>1961</v>
      </c>
      <c r="I276" s="1288"/>
      <c r="J276" s="1284">
        <f t="shared" si="12"/>
        <v>10</v>
      </c>
      <c r="K276" s="1285">
        <v>2</v>
      </c>
      <c r="L276" s="1285">
        <v>3</v>
      </c>
      <c r="M276" s="1285">
        <v>2</v>
      </c>
      <c r="N276" s="1285">
        <v>3</v>
      </c>
      <c r="O276" s="1299"/>
      <c r="P276" s="1299"/>
      <c r="Q276" s="1299"/>
      <c r="R276" s="1299"/>
      <c r="S276" s="1299"/>
      <c r="T276" s="1299"/>
      <c r="U276" s="1299"/>
      <c r="V276" s="1299"/>
    </row>
    <row r="277" spans="1:22" ht="34.5" customHeight="1" x14ac:dyDescent="0.2">
      <c r="A277" s="1370" t="s">
        <v>396</v>
      </c>
      <c r="B277" s="1386" t="s">
        <v>1067</v>
      </c>
      <c r="C277" s="1372">
        <v>3000009</v>
      </c>
      <c r="D277" s="1265" t="s">
        <v>1068</v>
      </c>
      <c r="E277" s="1394">
        <v>5000107</v>
      </c>
      <c r="F277" s="1417" t="s">
        <v>1069</v>
      </c>
      <c r="G277" s="1418"/>
      <c r="H277" s="1318"/>
      <c r="I277" s="1281" t="s">
        <v>1070</v>
      </c>
      <c r="J277" s="1475"/>
      <c r="K277" s="1475"/>
      <c r="L277" s="1475"/>
      <c r="M277" s="1475"/>
      <c r="N277" s="1475"/>
      <c r="O277" s="1286">
        <v>29327</v>
      </c>
      <c r="P277" s="1286">
        <v>1395</v>
      </c>
      <c r="Q277" s="1286">
        <v>26902</v>
      </c>
      <c r="R277" s="1286"/>
      <c r="S277" s="1286"/>
      <c r="T277" s="1286"/>
      <c r="U277" s="1286"/>
      <c r="V277" s="1286"/>
    </row>
    <row r="278" spans="1:22" ht="38.25" customHeight="1" x14ac:dyDescent="0.2">
      <c r="A278" s="1377"/>
      <c r="B278" s="1371"/>
      <c r="C278" s="1372"/>
      <c r="D278" s="1265"/>
      <c r="E278" s="1394"/>
      <c r="F278" s="1426"/>
      <c r="G278" s="1291" t="s">
        <v>1072</v>
      </c>
      <c r="H278" s="1318" t="s">
        <v>1073</v>
      </c>
      <c r="I278" s="1296"/>
      <c r="J278" s="1284">
        <f>SUM(K278:N278)</f>
        <v>203</v>
      </c>
      <c r="K278" s="1285">
        <v>50</v>
      </c>
      <c r="L278" s="1285">
        <v>51</v>
      </c>
      <c r="M278" s="1285">
        <v>51</v>
      </c>
      <c r="N278" s="1285">
        <v>51</v>
      </c>
      <c r="O278" s="1299"/>
      <c r="P278" s="1299"/>
      <c r="Q278" s="1299"/>
      <c r="R278" s="1299"/>
      <c r="S278" s="1299"/>
      <c r="T278" s="1299"/>
      <c r="U278" s="1299"/>
      <c r="V278" s="1299"/>
    </row>
    <row r="279" spans="1:22" ht="31.5" customHeight="1" x14ac:dyDescent="0.2">
      <c r="A279" s="1377"/>
      <c r="B279" s="1371"/>
      <c r="C279" s="1372">
        <v>3000010</v>
      </c>
      <c r="D279" s="1389" t="s">
        <v>1074</v>
      </c>
      <c r="E279" s="1394">
        <v>5000108</v>
      </c>
      <c r="F279" s="1417" t="s">
        <v>1075</v>
      </c>
      <c r="G279" s="1418"/>
      <c r="H279" s="1318"/>
      <c r="I279" s="1281" t="s">
        <v>596</v>
      </c>
      <c r="J279" s="1475"/>
      <c r="K279" s="1475"/>
      <c r="L279" s="1475"/>
      <c r="M279" s="1475"/>
      <c r="N279" s="1475"/>
      <c r="O279" s="1286">
        <v>29707</v>
      </c>
      <c r="P279" s="1286">
        <v>18167</v>
      </c>
      <c r="Q279" s="1286">
        <v>1200</v>
      </c>
      <c r="R279" s="1286"/>
      <c r="S279" s="1286"/>
      <c r="T279" s="1286"/>
      <c r="U279" s="1286"/>
      <c r="V279" s="1286"/>
    </row>
    <row r="280" spans="1:22" ht="24.75" customHeight="1" x14ac:dyDescent="0.2">
      <c r="A280" s="1377"/>
      <c r="B280" s="1371"/>
      <c r="C280" s="1372"/>
      <c r="D280" s="1389"/>
      <c r="E280" s="1394"/>
      <c r="F280" s="1424"/>
      <c r="G280" s="1291" t="s">
        <v>1076</v>
      </c>
      <c r="H280" s="1476" t="s">
        <v>1962</v>
      </c>
      <c r="I280" s="1288"/>
      <c r="J280" s="1284">
        <f>SUM(K280:N280)</f>
        <v>5</v>
      </c>
      <c r="K280" s="1285">
        <v>1</v>
      </c>
      <c r="L280" s="1285">
        <v>2</v>
      </c>
      <c r="M280" s="1285">
        <v>1</v>
      </c>
      <c r="N280" s="1285">
        <v>1</v>
      </c>
      <c r="O280" s="1293"/>
      <c r="P280" s="1293"/>
      <c r="Q280" s="1293"/>
      <c r="R280" s="1293"/>
      <c r="S280" s="1293"/>
      <c r="T280" s="1293"/>
      <c r="U280" s="1293"/>
      <c r="V280" s="1293"/>
    </row>
    <row r="281" spans="1:22" ht="16.5" x14ac:dyDescent="0.2">
      <c r="A281" s="1377"/>
      <c r="B281" s="1371"/>
      <c r="C281" s="1372"/>
      <c r="D281" s="1389"/>
      <c r="E281" s="1394"/>
      <c r="F281" s="1424"/>
      <c r="G281" s="1291" t="s">
        <v>1078</v>
      </c>
      <c r="H281" s="1476" t="s">
        <v>1079</v>
      </c>
      <c r="I281" s="1288"/>
      <c r="J281" s="1284">
        <f>SUM(K281:N281)</f>
        <v>5</v>
      </c>
      <c r="K281" s="1285">
        <v>1</v>
      </c>
      <c r="L281" s="1285">
        <v>2</v>
      </c>
      <c r="M281" s="1285">
        <v>1</v>
      </c>
      <c r="N281" s="1285">
        <v>1</v>
      </c>
      <c r="O281" s="1299"/>
      <c r="P281" s="1299"/>
      <c r="Q281" s="1299"/>
      <c r="R281" s="1299"/>
      <c r="S281" s="1299"/>
      <c r="T281" s="1299"/>
      <c r="U281" s="1299"/>
      <c r="V281" s="1299"/>
    </row>
    <row r="282" spans="1:22" ht="15.75" customHeight="1" x14ac:dyDescent="0.2">
      <c r="A282" s="1377"/>
      <c r="B282" s="1371"/>
      <c r="C282" s="1372">
        <v>3000011</v>
      </c>
      <c r="D282" s="1373" t="s">
        <v>1082</v>
      </c>
      <c r="E282" s="1372">
        <v>5000109</v>
      </c>
      <c r="F282" s="1440" t="s">
        <v>1083</v>
      </c>
      <c r="G282" s="1418"/>
      <c r="H282" s="1477"/>
      <c r="I282" s="1353" t="s">
        <v>1070</v>
      </c>
      <c r="J282" s="1475"/>
      <c r="K282" s="1475"/>
      <c r="L282" s="1475"/>
      <c r="M282" s="1475"/>
      <c r="N282" s="1475"/>
      <c r="O282" s="1286">
        <v>135512</v>
      </c>
      <c r="P282" s="1286">
        <v>5824</v>
      </c>
      <c r="Q282" s="1286">
        <v>1200</v>
      </c>
      <c r="R282" s="1286"/>
      <c r="S282" s="1286"/>
      <c r="T282" s="1286"/>
      <c r="U282" s="1286"/>
      <c r="V282" s="1286"/>
    </row>
    <row r="283" spans="1:22" ht="16.5" x14ac:dyDescent="0.2">
      <c r="A283" s="1377"/>
      <c r="B283" s="1371"/>
      <c r="C283" s="1372"/>
      <c r="D283" s="1373"/>
      <c r="E283" s="1372"/>
      <c r="F283" s="1446"/>
      <c r="G283" s="1291" t="s">
        <v>1090</v>
      </c>
      <c r="H283" s="1318" t="s">
        <v>1963</v>
      </c>
      <c r="I283" s="1353"/>
      <c r="J283" s="1349">
        <f>SUM(K283:N283)</f>
        <v>200</v>
      </c>
      <c r="K283" s="1305">
        <v>50</v>
      </c>
      <c r="L283" s="1305">
        <v>50</v>
      </c>
      <c r="M283" s="1305">
        <v>50</v>
      </c>
      <c r="N283" s="1305">
        <v>50</v>
      </c>
      <c r="O283" s="1299"/>
      <c r="P283" s="1299"/>
      <c r="Q283" s="1299"/>
      <c r="R283" s="1299"/>
      <c r="S283" s="1299"/>
      <c r="T283" s="1299"/>
      <c r="U283" s="1299"/>
      <c r="V283" s="1299"/>
    </row>
    <row r="284" spans="1:22" ht="33" customHeight="1" x14ac:dyDescent="0.2">
      <c r="A284" s="1377"/>
      <c r="B284" s="1371"/>
      <c r="C284" s="1372"/>
      <c r="D284" s="1373"/>
      <c r="E284" s="1372"/>
      <c r="F284" s="1417" t="s">
        <v>1095</v>
      </c>
      <c r="G284" s="1291" t="s">
        <v>1096</v>
      </c>
      <c r="H284" s="1478" t="s">
        <v>1964</v>
      </c>
      <c r="I284" s="1288" t="s">
        <v>596</v>
      </c>
      <c r="J284" s="1284">
        <f t="shared" ref="J284:J290" si="13">SUM(K284:N284)</f>
        <v>2</v>
      </c>
      <c r="K284" s="1285"/>
      <c r="L284" s="1285">
        <v>1</v>
      </c>
      <c r="M284" s="1285"/>
      <c r="N284" s="1285">
        <v>1</v>
      </c>
      <c r="O284" s="1286">
        <v>910867</v>
      </c>
      <c r="P284" s="1286">
        <v>10088</v>
      </c>
      <c r="Q284" s="1286">
        <v>1200</v>
      </c>
      <c r="R284" s="1286"/>
      <c r="S284" s="1286"/>
      <c r="T284" s="1286"/>
      <c r="U284" s="1286"/>
      <c r="V284" s="1286"/>
    </row>
    <row r="285" spans="1:22" ht="32.25" customHeight="1" x14ac:dyDescent="0.2">
      <c r="A285" s="1377"/>
      <c r="B285" s="1371"/>
      <c r="C285" s="1372"/>
      <c r="D285" s="1373"/>
      <c r="E285" s="1372"/>
      <c r="F285" s="1424"/>
      <c r="G285" s="1291" t="s">
        <v>1098</v>
      </c>
      <c r="H285" s="1478" t="s">
        <v>1965</v>
      </c>
      <c r="I285" s="1288"/>
      <c r="J285" s="1284">
        <f t="shared" si="13"/>
        <v>2</v>
      </c>
      <c r="K285" s="1285"/>
      <c r="L285" s="1285">
        <v>1</v>
      </c>
      <c r="M285" s="1285"/>
      <c r="N285" s="1285">
        <v>1</v>
      </c>
      <c r="O285" s="1293"/>
      <c r="P285" s="1293"/>
      <c r="Q285" s="1293"/>
      <c r="R285" s="1293"/>
      <c r="S285" s="1293"/>
      <c r="T285" s="1293"/>
      <c r="U285" s="1293"/>
      <c r="V285" s="1293"/>
    </row>
    <row r="286" spans="1:22" ht="32.25" customHeight="1" x14ac:dyDescent="0.2">
      <c r="A286" s="1377"/>
      <c r="B286" s="1371"/>
      <c r="C286" s="1372"/>
      <c r="D286" s="1373"/>
      <c r="E286" s="1372"/>
      <c r="F286" s="1424"/>
      <c r="G286" s="1291" t="s">
        <v>1100</v>
      </c>
      <c r="H286" s="1478" t="s">
        <v>1966</v>
      </c>
      <c r="I286" s="1288"/>
      <c r="J286" s="1284">
        <f t="shared" si="13"/>
        <v>2</v>
      </c>
      <c r="K286" s="1285"/>
      <c r="L286" s="1285">
        <v>1</v>
      </c>
      <c r="M286" s="1285"/>
      <c r="N286" s="1285">
        <v>1</v>
      </c>
      <c r="O286" s="1293"/>
      <c r="P286" s="1293"/>
      <c r="Q286" s="1293"/>
      <c r="R286" s="1293"/>
      <c r="S286" s="1293"/>
      <c r="T286" s="1293"/>
      <c r="U286" s="1293"/>
      <c r="V286" s="1293"/>
    </row>
    <row r="287" spans="1:22" ht="27.75" x14ac:dyDescent="0.2">
      <c r="A287" s="1377"/>
      <c r="B287" s="1371"/>
      <c r="C287" s="1372"/>
      <c r="D287" s="1373"/>
      <c r="E287" s="1372"/>
      <c r="F287" s="1424"/>
      <c r="G287" s="1291" t="s">
        <v>1104</v>
      </c>
      <c r="H287" s="1479" t="s">
        <v>1967</v>
      </c>
      <c r="I287" s="1288"/>
      <c r="J287" s="1284">
        <f t="shared" si="13"/>
        <v>600</v>
      </c>
      <c r="K287" s="1285">
        <v>150</v>
      </c>
      <c r="L287" s="1285">
        <v>150</v>
      </c>
      <c r="M287" s="1285">
        <v>150</v>
      </c>
      <c r="N287" s="1285">
        <v>150</v>
      </c>
      <c r="O287" s="1293"/>
      <c r="P287" s="1293"/>
      <c r="Q287" s="1293"/>
      <c r="R287" s="1293"/>
      <c r="S287" s="1293"/>
      <c r="T287" s="1293"/>
      <c r="U287" s="1293"/>
      <c r="V287" s="1293"/>
    </row>
    <row r="288" spans="1:22" ht="31.5" customHeight="1" x14ac:dyDescent="0.2">
      <c r="A288" s="1377"/>
      <c r="B288" s="1371"/>
      <c r="C288" s="1372"/>
      <c r="D288" s="1373"/>
      <c r="E288" s="1372"/>
      <c r="F288" s="1424"/>
      <c r="G288" s="1291" t="s">
        <v>1106</v>
      </c>
      <c r="H288" s="1478" t="s">
        <v>1968</v>
      </c>
      <c r="I288" s="1288"/>
      <c r="J288" s="1284">
        <f t="shared" si="13"/>
        <v>2</v>
      </c>
      <c r="K288" s="1285"/>
      <c r="L288" s="1285">
        <v>1</v>
      </c>
      <c r="M288" s="1285"/>
      <c r="N288" s="1285">
        <v>1</v>
      </c>
      <c r="O288" s="1293"/>
      <c r="P288" s="1293"/>
      <c r="Q288" s="1293"/>
      <c r="R288" s="1293"/>
      <c r="S288" s="1293"/>
      <c r="T288" s="1293"/>
      <c r="U288" s="1293"/>
      <c r="V288" s="1293"/>
    </row>
    <row r="289" spans="1:22" ht="41.25" customHeight="1" x14ac:dyDescent="0.2">
      <c r="A289" s="1377"/>
      <c r="B289" s="1371"/>
      <c r="C289" s="1372"/>
      <c r="D289" s="1373"/>
      <c r="E289" s="1372"/>
      <c r="F289" s="1424"/>
      <c r="G289" s="1291" t="s">
        <v>1108</v>
      </c>
      <c r="H289" s="1478" t="s">
        <v>1969</v>
      </c>
      <c r="I289" s="1288"/>
      <c r="J289" s="1284">
        <f t="shared" si="13"/>
        <v>16</v>
      </c>
      <c r="K289" s="1285">
        <v>4</v>
      </c>
      <c r="L289" s="1285">
        <v>4</v>
      </c>
      <c r="M289" s="1285">
        <v>4</v>
      </c>
      <c r="N289" s="1285">
        <v>4</v>
      </c>
      <c r="O289" s="1293"/>
      <c r="P289" s="1293"/>
      <c r="Q289" s="1293"/>
      <c r="R289" s="1293"/>
      <c r="S289" s="1293"/>
      <c r="T289" s="1293"/>
      <c r="U289" s="1293"/>
      <c r="V289" s="1293"/>
    </row>
    <row r="290" spans="1:22" ht="27.75" x14ac:dyDescent="0.2">
      <c r="A290" s="1377"/>
      <c r="B290" s="1371"/>
      <c r="C290" s="1372"/>
      <c r="D290" s="1373"/>
      <c r="E290" s="1372"/>
      <c r="F290" s="1424"/>
      <c r="G290" s="1291" t="s">
        <v>1112</v>
      </c>
      <c r="H290" s="1479" t="s">
        <v>1970</v>
      </c>
      <c r="I290" s="1288"/>
      <c r="J290" s="1284">
        <f t="shared" si="13"/>
        <v>200</v>
      </c>
      <c r="K290" s="1285">
        <v>50</v>
      </c>
      <c r="L290" s="1285">
        <v>50</v>
      </c>
      <c r="M290" s="1285">
        <v>50</v>
      </c>
      <c r="N290" s="1285">
        <v>50</v>
      </c>
      <c r="O290" s="1299"/>
      <c r="P290" s="1299"/>
      <c r="Q290" s="1299"/>
      <c r="R290" s="1299"/>
      <c r="S290" s="1299"/>
      <c r="T290" s="1299"/>
      <c r="U290" s="1299"/>
      <c r="V290" s="1299"/>
    </row>
    <row r="291" spans="1:22" ht="27" customHeight="1" x14ac:dyDescent="0.2">
      <c r="A291" s="1377"/>
      <c r="B291" s="1371"/>
      <c r="C291" s="1372">
        <v>3000013</v>
      </c>
      <c r="D291" s="1388" t="s">
        <v>1116</v>
      </c>
      <c r="E291" s="1387">
        <v>5000110</v>
      </c>
      <c r="F291" s="1417" t="s">
        <v>1117</v>
      </c>
      <c r="G291" s="1480"/>
      <c r="H291" s="1479"/>
      <c r="I291" s="1281" t="s">
        <v>596</v>
      </c>
      <c r="J291" s="1473"/>
      <c r="K291" s="1473"/>
      <c r="L291" s="1473"/>
      <c r="M291" s="1473"/>
      <c r="N291" s="1473"/>
      <c r="O291" s="1286">
        <v>99185</v>
      </c>
      <c r="P291" s="1286">
        <v>4690</v>
      </c>
      <c r="Q291" s="1286">
        <v>1200</v>
      </c>
      <c r="R291" s="1286"/>
      <c r="S291" s="1286"/>
      <c r="T291" s="1286"/>
      <c r="U291" s="1286"/>
      <c r="V291" s="1286"/>
    </row>
    <row r="292" spans="1:22" x14ac:dyDescent="0.2">
      <c r="A292" s="1377"/>
      <c r="B292" s="1371"/>
      <c r="C292" s="1372"/>
      <c r="D292" s="1373"/>
      <c r="E292" s="1372"/>
      <c r="F292" s="1424"/>
      <c r="G292" s="1291" t="s">
        <v>1118</v>
      </c>
      <c r="H292" s="1399" t="s">
        <v>1119</v>
      </c>
      <c r="I292" s="1288"/>
      <c r="J292" s="1284">
        <f>SUM(K292:N292)</f>
        <v>228</v>
      </c>
      <c r="K292" s="1285">
        <v>57</v>
      </c>
      <c r="L292" s="1285">
        <v>57</v>
      </c>
      <c r="M292" s="1285">
        <v>57</v>
      </c>
      <c r="N292" s="1285">
        <v>57</v>
      </c>
      <c r="O292" s="1299"/>
      <c r="P292" s="1299"/>
      <c r="Q292" s="1299"/>
      <c r="R292" s="1299"/>
      <c r="S292" s="1299"/>
      <c r="T292" s="1299"/>
      <c r="U292" s="1299"/>
      <c r="V292" s="1299"/>
    </row>
    <row r="293" spans="1:22" ht="15.75" customHeight="1" x14ac:dyDescent="0.2">
      <c r="A293" s="1377"/>
      <c r="B293" s="1371"/>
      <c r="C293" s="1372">
        <v>3000014</v>
      </c>
      <c r="D293" s="1373" t="s">
        <v>1132</v>
      </c>
      <c r="E293" s="1387">
        <v>5000112</v>
      </c>
      <c r="F293" s="1440" t="s">
        <v>1133</v>
      </c>
      <c r="G293" s="1418"/>
      <c r="H293" s="1479"/>
      <c r="I293" s="1281" t="s">
        <v>596</v>
      </c>
      <c r="J293" s="1473"/>
      <c r="K293" s="1473"/>
      <c r="L293" s="1473"/>
      <c r="M293" s="1473"/>
      <c r="N293" s="1473"/>
      <c r="O293" s="1286">
        <v>58397</v>
      </c>
      <c r="P293" s="1286">
        <v>9614</v>
      </c>
      <c r="Q293" s="1286">
        <v>1200</v>
      </c>
      <c r="R293" s="1286"/>
      <c r="S293" s="1286"/>
      <c r="T293" s="1286"/>
      <c r="U293" s="1286"/>
      <c r="V293" s="1286"/>
    </row>
    <row r="294" spans="1:22" ht="18.75" x14ac:dyDescent="0.2">
      <c r="A294" s="1377"/>
      <c r="B294" s="1371"/>
      <c r="C294" s="1372"/>
      <c r="D294" s="1373"/>
      <c r="E294" s="1372"/>
      <c r="F294" s="1445"/>
      <c r="G294" s="1291" t="s">
        <v>1134</v>
      </c>
      <c r="H294" s="1479" t="s">
        <v>1971</v>
      </c>
      <c r="I294" s="1288"/>
      <c r="J294" s="1284">
        <f>SUM(K294:N294)</f>
        <v>228</v>
      </c>
      <c r="K294" s="1285">
        <v>57</v>
      </c>
      <c r="L294" s="1285">
        <v>57</v>
      </c>
      <c r="M294" s="1285">
        <v>57</v>
      </c>
      <c r="N294" s="1285">
        <v>57</v>
      </c>
      <c r="O294" s="1293"/>
      <c r="P294" s="1293"/>
      <c r="Q294" s="1293"/>
      <c r="R294" s="1293"/>
      <c r="S294" s="1293"/>
      <c r="T294" s="1293"/>
      <c r="U294" s="1293"/>
      <c r="V294" s="1293"/>
    </row>
    <row r="295" spans="1:22" ht="18.75" x14ac:dyDescent="0.2">
      <c r="A295" s="1377"/>
      <c r="B295" s="1371"/>
      <c r="C295" s="1372"/>
      <c r="D295" s="1373"/>
      <c r="E295" s="1372"/>
      <c r="F295" s="1424"/>
      <c r="G295" s="1291" t="s">
        <v>1136</v>
      </c>
      <c r="H295" s="1479" t="s">
        <v>1972</v>
      </c>
      <c r="I295" s="1288"/>
      <c r="J295" s="1284">
        <f>SUM(K295:N295)</f>
        <v>228</v>
      </c>
      <c r="K295" s="1285">
        <v>57</v>
      </c>
      <c r="L295" s="1285">
        <v>57</v>
      </c>
      <c r="M295" s="1285">
        <v>57</v>
      </c>
      <c r="N295" s="1285">
        <v>57</v>
      </c>
      <c r="O295" s="1299"/>
      <c r="P295" s="1299"/>
      <c r="Q295" s="1299"/>
      <c r="R295" s="1299"/>
      <c r="S295" s="1299"/>
      <c r="T295" s="1299"/>
      <c r="U295" s="1299"/>
      <c r="V295" s="1299"/>
    </row>
    <row r="296" spans="1:22" ht="31.5" customHeight="1" x14ac:dyDescent="0.2">
      <c r="A296" s="1370" t="s">
        <v>1155</v>
      </c>
      <c r="B296" s="1386" t="s">
        <v>1156</v>
      </c>
      <c r="C296" s="1387">
        <v>3000016</v>
      </c>
      <c r="D296" s="1388" t="s">
        <v>1157</v>
      </c>
      <c r="E296" s="1387">
        <v>5000114</v>
      </c>
      <c r="F296" s="1440" t="s">
        <v>1158</v>
      </c>
      <c r="G296" s="1474"/>
      <c r="H296" s="1479"/>
      <c r="I296" s="1281" t="s">
        <v>596</v>
      </c>
      <c r="J296" s="1475"/>
      <c r="K296" s="1475"/>
      <c r="L296" s="1475"/>
      <c r="M296" s="1475"/>
      <c r="N296" s="1475"/>
      <c r="O296" s="1286">
        <v>490083</v>
      </c>
      <c r="P296" s="1286">
        <v>6006</v>
      </c>
      <c r="Q296" s="1286">
        <v>1200</v>
      </c>
      <c r="R296" s="1286"/>
      <c r="S296" s="1286"/>
      <c r="T296" s="1286"/>
      <c r="U296" s="1286"/>
      <c r="V296" s="1286"/>
    </row>
    <row r="297" spans="1:22" ht="18.75" x14ac:dyDescent="0.2">
      <c r="A297" s="1377"/>
      <c r="B297" s="1371"/>
      <c r="C297" s="1372"/>
      <c r="D297" s="1373"/>
      <c r="E297" s="1372"/>
      <c r="F297" s="1445"/>
      <c r="G297" s="1291" t="s">
        <v>1160</v>
      </c>
      <c r="H297" s="1479" t="s">
        <v>1973</v>
      </c>
      <c r="I297" s="1288"/>
      <c r="J297" s="1284">
        <f>SUM(K297:N297)</f>
        <v>100</v>
      </c>
      <c r="K297" s="1285">
        <v>25</v>
      </c>
      <c r="L297" s="1285">
        <v>25</v>
      </c>
      <c r="M297" s="1285">
        <v>25</v>
      </c>
      <c r="N297" s="1285">
        <v>25</v>
      </c>
      <c r="O297" s="1293"/>
      <c r="P297" s="1293"/>
      <c r="Q297" s="1293"/>
      <c r="R297" s="1293"/>
      <c r="S297" s="1293"/>
      <c r="T297" s="1293"/>
      <c r="U297" s="1293"/>
      <c r="V297" s="1293"/>
    </row>
    <row r="298" spans="1:22" ht="36.75" x14ac:dyDescent="0.2">
      <c r="A298" s="1377"/>
      <c r="B298" s="1371"/>
      <c r="C298" s="1372"/>
      <c r="D298" s="1373"/>
      <c r="E298" s="1372"/>
      <c r="F298" s="1445"/>
      <c r="G298" s="1291" t="s">
        <v>1168</v>
      </c>
      <c r="H298" s="1479" t="s">
        <v>1974</v>
      </c>
      <c r="I298" s="1288"/>
      <c r="J298" s="1284">
        <f>SUM(K298:N298)</f>
        <v>2800</v>
      </c>
      <c r="K298" s="1285">
        <v>700</v>
      </c>
      <c r="L298" s="1285">
        <v>700</v>
      </c>
      <c r="M298" s="1285">
        <v>700</v>
      </c>
      <c r="N298" s="1285">
        <v>700</v>
      </c>
      <c r="O298" s="1293"/>
      <c r="P298" s="1293"/>
      <c r="Q298" s="1293"/>
      <c r="R298" s="1293"/>
      <c r="S298" s="1293"/>
      <c r="T298" s="1293"/>
      <c r="U298" s="1293"/>
      <c r="V298" s="1293"/>
    </row>
    <row r="299" spans="1:22" ht="36.75" x14ac:dyDescent="0.2">
      <c r="A299" s="1377"/>
      <c r="B299" s="1371"/>
      <c r="C299" s="1372"/>
      <c r="D299" s="1373"/>
      <c r="E299" s="1372"/>
      <c r="F299" s="1445"/>
      <c r="G299" s="1291" t="s">
        <v>1170</v>
      </c>
      <c r="H299" s="1479" t="s">
        <v>1975</v>
      </c>
      <c r="I299" s="1288"/>
      <c r="J299" s="1284">
        <f>SUM(K299:N299)</f>
        <v>2500</v>
      </c>
      <c r="K299" s="1285">
        <v>625</v>
      </c>
      <c r="L299" s="1285">
        <v>625</v>
      </c>
      <c r="M299" s="1285">
        <v>625</v>
      </c>
      <c r="N299" s="1285">
        <v>625</v>
      </c>
      <c r="O299" s="1293"/>
      <c r="P299" s="1293"/>
      <c r="Q299" s="1293"/>
      <c r="R299" s="1293"/>
      <c r="S299" s="1293"/>
      <c r="T299" s="1293"/>
      <c r="U299" s="1293"/>
      <c r="V299" s="1293"/>
    </row>
    <row r="300" spans="1:22" ht="18.75" x14ac:dyDescent="0.2">
      <c r="A300" s="1377"/>
      <c r="B300" s="1371"/>
      <c r="C300" s="1372"/>
      <c r="D300" s="1373"/>
      <c r="E300" s="1372"/>
      <c r="F300" s="1445"/>
      <c r="G300" s="1291" t="s">
        <v>1172</v>
      </c>
      <c r="H300" s="1479" t="s">
        <v>1976</v>
      </c>
      <c r="I300" s="1288"/>
      <c r="J300" s="1284">
        <f>SUM(K300:N300)</f>
        <v>250</v>
      </c>
      <c r="K300" s="1285">
        <v>62</v>
      </c>
      <c r="L300" s="1285">
        <v>63</v>
      </c>
      <c r="M300" s="1285">
        <v>62</v>
      </c>
      <c r="N300" s="1285">
        <v>63</v>
      </c>
      <c r="O300" s="1293"/>
      <c r="P300" s="1293"/>
      <c r="Q300" s="1293"/>
      <c r="R300" s="1293"/>
      <c r="S300" s="1293"/>
      <c r="T300" s="1293"/>
      <c r="U300" s="1293"/>
      <c r="V300" s="1293"/>
    </row>
    <row r="301" spans="1:22" ht="27.75" x14ac:dyDescent="0.2">
      <c r="A301" s="1379"/>
      <c r="B301" s="1380"/>
      <c r="C301" s="1381"/>
      <c r="D301" s="1382"/>
      <c r="E301" s="1381"/>
      <c r="F301" s="1446"/>
      <c r="G301" s="1291" t="s">
        <v>1174</v>
      </c>
      <c r="H301" s="1479" t="s">
        <v>1977</v>
      </c>
      <c r="I301" s="1296"/>
      <c r="J301" s="1284">
        <f>SUM(K301:N301)</f>
        <v>1500</v>
      </c>
      <c r="K301" s="1285">
        <v>375</v>
      </c>
      <c r="L301" s="1285">
        <v>375</v>
      </c>
      <c r="M301" s="1285">
        <v>375</v>
      </c>
      <c r="N301" s="1285">
        <v>375</v>
      </c>
      <c r="O301" s="1299"/>
      <c r="P301" s="1299"/>
      <c r="Q301" s="1299"/>
      <c r="R301" s="1299"/>
      <c r="S301" s="1299"/>
      <c r="T301" s="1299"/>
      <c r="U301" s="1299"/>
      <c r="V301" s="1299"/>
    </row>
    <row r="302" spans="1:22" ht="24" customHeight="1" x14ac:dyDescent="0.2">
      <c r="A302" s="1370" t="s">
        <v>1176</v>
      </c>
      <c r="B302" s="1386" t="s">
        <v>1177</v>
      </c>
      <c r="C302" s="1387">
        <v>3000017</v>
      </c>
      <c r="D302" s="1481"/>
      <c r="E302" s="1387">
        <v>5000115</v>
      </c>
      <c r="F302" s="1417" t="s">
        <v>1178</v>
      </c>
      <c r="G302" s="1343"/>
      <c r="H302" s="1479"/>
      <c r="I302" s="1281" t="s">
        <v>596</v>
      </c>
      <c r="J302" s="1475"/>
      <c r="K302" s="1475"/>
      <c r="L302" s="1475"/>
      <c r="M302" s="1475"/>
      <c r="N302" s="1475"/>
      <c r="O302" s="1286">
        <v>511882</v>
      </c>
      <c r="P302" s="1286">
        <v>17128</v>
      </c>
      <c r="Q302" s="1286">
        <v>1200</v>
      </c>
      <c r="R302" s="1286"/>
      <c r="S302" s="1286"/>
      <c r="T302" s="1286"/>
      <c r="U302" s="1286"/>
      <c r="V302" s="1286"/>
    </row>
    <row r="303" spans="1:22" ht="27.75" x14ac:dyDescent="0.2">
      <c r="A303" s="1377"/>
      <c r="B303" s="1371"/>
      <c r="C303" s="1372"/>
      <c r="D303" s="1482"/>
      <c r="E303" s="1372"/>
      <c r="F303" s="1424"/>
      <c r="G303" s="1291" t="s">
        <v>1179</v>
      </c>
      <c r="H303" s="1479" t="s">
        <v>1978</v>
      </c>
      <c r="I303" s="1288"/>
      <c r="J303" s="1284">
        <f>SUM(K303:N303)</f>
        <v>70</v>
      </c>
      <c r="K303" s="1285">
        <v>18</v>
      </c>
      <c r="L303" s="1285">
        <v>17</v>
      </c>
      <c r="M303" s="1285">
        <v>18</v>
      </c>
      <c r="N303" s="1285">
        <v>17</v>
      </c>
      <c r="O303" s="1293"/>
      <c r="P303" s="1293"/>
      <c r="Q303" s="1293"/>
      <c r="R303" s="1293"/>
      <c r="S303" s="1293"/>
      <c r="T303" s="1293"/>
      <c r="U303" s="1293"/>
      <c r="V303" s="1293"/>
    </row>
    <row r="304" spans="1:22" ht="18.75" x14ac:dyDescent="0.2">
      <c r="A304" s="1377"/>
      <c r="B304" s="1371"/>
      <c r="C304" s="1372"/>
      <c r="D304" s="1482"/>
      <c r="E304" s="1372"/>
      <c r="F304" s="1424"/>
      <c r="G304" s="1291" t="s">
        <v>1181</v>
      </c>
      <c r="H304" s="1479" t="s">
        <v>1979</v>
      </c>
      <c r="I304" s="1288"/>
      <c r="J304" s="1284">
        <f>SUM(K304:N304)</f>
        <v>1900</v>
      </c>
      <c r="K304" s="1285">
        <v>475</v>
      </c>
      <c r="L304" s="1285">
        <v>475</v>
      </c>
      <c r="M304" s="1285">
        <v>475</v>
      </c>
      <c r="N304" s="1285">
        <v>475</v>
      </c>
      <c r="O304" s="1293"/>
      <c r="P304" s="1293"/>
      <c r="Q304" s="1293"/>
      <c r="R304" s="1293"/>
      <c r="S304" s="1293"/>
      <c r="T304" s="1293"/>
      <c r="U304" s="1293"/>
      <c r="V304" s="1293"/>
    </row>
    <row r="305" spans="1:22" ht="24.75" x14ac:dyDescent="0.2">
      <c r="A305" s="1377"/>
      <c r="B305" s="1371"/>
      <c r="C305" s="1372"/>
      <c r="D305" s="1482" t="s">
        <v>1183</v>
      </c>
      <c r="E305" s="1372"/>
      <c r="F305" s="1424"/>
      <c r="G305" s="1291" t="s">
        <v>1184</v>
      </c>
      <c r="H305" s="1479" t="s">
        <v>1980</v>
      </c>
      <c r="I305" s="1288"/>
      <c r="J305" s="1284">
        <f>SUM(K305:N305)</f>
        <v>70</v>
      </c>
      <c r="K305" s="1285">
        <v>17</v>
      </c>
      <c r="L305" s="1285">
        <v>18</v>
      </c>
      <c r="M305" s="1285">
        <v>17</v>
      </c>
      <c r="N305" s="1285">
        <v>18</v>
      </c>
      <c r="O305" s="1293"/>
      <c r="P305" s="1293"/>
      <c r="Q305" s="1293"/>
      <c r="R305" s="1293"/>
      <c r="S305" s="1293"/>
      <c r="T305" s="1293"/>
      <c r="U305" s="1293"/>
      <c r="V305" s="1293"/>
    </row>
    <row r="306" spans="1:22" ht="18.75" x14ac:dyDescent="0.2">
      <c r="A306" s="1377"/>
      <c r="B306" s="1371"/>
      <c r="C306" s="1372"/>
      <c r="D306" s="1482"/>
      <c r="E306" s="1372"/>
      <c r="F306" s="1424"/>
      <c r="G306" s="1291" t="s">
        <v>1186</v>
      </c>
      <c r="H306" s="1479" t="s">
        <v>1981</v>
      </c>
      <c r="I306" s="1288"/>
      <c r="J306" s="1284">
        <f>SUM(K306:N306)</f>
        <v>1900</v>
      </c>
      <c r="K306" s="1285">
        <v>475</v>
      </c>
      <c r="L306" s="1285">
        <v>475</v>
      </c>
      <c r="M306" s="1285">
        <v>475</v>
      </c>
      <c r="N306" s="1285">
        <v>475</v>
      </c>
      <c r="O306" s="1293"/>
      <c r="P306" s="1293"/>
      <c r="Q306" s="1293"/>
      <c r="R306" s="1293"/>
      <c r="S306" s="1293"/>
      <c r="T306" s="1293"/>
      <c r="U306" s="1293"/>
      <c r="V306" s="1293"/>
    </row>
    <row r="307" spans="1:22" ht="27" x14ac:dyDescent="0.2">
      <c r="A307" s="1379"/>
      <c r="B307" s="1380"/>
      <c r="C307" s="1381"/>
      <c r="D307" s="1398"/>
      <c r="E307" s="1381"/>
      <c r="F307" s="1426"/>
      <c r="G307" s="1291" t="s">
        <v>1188</v>
      </c>
      <c r="H307" s="1478" t="s">
        <v>1982</v>
      </c>
      <c r="I307" s="1296"/>
      <c r="J307" s="1284">
        <f>SUM(K307:N307)</f>
        <v>1000</v>
      </c>
      <c r="K307" s="1285">
        <v>250</v>
      </c>
      <c r="L307" s="1285">
        <v>250</v>
      </c>
      <c r="M307" s="1285">
        <v>250</v>
      </c>
      <c r="N307" s="1285">
        <v>250</v>
      </c>
      <c r="O307" s="1299"/>
      <c r="P307" s="1299"/>
      <c r="Q307" s="1299"/>
      <c r="R307" s="1299"/>
      <c r="S307" s="1299"/>
      <c r="T307" s="1299"/>
      <c r="U307" s="1299"/>
      <c r="V307" s="1299"/>
    </row>
    <row r="308" spans="1:22" ht="37.5" customHeight="1" x14ac:dyDescent="0.2">
      <c r="A308" s="1434" t="s">
        <v>1190</v>
      </c>
      <c r="B308" s="1435" t="s">
        <v>1983</v>
      </c>
      <c r="C308" s="1394">
        <v>3043997</v>
      </c>
      <c r="D308" s="1407" t="s">
        <v>1192</v>
      </c>
      <c r="E308" s="1394">
        <v>5000103</v>
      </c>
      <c r="F308" s="1439" t="s">
        <v>1193</v>
      </c>
      <c r="G308" s="1480"/>
      <c r="H308" s="1240"/>
      <c r="I308" s="1353" t="s">
        <v>596</v>
      </c>
      <c r="J308" s="1475"/>
      <c r="K308" s="1475"/>
      <c r="L308" s="1475"/>
      <c r="M308" s="1475"/>
      <c r="N308" s="1475"/>
      <c r="O308" s="1286">
        <v>259044</v>
      </c>
      <c r="P308" s="1286">
        <v>8954</v>
      </c>
      <c r="Q308" s="1286">
        <v>1200</v>
      </c>
      <c r="R308" s="1286"/>
      <c r="S308" s="1286"/>
      <c r="T308" s="1286"/>
      <c r="U308" s="1286"/>
      <c r="V308" s="1286"/>
    </row>
    <row r="309" spans="1:22" ht="24.75" x14ac:dyDescent="0.2">
      <c r="A309" s="1434"/>
      <c r="B309" s="1435"/>
      <c r="C309" s="1394"/>
      <c r="D309" s="1407"/>
      <c r="E309" s="1394"/>
      <c r="F309" s="1439"/>
      <c r="G309" s="1291" t="s">
        <v>1196</v>
      </c>
      <c r="H309" s="1240" t="s">
        <v>1197</v>
      </c>
      <c r="I309" s="1353"/>
      <c r="J309" s="1284">
        <f>SUM(K309:N309)</f>
        <v>12</v>
      </c>
      <c r="K309" s="1285">
        <v>3</v>
      </c>
      <c r="L309" s="1285">
        <v>3</v>
      </c>
      <c r="M309" s="1285">
        <v>3</v>
      </c>
      <c r="N309" s="1285">
        <v>3</v>
      </c>
      <c r="O309" s="1293"/>
      <c r="P309" s="1293"/>
      <c r="Q309" s="1293"/>
      <c r="R309" s="1293"/>
      <c r="S309" s="1293"/>
      <c r="T309" s="1293"/>
      <c r="U309" s="1293"/>
      <c r="V309" s="1293"/>
    </row>
    <row r="310" spans="1:22" ht="24.75" x14ac:dyDescent="0.2">
      <c r="A310" s="1434"/>
      <c r="B310" s="1435"/>
      <c r="C310" s="1394"/>
      <c r="D310" s="1407"/>
      <c r="E310" s="1394"/>
      <c r="F310" s="1439"/>
      <c r="G310" s="1291" t="s">
        <v>1208</v>
      </c>
      <c r="H310" s="1240" t="s">
        <v>1209</v>
      </c>
      <c r="I310" s="1353"/>
      <c r="J310" s="1284">
        <f>SUM(K310:N310)</f>
        <v>1</v>
      </c>
      <c r="K310" s="1285"/>
      <c r="L310" s="1285"/>
      <c r="M310" s="1285">
        <v>1</v>
      </c>
      <c r="N310" s="1285"/>
      <c r="O310" s="1293"/>
      <c r="P310" s="1293"/>
      <c r="Q310" s="1293"/>
      <c r="R310" s="1293"/>
      <c r="S310" s="1293"/>
      <c r="T310" s="1293"/>
      <c r="U310" s="1293"/>
      <c r="V310" s="1293"/>
    </row>
    <row r="311" spans="1:22" ht="16.5" x14ac:dyDescent="0.2">
      <c r="A311" s="1434"/>
      <c r="B311" s="1435"/>
      <c r="C311" s="1394"/>
      <c r="D311" s="1407"/>
      <c r="E311" s="1394"/>
      <c r="F311" s="1439"/>
      <c r="G311" s="1291" t="s">
        <v>1210</v>
      </c>
      <c r="H311" s="1240" t="s">
        <v>1211</v>
      </c>
      <c r="I311" s="1353"/>
      <c r="J311" s="1284">
        <f>SUM(K311:N311)</f>
        <v>1</v>
      </c>
      <c r="K311" s="1285"/>
      <c r="L311" s="1285">
        <v>1</v>
      </c>
      <c r="M311" s="1285"/>
      <c r="N311" s="1285"/>
      <c r="O311" s="1293"/>
      <c r="P311" s="1293"/>
      <c r="Q311" s="1293"/>
      <c r="R311" s="1293"/>
      <c r="S311" s="1293"/>
      <c r="T311" s="1293"/>
      <c r="U311" s="1293"/>
      <c r="V311" s="1293"/>
    </row>
    <row r="312" spans="1:22" ht="21" customHeight="1" x14ac:dyDescent="0.2">
      <c r="A312" s="1434"/>
      <c r="B312" s="1435"/>
      <c r="C312" s="1394"/>
      <c r="D312" s="1407"/>
      <c r="E312" s="1394"/>
      <c r="F312" s="1439"/>
      <c r="G312" s="1291" t="s">
        <v>1212</v>
      </c>
      <c r="H312" s="1240" t="s">
        <v>1213</v>
      </c>
      <c r="I312" s="1353"/>
      <c r="J312" s="1284">
        <f>SUM(K312:N312)</f>
        <v>1</v>
      </c>
      <c r="K312" s="1285">
        <v>1</v>
      </c>
      <c r="L312" s="1285"/>
      <c r="M312" s="1285"/>
      <c r="N312" s="1285"/>
      <c r="O312" s="1299"/>
      <c r="P312" s="1299"/>
      <c r="Q312" s="1299"/>
      <c r="R312" s="1299"/>
      <c r="S312" s="1299"/>
      <c r="T312" s="1299"/>
      <c r="U312" s="1299"/>
      <c r="V312" s="1299"/>
    </row>
    <row r="313" spans="1:22" x14ac:dyDescent="0.2">
      <c r="A313" s="1447"/>
      <c r="B313" s="1448"/>
      <c r="C313" s="1449"/>
      <c r="D313" s="1450"/>
      <c r="E313" s="1449"/>
      <c r="F313" s="1452"/>
      <c r="G313" s="1483"/>
      <c r="H313" s="1484"/>
      <c r="I313" s="1485"/>
      <c r="J313" s="1486"/>
      <c r="K313" s="1486"/>
      <c r="L313" s="1486"/>
      <c r="M313" s="1486"/>
      <c r="N313" s="1486"/>
      <c r="O313" s="1456"/>
      <c r="P313" s="1456"/>
      <c r="Q313" s="1456"/>
      <c r="R313" s="1456"/>
      <c r="S313" s="1456"/>
      <c r="T313" s="1456"/>
      <c r="U313" s="1456"/>
      <c r="V313" s="1457"/>
    </row>
    <row r="314" spans="1:22" x14ac:dyDescent="0.2">
      <c r="A314" s="1268" t="s">
        <v>0</v>
      </c>
      <c r="B314" s="1268"/>
      <c r="C314" s="1268"/>
      <c r="D314" s="1268"/>
      <c r="E314" s="1268"/>
      <c r="F314" s="1268"/>
      <c r="G314" s="1268"/>
      <c r="H314" s="1268"/>
      <c r="I314" s="1268"/>
      <c r="J314" s="1268"/>
      <c r="K314" s="1268"/>
      <c r="L314" s="1268"/>
      <c r="M314" s="1268"/>
      <c r="N314" s="1268"/>
      <c r="O314" s="1268"/>
      <c r="P314" s="1268"/>
      <c r="Q314" s="1268"/>
      <c r="R314" s="1268"/>
      <c r="S314" s="1268"/>
      <c r="T314" s="1268"/>
      <c r="U314" s="1268"/>
      <c r="V314" s="1268"/>
    </row>
    <row r="315" spans="1:22" x14ac:dyDescent="0.2">
      <c r="A315" s="1268" t="s">
        <v>244</v>
      </c>
      <c r="B315" s="1268"/>
      <c r="C315" s="1268"/>
      <c r="D315" s="1268"/>
      <c r="E315" s="1268"/>
      <c r="F315" s="1268"/>
      <c r="G315" s="1268"/>
      <c r="H315" s="1268"/>
      <c r="I315" s="1268"/>
      <c r="J315" s="1268"/>
      <c r="K315" s="1268"/>
      <c r="L315" s="1268"/>
      <c r="M315" s="1268"/>
      <c r="N315" s="1268"/>
      <c r="O315" s="1268"/>
      <c r="P315" s="1268"/>
      <c r="Q315" s="1268"/>
      <c r="R315" s="1268"/>
      <c r="S315" s="1268"/>
      <c r="T315" s="1268"/>
      <c r="U315" s="1268"/>
      <c r="V315" s="1268"/>
    </row>
    <row r="316" spans="1:22" x14ac:dyDescent="0.2">
      <c r="B316" s="1163"/>
      <c r="C316" s="1162"/>
      <c r="D316" s="1487"/>
      <c r="E316" s="1163"/>
      <c r="F316" s="1163"/>
      <c r="G316" s="1159"/>
      <c r="H316" s="1163"/>
      <c r="I316" s="1163"/>
      <c r="J316" s="1163"/>
      <c r="K316" s="1163"/>
      <c r="L316" s="1163"/>
      <c r="M316" s="1163"/>
      <c r="N316" s="1163"/>
      <c r="O316" s="1163"/>
      <c r="P316" s="1163"/>
      <c r="Q316" s="1163"/>
      <c r="R316" s="1163"/>
      <c r="S316" s="1163"/>
      <c r="T316" s="1163"/>
      <c r="U316" s="1163"/>
    </row>
    <row r="317" spans="1:22" x14ac:dyDescent="0.2">
      <c r="A317" s="1461" t="s">
        <v>1957</v>
      </c>
      <c r="B317" s="1461"/>
      <c r="C317" s="1462"/>
      <c r="D317" s="1461"/>
      <c r="E317" s="1463"/>
      <c r="F317" s="1461"/>
      <c r="G317" s="1464"/>
    </row>
    <row r="318" spans="1:22" ht="13.5" thickBot="1" x14ac:dyDescent="0.25">
      <c r="A318" s="1465" t="s">
        <v>1244</v>
      </c>
      <c r="B318" s="1465"/>
      <c r="C318" s="1466"/>
      <c r="D318" s="1465"/>
      <c r="E318" s="1467"/>
      <c r="F318" s="1465"/>
      <c r="G318" s="1468"/>
      <c r="H318" s="1465"/>
    </row>
    <row r="319" spans="1:22" ht="12.75" customHeight="1" x14ac:dyDescent="0.2">
      <c r="A319" s="1165" t="s">
        <v>4</v>
      </c>
      <c r="B319" s="1166" t="s">
        <v>247</v>
      </c>
      <c r="C319" s="1165" t="s">
        <v>5</v>
      </c>
      <c r="D319" s="1274" t="s">
        <v>6</v>
      </c>
      <c r="E319" s="1165" t="s">
        <v>7</v>
      </c>
      <c r="F319" s="1167" t="s">
        <v>248</v>
      </c>
      <c r="G319" s="1168" t="s">
        <v>249</v>
      </c>
      <c r="H319" s="1166" t="s">
        <v>250</v>
      </c>
      <c r="I319" s="1165" t="s">
        <v>11</v>
      </c>
      <c r="J319" s="1169" t="s">
        <v>251</v>
      </c>
      <c r="K319" s="1170" t="s">
        <v>252</v>
      </c>
      <c r="L319" s="1171"/>
      <c r="M319" s="1171"/>
      <c r="N319" s="1171"/>
      <c r="O319" s="1172" t="s">
        <v>253</v>
      </c>
      <c r="P319" s="1173"/>
      <c r="Q319" s="1173"/>
      <c r="R319" s="1173"/>
      <c r="S319" s="1173"/>
      <c r="T319" s="1174"/>
      <c r="U319" s="1175" t="s">
        <v>15</v>
      </c>
      <c r="V319" s="1168" t="s">
        <v>16</v>
      </c>
    </row>
    <row r="320" spans="1:22" ht="12.75" customHeight="1" x14ac:dyDescent="0.2">
      <c r="A320" s="1176"/>
      <c r="B320" s="1177"/>
      <c r="C320" s="1176"/>
      <c r="D320" s="1275"/>
      <c r="E320" s="1176"/>
      <c r="F320" s="1178"/>
      <c r="G320" s="1179"/>
      <c r="H320" s="1177"/>
      <c r="I320" s="1176"/>
      <c r="J320" s="1180"/>
      <c r="K320" s="1181"/>
      <c r="L320" s="1182"/>
      <c r="M320" s="1182"/>
      <c r="N320" s="1182"/>
      <c r="O320" s="1183" t="s">
        <v>17</v>
      </c>
      <c r="P320" s="1184" t="s">
        <v>18</v>
      </c>
      <c r="Q320" s="1184" t="s">
        <v>19</v>
      </c>
      <c r="R320" s="1184" t="s">
        <v>254</v>
      </c>
      <c r="S320" s="1185" t="s">
        <v>21</v>
      </c>
      <c r="T320" s="1186" t="s">
        <v>255</v>
      </c>
      <c r="U320" s="1180"/>
      <c r="V320" s="1179"/>
    </row>
    <row r="321" spans="1:22" ht="24.75" x14ac:dyDescent="0.2">
      <c r="A321" s="1176"/>
      <c r="B321" s="1177"/>
      <c r="C321" s="1176"/>
      <c r="D321" s="1275"/>
      <c r="E321" s="1176"/>
      <c r="F321" s="1178"/>
      <c r="G321" s="1179"/>
      <c r="H321" s="1177"/>
      <c r="I321" s="1176"/>
      <c r="J321" s="1186"/>
      <c r="K321" s="1184" t="s">
        <v>23</v>
      </c>
      <c r="L321" s="1184" t="s">
        <v>24</v>
      </c>
      <c r="M321" s="1184" t="s">
        <v>25</v>
      </c>
      <c r="N321" s="1184" t="s">
        <v>26</v>
      </c>
      <c r="O321" s="1184" t="s">
        <v>256</v>
      </c>
      <c r="P321" s="1184" t="s">
        <v>742</v>
      </c>
      <c r="Q321" s="1184" t="s">
        <v>258</v>
      </c>
      <c r="R321" s="1184" t="s">
        <v>259</v>
      </c>
      <c r="S321" s="1366" t="s">
        <v>260</v>
      </c>
      <c r="T321" s="1180"/>
      <c r="U321" s="1180"/>
      <c r="V321" s="1179"/>
    </row>
    <row r="322" spans="1:22" ht="16.5" customHeight="1" x14ac:dyDescent="0.2">
      <c r="A322" s="1367" t="s">
        <v>941</v>
      </c>
      <c r="B322" s="1368"/>
      <c r="C322" s="1368"/>
      <c r="D322" s="1368"/>
      <c r="E322" s="1368"/>
      <c r="F322" s="1368"/>
      <c r="G322" s="1368"/>
      <c r="H322" s="1368"/>
      <c r="I322" s="1368"/>
      <c r="J322" s="1368"/>
      <c r="K322" s="1368"/>
      <c r="L322" s="1368"/>
      <c r="M322" s="1368"/>
      <c r="N322" s="1368"/>
      <c r="O322" s="1368"/>
      <c r="P322" s="1368"/>
      <c r="Q322" s="1368"/>
      <c r="R322" s="1368"/>
      <c r="S322" s="1368"/>
      <c r="T322" s="1368"/>
      <c r="U322" s="1368"/>
      <c r="V322" s="1369"/>
    </row>
    <row r="323" spans="1:22" ht="39" customHeight="1" x14ac:dyDescent="0.2">
      <c r="A323" s="1370" t="s">
        <v>262</v>
      </c>
      <c r="B323" s="1371" t="s">
        <v>1246</v>
      </c>
      <c r="C323" s="1488">
        <v>3000001</v>
      </c>
      <c r="D323" s="1373" t="s">
        <v>35</v>
      </c>
      <c r="E323" s="1372">
        <v>5004441</v>
      </c>
      <c r="F323" s="1374" t="s">
        <v>1984</v>
      </c>
      <c r="G323" s="1418"/>
      <c r="H323" s="1489"/>
      <c r="I323" s="1180" t="s">
        <v>37</v>
      </c>
      <c r="J323" s="1490"/>
      <c r="K323" s="1490"/>
      <c r="L323" s="1490"/>
      <c r="M323" s="1490"/>
      <c r="N323" s="1490"/>
      <c r="O323" s="1491">
        <v>12895</v>
      </c>
      <c r="P323" s="1491">
        <v>4064</v>
      </c>
      <c r="Q323" s="1491">
        <v>1200</v>
      </c>
      <c r="R323" s="1491"/>
      <c r="S323" s="1491"/>
      <c r="T323" s="1491"/>
      <c r="U323" s="1491"/>
      <c r="V323" s="1491"/>
    </row>
    <row r="324" spans="1:22" ht="16.5" x14ac:dyDescent="0.2">
      <c r="A324" s="1377"/>
      <c r="B324" s="1371"/>
      <c r="C324" s="1488"/>
      <c r="D324" s="1373"/>
      <c r="E324" s="1372"/>
      <c r="F324" s="1378"/>
      <c r="G324" s="1291" t="s">
        <v>1249</v>
      </c>
      <c r="H324" s="1492" t="s">
        <v>1250</v>
      </c>
      <c r="I324" s="1180"/>
      <c r="J324" s="1284">
        <f>SUM(K324:N324)</f>
        <v>12</v>
      </c>
      <c r="K324" s="1285">
        <v>3</v>
      </c>
      <c r="L324" s="1285">
        <v>3</v>
      </c>
      <c r="M324" s="1285">
        <v>3</v>
      </c>
      <c r="N324" s="1285">
        <v>3</v>
      </c>
      <c r="O324" s="1493"/>
      <c r="P324" s="1493"/>
      <c r="Q324" s="1493"/>
      <c r="R324" s="1493"/>
      <c r="S324" s="1493"/>
      <c r="T324" s="1493"/>
      <c r="U324" s="1493"/>
      <c r="V324" s="1493"/>
    </row>
    <row r="325" spans="1:22" ht="25.5" customHeight="1" x14ac:dyDescent="0.2">
      <c r="A325" s="1379"/>
      <c r="B325" s="1380"/>
      <c r="C325" s="1494"/>
      <c r="D325" s="1382"/>
      <c r="E325" s="1381"/>
      <c r="F325" s="1378"/>
      <c r="G325" s="1291" t="s">
        <v>1253</v>
      </c>
      <c r="H325" s="1492" t="s">
        <v>1254</v>
      </c>
      <c r="I325" s="1495"/>
      <c r="J325" s="1284">
        <f>SUM(K325:N325)</f>
        <v>2</v>
      </c>
      <c r="K325" s="1285"/>
      <c r="L325" s="1285">
        <v>1</v>
      </c>
      <c r="M325" s="1285"/>
      <c r="N325" s="1285">
        <v>1</v>
      </c>
      <c r="O325" s="1496"/>
      <c r="P325" s="1496"/>
      <c r="Q325" s="1496"/>
      <c r="R325" s="1496"/>
      <c r="S325" s="1496"/>
      <c r="T325" s="1496"/>
      <c r="U325" s="1496"/>
      <c r="V325" s="1496"/>
    </row>
    <row r="326" spans="1:22" ht="18" customHeight="1" x14ac:dyDescent="0.2">
      <c r="A326" s="1367" t="s">
        <v>958</v>
      </c>
      <c r="B326" s="1368"/>
      <c r="C326" s="1368"/>
      <c r="D326" s="1368"/>
      <c r="E326" s="1368"/>
      <c r="F326" s="1368"/>
      <c r="G326" s="1368"/>
      <c r="H326" s="1368"/>
      <c r="I326" s="1368"/>
      <c r="J326" s="1368"/>
      <c r="K326" s="1368"/>
      <c r="L326" s="1368"/>
      <c r="M326" s="1368"/>
      <c r="N326" s="1368"/>
      <c r="O326" s="1368"/>
      <c r="P326" s="1368"/>
      <c r="Q326" s="1368"/>
      <c r="R326" s="1368"/>
      <c r="S326" s="1368"/>
      <c r="T326" s="1368"/>
      <c r="U326" s="1368"/>
      <c r="V326" s="1369"/>
    </row>
    <row r="327" spans="1:22" ht="37.5" customHeight="1" x14ac:dyDescent="0.2">
      <c r="A327" s="1377"/>
      <c r="B327" s="1497"/>
      <c r="C327" s="1372">
        <v>3000004</v>
      </c>
      <c r="D327" s="1440" t="s">
        <v>1273</v>
      </c>
      <c r="E327" s="1394">
        <v>5000132</v>
      </c>
      <c r="F327" s="1417" t="s">
        <v>1247</v>
      </c>
      <c r="G327" s="1498"/>
      <c r="H327" s="1492"/>
      <c r="I327" s="1186" t="s">
        <v>1070</v>
      </c>
      <c r="J327" s="1499"/>
      <c r="K327" s="1499"/>
      <c r="L327" s="1499"/>
      <c r="M327" s="1499"/>
      <c r="N327" s="1499"/>
      <c r="O327" s="1491">
        <v>343519</v>
      </c>
      <c r="P327" s="1491">
        <v>12801</v>
      </c>
      <c r="Q327" s="1491">
        <v>1200</v>
      </c>
      <c r="R327" s="1491"/>
      <c r="S327" s="1491"/>
      <c r="T327" s="1491"/>
      <c r="U327" s="1491"/>
      <c r="V327" s="1491"/>
    </row>
    <row r="328" spans="1:22" ht="21" customHeight="1" x14ac:dyDescent="0.2">
      <c r="A328" s="1377"/>
      <c r="B328" s="1497"/>
      <c r="C328" s="1372"/>
      <c r="D328" s="1445"/>
      <c r="E328" s="1394"/>
      <c r="F328" s="1424"/>
      <c r="G328" s="1291" t="s">
        <v>1274</v>
      </c>
      <c r="H328" s="1492" t="s">
        <v>1275</v>
      </c>
      <c r="I328" s="1180"/>
      <c r="J328" s="1284">
        <f>SUM(K328:N328)</f>
        <v>1600</v>
      </c>
      <c r="K328" s="1285">
        <v>400</v>
      </c>
      <c r="L328" s="1285">
        <v>400</v>
      </c>
      <c r="M328" s="1285">
        <v>400</v>
      </c>
      <c r="N328" s="1285">
        <v>400</v>
      </c>
      <c r="O328" s="1493"/>
      <c r="P328" s="1493"/>
      <c r="Q328" s="1493"/>
      <c r="R328" s="1493"/>
      <c r="S328" s="1493"/>
      <c r="T328" s="1493"/>
      <c r="U328" s="1493"/>
      <c r="V328" s="1493"/>
    </row>
    <row r="329" spans="1:22" ht="17.25" x14ac:dyDescent="0.2">
      <c r="A329" s="1377"/>
      <c r="B329" s="1497"/>
      <c r="C329" s="1372"/>
      <c r="D329" s="1445"/>
      <c r="E329" s="1394"/>
      <c r="F329" s="1424"/>
      <c r="G329" s="1291" t="s">
        <v>1276</v>
      </c>
      <c r="H329" s="1399" t="s">
        <v>1277</v>
      </c>
      <c r="I329" s="1180"/>
      <c r="J329" s="1284">
        <f>SUM(K329:N329)</f>
        <v>2000</v>
      </c>
      <c r="K329" s="1285">
        <v>500</v>
      </c>
      <c r="L329" s="1285">
        <v>500</v>
      </c>
      <c r="M329" s="1285">
        <v>500</v>
      </c>
      <c r="N329" s="1285">
        <v>500</v>
      </c>
      <c r="O329" s="1493"/>
      <c r="P329" s="1493"/>
      <c r="Q329" s="1493"/>
      <c r="R329" s="1493"/>
      <c r="S329" s="1493"/>
      <c r="T329" s="1493"/>
      <c r="U329" s="1493"/>
      <c r="V329" s="1493"/>
    </row>
    <row r="330" spans="1:22" ht="24.75" x14ac:dyDescent="0.2">
      <c r="A330" s="1377"/>
      <c r="B330" s="1497"/>
      <c r="C330" s="1372"/>
      <c r="D330" s="1445"/>
      <c r="E330" s="1394"/>
      <c r="F330" s="1424"/>
      <c r="G330" s="1291" t="s">
        <v>1278</v>
      </c>
      <c r="H330" s="1492" t="s">
        <v>1279</v>
      </c>
      <c r="I330" s="1180"/>
      <c r="J330" s="1284">
        <f>SUM(K330:N330)</f>
        <v>400</v>
      </c>
      <c r="K330" s="1285">
        <v>100</v>
      </c>
      <c r="L330" s="1285">
        <v>100</v>
      </c>
      <c r="M330" s="1285">
        <v>100</v>
      </c>
      <c r="N330" s="1285">
        <v>100</v>
      </c>
      <c r="O330" s="1496"/>
      <c r="P330" s="1496"/>
      <c r="Q330" s="1496"/>
      <c r="R330" s="1496"/>
      <c r="S330" s="1496"/>
      <c r="T330" s="1496"/>
      <c r="U330" s="1496"/>
      <c r="V330" s="1496"/>
    </row>
    <row r="331" spans="1:22" ht="40.5" customHeight="1" x14ac:dyDescent="0.2">
      <c r="A331" s="1377"/>
      <c r="B331" s="1497"/>
      <c r="C331" s="1387">
        <v>3000363</v>
      </c>
      <c r="D331" s="1440" t="s">
        <v>1301</v>
      </c>
      <c r="E331" s="1500">
        <v>500363</v>
      </c>
      <c r="F331" s="1501" t="s">
        <v>1302</v>
      </c>
      <c r="G331" s="1502"/>
      <c r="H331" s="1492"/>
      <c r="I331" s="1393" t="s">
        <v>1303</v>
      </c>
      <c r="J331" s="1499"/>
      <c r="K331" s="1499"/>
      <c r="L331" s="1499"/>
      <c r="M331" s="1499"/>
      <c r="N331" s="1499"/>
      <c r="O331" s="1491">
        <v>29267</v>
      </c>
      <c r="P331" s="1491">
        <v>6481</v>
      </c>
      <c r="Q331" s="1491">
        <v>1200</v>
      </c>
      <c r="R331" s="1491"/>
      <c r="S331" s="1491"/>
      <c r="T331" s="1491"/>
      <c r="U331" s="1491"/>
      <c r="V331" s="1491"/>
    </row>
    <row r="332" spans="1:22" ht="29.25" customHeight="1" x14ac:dyDescent="0.2">
      <c r="A332" s="1377"/>
      <c r="B332" s="1497"/>
      <c r="C332" s="1381"/>
      <c r="D332" s="1446"/>
      <c r="E332" s="1503"/>
      <c r="F332" s="1504"/>
      <c r="G332" s="1291" t="s">
        <v>1304</v>
      </c>
      <c r="H332" s="1505" t="s">
        <v>1985</v>
      </c>
      <c r="I332" s="1393"/>
      <c r="J332" s="1284">
        <f>SUM(K332:N332)</f>
        <v>1100</v>
      </c>
      <c r="K332" s="1285">
        <v>275</v>
      </c>
      <c r="L332" s="1285">
        <v>275</v>
      </c>
      <c r="M332" s="1285">
        <v>275</v>
      </c>
      <c r="N332" s="1285">
        <v>275</v>
      </c>
      <c r="O332" s="1496"/>
      <c r="P332" s="1496"/>
      <c r="Q332" s="1496"/>
      <c r="R332" s="1496"/>
      <c r="S332" s="1496"/>
      <c r="T332" s="1496"/>
      <c r="U332" s="1496"/>
      <c r="V332" s="1496"/>
    </row>
    <row r="333" spans="1:22" ht="41.25" customHeight="1" x14ac:dyDescent="0.2">
      <c r="A333" s="1377"/>
      <c r="B333" s="1497"/>
      <c r="C333" s="1387">
        <v>3000364</v>
      </c>
      <c r="D333" s="1440" t="s">
        <v>1306</v>
      </c>
      <c r="E333" s="1506">
        <v>5003064</v>
      </c>
      <c r="F333" s="1501" t="s">
        <v>1307</v>
      </c>
      <c r="G333" s="1507"/>
      <c r="H333" s="1492"/>
      <c r="I333" s="1508" t="s">
        <v>1303</v>
      </c>
      <c r="J333" s="1499"/>
      <c r="K333" s="1499"/>
      <c r="L333" s="1499"/>
      <c r="M333" s="1499"/>
      <c r="N333" s="1499"/>
      <c r="O333" s="1491">
        <v>92532</v>
      </c>
      <c r="P333" s="1491">
        <v>13386</v>
      </c>
      <c r="Q333" s="1491">
        <v>1200</v>
      </c>
      <c r="R333" s="1491"/>
      <c r="S333" s="1491"/>
      <c r="T333" s="1491"/>
      <c r="U333" s="1491"/>
      <c r="V333" s="1491"/>
    </row>
    <row r="334" spans="1:22" ht="25.5" customHeight="1" x14ac:dyDescent="0.2">
      <c r="A334" s="1377"/>
      <c r="B334" s="1497"/>
      <c r="C334" s="1381"/>
      <c r="D334" s="1446"/>
      <c r="E334" s="1509"/>
      <c r="F334" s="1504"/>
      <c r="G334" s="1308" t="s">
        <v>1308</v>
      </c>
      <c r="H334" s="1399" t="s">
        <v>1986</v>
      </c>
      <c r="I334" s="1510"/>
      <c r="J334" s="1284">
        <f>SUM(K334:N334)</f>
        <v>1800</v>
      </c>
      <c r="K334" s="1285">
        <v>450</v>
      </c>
      <c r="L334" s="1285">
        <v>450</v>
      </c>
      <c r="M334" s="1285">
        <v>450</v>
      </c>
      <c r="N334" s="1285">
        <v>450</v>
      </c>
      <c r="O334" s="1496"/>
      <c r="P334" s="1496"/>
      <c r="Q334" s="1496"/>
      <c r="R334" s="1496"/>
      <c r="S334" s="1496"/>
      <c r="T334" s="1496"/>
      <c r="U334" s="1496"/>
      <c r="V334" s="1496"/>
    </row>
    <row r="335" spans="1:22" ht="24.75" x14ac:dyDescent="0.2">
      <c r="A335" s="1377"/>
      <c r="B335" s="1497"/>
      <c r="C335" s="1387">
        <v>3000365</v>
      </c>
      <c r="D335" s="1511" t="s">
        <v>1310</v>
      </c>
      <c r="E335" s="1506">
        <v>5003065</v>
      </c>
      <c r="F335" s="1501" t="s">
        <v>1311</v>
      </c>
      <c r="G335" s="1507"/>
      <c r="H335" s="1492"/>
      <c r="I335" s="1510" t="s">
        <v>1303</v>
      </c>
      <c r="J335" s="1512"/>
      <c r="K335" s="1512"/>
      <c r="L335" s="1512"/>
      <c r="M335" s="1512"/>
      <c r="N335" s="1512"/>
      <c r="O335" s="1491">
        <v>567134</v>
      </c>
      <c r="P335" s="1491">
        <v>12863</v>
      </c>
      <c r="Q335" s="1491">
        <v>2400</v>
      </c>
      <c r="R335" s="1491"/>
      <c r="S335" s="1491"/>
      <c r="T335" s="1491"/>
      <c r="U335" s="1491"/>
      <c r="V335" s="1491"/>
    </row>
    <row r="336" spans="1:22" ht="17.25" x14ac:dyDescent="0.2">
      <c r="A336" s="1377"/>
      <c r="B336" s="1497"/>
      <c r="C336" s="1372"/>
      <c r="D336" s="1513"/>
      <c r="E336" s="1514"/>
      <c r="F336" s="1504"/>
      <c r="G336" s="1291" t="s">
        <v>1312</v>
      </c>
      <c r="H336" s="1399" t="s">
        <v>1313</v>
      </c>
      <c r="I336" s="1510"/>
      <c r="J336" s="1284">
        <f>SUM(K336:N336)</f>
        <v>58</v>
      </c>
      <c r="K336" s="1285">
        <v>14</v>
      </c>
      <c r="L336" s="1285">
        <v>15</v>
      </c>
      <c r="M336" s="1285">
        <v>14</v>
      </c>
      <c r="N336" s="1285">
        <v>15</v>
      </c>
      <c r="O336" s="1493"/>
      <c r="P336" s="1493"/>
      <c r="Q336" s="1493"/>
      <c r="R336" s="1493"/>
      <c r="S336" s="1493"/>
      <c r="T336" s="1493"/>
      <c r="U336" s="1493"/>
      <c r="V336" s="1493"/>
    </row>
    <row r="337" spans="1:22" ht="17.25" x14ac:dyDescent="0.2">
      <c r="A337" s="1377"/>
      <c r="B337" s="1497"/>
      <c r="C337" s="1372"/>
      <c r="D337" s="1513"/>
      <c r="E337" s="1514"/>
      <c r="F337" s="1504"/>
      <c r="G337" s="1291" t="s">
        <v>1314</v>
      </c>
      <c r="H337" s="1399" t="s">
        <v>1315</v>
      </c>
      <c r="I337" s="1510"/>
      <c r="J337" s="1284">
        <f>SUM(K337:N337)</f>
        <v>12</v>
      </c>
      <c r="K337" s="1285">
        <v>3</v>
      </c>
      <c r="L337" s="1285">
        <v>3</v>
      </c>
      <c r="M337" s="1285">
        <v>3</v>
      </c>
      <c r="N337" s="1285">
        <v>3</v>
      </c>
      <c r="O337" s="1496"/>
      <c r="P337" s="1496"/>
      <c r="Q337" s="1496"/>
      <c r="R337" s="1496"/>
      <c r="S337" s="1496"/>
      <c r="T337" s="1496"/>
      <c r="U337" s="1496"/>
      <c r="V337" s="1496"/>
    </row>
    <row r="338" spans="1:22" ht="42" customHeight="1" x14ac:dyDescent="0.2">
      <c r="A338" s="1377"/>
      <c r="B338" s="1497"/>
      <c r="C338" s="1387">
        <v>3000366</v>
      </c>
      <c r="D338" s="1511" t="s">
        <v>1322</v>
      </c>
      <c r="E338" s="1387">
        <v>5003066</v>
      </c>
      <c r="F338" s="1501" t="s">
        <v>1323</v>
      </c>
      <c r="G338" s="1507"/>
      <c r="H338" s="1492"/>
      <c r="I338" s="1510" t="s">
        <v>1303</v>
      </c>
      <c r="J338" s="1499"/>
      <c r="K338" s="1499"/>
      <c r="L338" s="1499"/>
      <c r="M338" s="1499"/>
      <c r="N338" s="1499"/>
      <c r="O338" s="1491">
        <v>154423</v>
      </c>
      <c r="P338" s="1491">
        <v>13263</v>
      </c>
      <c r="Q338" s="1491">
        <v>2400</v>
      </c>
      <c r="R338" s="1491"/>
      <c r="S338" s="1491"/>
      <c r="T338" s="1491"/>
      <c r="U338" s="1491"/>
      <c r="V338" s="1491"/>
    </row>
    <row r="339" spans="1:22" ht="20.25" customHeight="1" x14ac:dyDescent="0.2">
      <c r="A339" s="1377"/>
      <c r="B339" s="1497"/>
      <c r="C339" s="1372"/>
      <c r="D339" s="1513"/>
      <c r="E339" s="1372"/>
      <c r="F339" s="1504"/>
      <c r="G339" s="1308" t="s">
        <v>1324</v>
      </c>
      <c r="H339" s="1399" t="s">
        <v>1325</v>
      </c>
      <c r="I339" s="1510"/>
      <c r="J339" s="1284">
        <f>SUM(K339:N339)</f>
        <v>20</v>
      </c>
      <c r="K339" s="1285">
        <v>5</v>
      </c>
      <c r="L339" s="1285">
        <v>5</v>
      </c>
      <c r="M339" s="1285">
        <v>5</v>
      </c>
      <c r="N339" s="1285">
        <v>5</v>
      </c>
      <c r="O339" s="1493"/>
      <c r="P339" s="1493"/>
      <c r="Q339" s="1493"/>
      <c r="R339" s="1493"/>
      <c r="S339" s="1493"/>
      <c r="T339" s="1493"/>
      <c r="U339" s="1493"/>
      <c r="V339" s="1493"/>
    </row>
    <row r="340" spans="1:22" ht="20.25" customHeight="1" x14ac:dyDescent="0.2">
      <c r="A340" s="1377"/>
      <c r="B340" s="1497"/>
      <c r="C340" s="1372"/>
      <c r="D340" s="1513"/>
      <c r="E340" s="1372"/>
      <c r="F340" s="1504"/>
      <c r="G340" s="1308" t="s">
        <v>1326</v>
      </c>
      <c r="H340" s="1399" t="s">
        <v>1327</v>
      </c>
      <c r="I340" s="1510"/>
      <c r="J340" s="1284">
        <f>SUM(K340:N340)</f>
        <v>3</v>
      </c>
      <c r="K340" s="1285"/>
      <c r="L340" s="1285">
        <v>1</v>
      </c>
      <c r="M340" s="1285">
        <v>1</v>
      </c>
      <c r="N340" s="1285">
        <v>1</v>
      </c>
      <c r="O340" s="1496"/>
      <c r="P340" s="1496"/>
      <c r="Q340" s="1496"/>
      <c r="R340" s="1496"/>
      <c r="S340" s="1496"/>
      <c r="T340" s="1496"/>
      <c r="U340" s="1496"/>
      <c r="V340" s="1496"/>
    </row>
    <row r="341" spans="1:22" ht="24.75" x14ac:dyDescent="0.2">
      <c r="A341" s="1377"/>
      <c r="B341" s="1497"/>
      <c r="C341" s="1387">
        <v>3000367</v>
      </c>
      <c r="D341" s="1511" t="s">
        <v>1334</v>
      </c>
      <c r="E341" s="1506">
        <v>5003068</v>
      </c>
      <c r="F341" s="1501" t="s">
        <v>1335</v>
      </c>
      <c r="G341" s="1507"/>
      <c r="H341" s="1492"/>
      <c r="I341" s="1510" t="s">
        <v>1303</v>
      </c>
      <c r="J341" s="1512"/>
      <c r="K341" s="1512"/>
      <c r="L341" s="1512"/>
      <c r="M341" s="1512"/>
      <c r="N341" s="1512"/>
      <c r="O341" s="1491">
        <v>290636</v>
      </c>
      <c r="P341" s="1491">
        <v>11637</v>
      </c>
      <c r="Q341" s="1491">
        <v>2400</v>
      </c>
      <c r="R341" s="1491"/>
      <c r="S341" s="1491"/>
      <c r="T341" s="1491"/>
      <c r="U341" s="1491"/>
      <c r="V341" s="1491"/>
    </row>
    <row r="342" spans="1:22" ht="17.25" x14ac:dyDescent="0.2">
      <c r="A342" s="1377"/>
      <c r="B342" s="1497"/>
      <c r="C342" s="1372"/>
      <c r="D342" s="1513"/>
      <c r="E342" s="1514"/>
      <c r="F342" s="1504"/>
      <c r="G342" s="1308" t="s">
        <v>1336</v>
      </c>
      <c r="H342" s="1399" t="s">
        <v>1337</v>
      </c>
      <c r="I342" s="1510"/>
      <c r="J342" s="1284">
        <f>SUM(K342:N342)</f>
        <v>62</v>
      </c>
      <c r="K342" s="1285">
        <v>15</v>
      </c>
      <c r="L342" s="1285">
        <v>16</v>
      </c>
      <c r="M342" s="1285">
        <v>15</v>
      </c>
      <c r="N342" s="1285">
        <v>16</v>
      </c>
      <c r="O342" s="1496"/>
      <c r="P342" s="1496"/>
      <c r="Q342" s="1496"/>
      <c r="R342" s="1496"/>
      <c r="S342" s="1496"/>
      <c r="T342" s="1496"/>
      <c r="U342" s="1496"/>
      <c r="V342" s="1496"/>
    </row>
    <row r="343" spans="1:22" ht="33" x14ac:dyDescent="0.2">
      <c r="A343" s="1377"/>
      <c r="B343" s="1497"/>
      <c r="C343" s="1387">
        <v>3000368</v>
      </c>
      <c r="D343" s="1511" t="s">
        <v>1346</v>
      </c>
      <c r="E343" s="1506">
        <v>5003068</v>
      </c>
      <c r="F343" s="1501" t="s">
        <v>1347</v>
      </c>
      <c r="G343" s="1507"/>
      <c r="H343" s="1492"/>
      <c r="I343" s="1510" t="s">
        <v>1303</v>
      </c>
      <c r="J343" s="1512"/>
      <c r="K343" s="1512"/>
      <c r="L343" s="1512"/>
      <c r="M343" s="1512"/>
      <c r="N343" s="1512"/>
      <c r="O343" s="1491">
        <v>399881</v>
      </c>
      <c r="P343" s="1491">
        <v>10665</v>
      </c>
      <c r="Q343" s="1491">
        <v>2400</v>
      </c>
      <c r="R343" s="1491"/>
      <c r="S343" s="1491"/>
      <c r="T343" s="1491"/>
      <c r="U343" s="1491"/>
      <c r="V343" s="1491"/>
    </row>
    <row r="344" spans="1:22" ht="17.25" x14ac:dyDescent="0.2">
      <c r="A344" s="1377"/>
      <c r="B344" s="1497"/>
      <c r="C344" s="1372"/>
      <c r="D344" s="1513"/>
      <c r="E344" s="1514"/>
      <c r="F344" s="1504"/>
      <c r="G344" s="1308" t="s">
        <v>1348</v>
      </c>
      <c r="H344" s="1399" t="s">
        <v>1349</v>
      </c>
      <c r="I344" s="1510"/>
      <c r="J344" s="1284">
        <f>SUM(K344:N344)</f>
        <v>25</v>
      </c>
      <c r="K344" s="1285">
        <v>6</v>
      </c>
      <c r="L344" s="1285">
        <v>7</v>
      </c>
      <c r="M344" s="1285">
        <v>6</v>
      </c>
      <c r="N344" s="1285">
        <v>6</v>
      </c>
      <c r="O344" s="1496"/>
      <c r="P344" s="1496"/>
      <c r="Q344" s="1496"/>
      <c r="R344" s="1496"/>
      <c r="S344" s="1496"/>
      <c r="T344" s="1496"/>
      <c r="U344" s="1496"/>
      <c r="V344" s="1496"/>
    </row>
    <row r="345" spans="1:22" ht="41.25" x14ac:dyDescent="0.2">
      <c r="A345" s="1377"/>
      <c r="B345" s="1497"/>
      <c r="C345" s="1387">
        <v>3000369</v>
      </c>
      <c r="D345" s="1511" t="s">
        <v>1358</v>
      </c>
      <c r="E345" s="1506">
        <v>5003069</v>
      </c>
      <c r="F345" s="1501" t="s">
        <v>1359</v>
      </c>
      <c r="G345" s="1507"/>
      <c r="H345" s="1492"/>
      <c r="I345" s="1510" t="s">
        <v>1303</v>
      </c>
      <c r="J345" s="1512"/>
      <c r="K345" s="1512"/>
      <c r="L345" s="1512"/>
      <c r="M345" s="1512"/>
      <c r="N345" s="1512"/>
      <c r="O345" s="1491">
        <v>435419</v>
      </c>
      <c r="P345" s="1491">
        <v>28139</v>
      </c>
      <c r="Q345" s="1491">
        <v>2400</v>
      </c>
      <c r="R345" s="1491"/>
      <c r="S345" s="1491"/>
      <c r="T345" s="1491"/>
      <c r="U345" s="1491"/>
      <c r="V345" s="1491"/>
    </row>
    <row r="346" spans="1:22" ht="17.25" x14ac:dyDescent="0.2">
      <c r="A346" s="1377"/>
      <c r="B346" s="1497"/>
      <c r="C346" s="1372"/>
      <c r="D346" s="1513"/>
      <c r="E346" s="1514"/>
      <c r="F346" s="1504"/>
      <c r="G346" s="1308" t="s">
        <v>1360</v>
      </c>
      <c r="H346" s="1399" t="s">
        <v>1361</v>
      </c>
      <c r="I346" s="1510"/>
      <c r="J346" s="1284">
        <f>SUM(K346:N346)</f>
        <v>26</v>
      </c>
      <c r="K346" s="1285">
        <v>6</v>
      </c>
      <c r="L346" s="1285">
        <v>7</v>
      </c>
      <c r="M346" s="1285">
        <v>6</v>
      </c>
      <c r="N346" s="1285">
        <v>7</v>
      </c>
      <c r="O346" s="1496"/>
      <c r="P346" s="1496"/>
      <c r="Q346" s="1496"/>
      <c r="R346" s="1496"/>
      <c r="S346" s="1496"/>
      <c r="T346" s="1496"/>
      <c r="U346" s="1496"/>
      <c r="V346" s="1496"/>
    </row>
    <row r="347" spans="1:22" ht="33" customHeight="1" x14ac:dyDescent="0.2">
      <c r="A347" s="1377"/>
      <c r="B347" s="1497"/>
      <c r="C347" s="1387">
        <v>3000370</v>
      </c>
      <c r="D347" s="1440" t="s">
        <v>1370</v>
      </c>
      <c r="E347" s="1506">
        <v>5003070</v>
      </c>
      <c r="F347" s="1501" t="s">
        <v>1371</v>
      </c>
      <c r="G347" s="1507"/>
      <c r="H347" s="1492"/>
      <c r="I347" s="1510" t="s">
        <v>1303</v>
      </c>
      <c r="J347" s="1512"/>
      <c r="K347" s="1512"/>
      <c r="L347" s="1512"/>
      <c r="M347" s="1512"/>
      <c r="N347" s="1512"/>
      <c r="O347" s="1491">
        <v>435810</v>
      </c>
      <c r="P347" s="1491">
        <v>8115</v>
      </c>
      <c r="Q347" s="1491">
        <v>2400</v>
      </c>
      <c r="R347" s="1491"/>
      <c r="S347" s="1491"/>
      <c r="T347" s="1491"/>
      <c r="U347" s="1491"/>
      <c r="V347" s="1491"/>
    </row>
    <row r="348" spans="1:22" ht="17.25" x14ac:dyDescent="0.2">
      <c r="A348" s="1377"/>
      <c r="B348" s="1497"/>
      <c r="C348" s="1372"/>
      <c r="D348" s="1445"/>
      <c r="E348" s="1514"/>
      <c r="F348" s="1504"/>
      <c r="G348" s="1308" t="s">
        <v>1372</v>
      </c>
      <c r="H348" s="1399" t="s">
        <v>1373</v>
      </c>
      <c r="I348" s="1510"/>
      <c r="J348" s="1284">
        <f>SUM(K348:N348)</f>
        <v>11</v>
      </c>
      <c r="K348" s="1285">
        <v>2</v>
      </c>
      <c r="L348" s="1285">
        <v>3</v>
      </c>
      <c r="M348" s="1285">
        <v>3</v>
      </c>
      <c r="N348" s="1285">
        <v>3</v>
      </c>
      <c r="O348" s="1493"/>
      <c r="P348" s="1493"/>
      <c r="Q348" s="1493"/>
      <c r="R348" s="1493"/>
      <c r="S348" s="1493"/>
      <c r="T348" s="1493"/>
      <c r="U348" s="1493"/>
      <c r="V348" s="1493"/>
    </row>
    <row r="349" spans="1:22" ht="17.25" x14ac:dyDescent="0.2">
      <c r="A349" s="1377"/>
      <c r="B349" s="1497"/>
      <c r="C349" s="1372"/>
      <c r="D349" s="1445"/>
      <c r="E349" s="1514"/>
      <c r="F349" s="1504"/>
      <c r="G349" s="1308" t="s">
        <v>1382</v>
      </c>
      <c r="H349" s="1399" t="s">
        <v>1383</v>
      </c>
      <c r="I349" s="1510"/>
      <c r="J349" s="1284">
        <f>SUM(K349:N349)</f>
        <v>7</v>
      </c>
      <c r="K349" s="1285">
        <v>1</v>
      </c>
      <c r="L349" s="1285">
        <v>2</v>
      </c>
      <c r="M349" s="1285">
        <v>2</v>
      </c>
      <c r="N349" s="1285">
        <v>2</v>
      </c>
      <c r="O349" s="1496"/>
      <c r="P349" s="1496"/>
      <c r="Q349" s="1496"/>
      <c r="R349" s="1496"/>
      <c r="S349" s="1496"/>
      <c r="T349" s="1496"/>
      <c r="U349" s="1496"/>
      <c r="V349" s="1496"/>
    </row>
    <row r="350" spans="1:22" ht="41.25" customHeight="1" x14ac:dyDescent="0.2">
      <c r="A350" s="1377"/>
      <c r="B350" s="1497"/>
      <c r="C350" s="1387">
        <v>3000371</v>
      </c>
      <c r="D350" s="1440" t="s">
        <v>1392</v>
      </c>
      <c r="E350" s="1506">
        <v>5003071</v>
      </c>
      <c r="F350" s="1501" t="s">
        <v>1393</v>
      </c>
      <c r="G350" s="1507"/>
      <c r="H350" s="1492"/>
      <c r="I350" s="1510" t="s">
        <v>1303</v>
      </c>
      <c r="J350" s="1512"/>
      <c r="K350" s="1512"/>
      <c r="L350" s="1512"/>
      <c r="M350" s="1512"/>
      <c r="N350" s="1512"/>
      <c r="O350" s="1491">
        <v>309271</v>
      </c>
      <c r="P350" s="1491">
        <v>8137</v>
      </c>
      <c r="Q350" s="1491">
        <v>2400</v>
      </c>
      <c r="R350" s="1491"/>
      <c r="S350" s="1491"/>
      <c r="T350" s="1491"/>
      <c r="U350" s="1491"/>
      <c r="V350" s="1491"/>
    </row>
    <row r="351" spans="1:22" ht="17.25" x14ac:dyDescent="0.2">
      <c r="A351" s="1377"/>
      <c r="B351" s="1497"/>
      <c r="C351" s="1372"/>
      <c r="D351" s="1445"/>
      <c r="E351" s="1514"/>
      <c r="F351" s="1504"/>
      <c r="G351" s="1308" t="s">
        <v>1394</v>
      </c>
      <c r="H351" s="1399" t="s">
        <v>1395</v>
      </c>
      <c r="I351" s="1510"/>
      <c r="J351" s="1284">
        <f>SUM(K351:N351)</f>
        <v>30</v>
      </c>
      <c r="K351" s="1285">
        <v>8</v>
      </c>
      <c r="L351" s="1285">
        <v>7</v>
      </c>
      <c r="M351" s="1285">
        <v>8</v>
      </c>
      <c r="N351" s="1285">
        <v>7</v>
      </c>
      <c r="O351" s="1496"/>
      <c r="P351" s="1496"/>
      <c r="Q351" s="1496"/>
      <c r="R351" s="1496"/>
      <c r="S351" s="1496"/>
      <c r="T351" s="1496"/>
      <c r="U351" s="1496"/>
      <c r="V351" s="1496"/>
    </row>
    <row r="352" spans="1:22" ht="33" customHeight="1" x14ac:dyDescent="0.2">
      <c r="A352" s="1377"/>
      <c r="B352" s="1497"/>
      <c r="C352" s="1387">
        <v>3000372</v>
      </c>
      <c r="D352" s="1511" t="s">
        <v>1404</v>
      </c>
      <c r="E352" s="1506">
        <v>5003072</v>
      </c>
      <c r="F352" s="1501" t="s">
        <v>1405</v>
      </c>
      <c r="G352" s="1507"/>
      <c r="H352" s="1492"/>
      <c r="I352" s="1510" t="s">
        <v>1303</v>
      </c>
      <c r="J352" s="1512"/>
      <c r="K352" s="1512"/>
      <c r="L352" s="1512"/>
      <c r="M352" s="1512"/>
      <c r="N352" s="1512"/>
      <c r="O352" s="1491">
        <v>333614</v>
      </c>
      <c r="P352" s="1491">
        <v>27148</v>
      </c>
      <c r="Q352" s="1491">
        <v>2400</v>
      </c>
      <c r="R352" s="1491"/>
      <c r="S352" s="1491"/>
      <c r="T352" s="1491"/>
      <c r="U352" s="1491"/>
      <c r="V352" s="1491"/>
    </row>
    <row r="353" spans="1:22" ht="17.25" x14ac:dyDescent="0.2">
      <c r="A353" s="1377"/>
      <c r="B353" s="1497"/>
      <c r="C353" s="1372"/>
      <c r="D353" s="1513"/>
      <c r="E353" s="1514"/>
      <c r="F353" s="1504"/>
      <c r="G353" s="1308" t="s">
        <v>1406</v>
      </c>
      <c r="H353" s="1399" t="s">
        <v>1405</v>
      </c>
      <c r="I353" s="1510"/>
      <c r="J353" s="1284">
        <f>SUM(K353:N353)</f>
        <v>7</v>
      </c>
      <c r="K353" s="1285">
        <v>1</v>
      </c>
      <c r="L353" s="1285">
        <v>2</v>
      </c>
      <c r="M353" s="1285">
        <v>2</v>
      </c>
      <c r="N353" s="1285">
        <v>2</v>
      </c>
      <c r="O353" s="1493"/>
      <c r="P353" s="1493"/>
      <c r="Q353" s="1493"/>
      <c r="R353" s="1493"/>
      <c r="S353" s="1493"/>
      <c r="T353" s="1493"/>
      <c r="U353" s="1493"/>
      <c r="V353" s="1493"/>
    </row>
    <row r="354" spans="1:22" ht="17.25" x14ac:dyDescent="0.2">
      <c r="A354" s="1377"/>
      <c r="B354" s="1497"/>
      <c r="C354" s="1381"/>
      <c r="D354" s="1515"/>
      <c r="E354" s="1509"/>
      <c r="F354" s="1504"/>
      <c r="G354" s="1308" t="s">
        <v>1407</v>
      </c>
      <c r="H354" s="1399" t="s">
        <v>1408</v>
      </c>
      <c r="I354" s="1510"/>
      <c r="J354" s="1284">
        <f>SUM(K354:N354)</f>
        <v>2</v>
      </c>
      <c r="K354" s="1285">
        <v>1</v>
      </c>
      <c r="L354" s="1285"/>
      <c r="M354" s="1285">
        <v>1</v>
      </c>
      <c r="N354" s="1285"/>
      <c r="O354" s="1496"/>
      <c r="P354" s="1496"/>
      <c r="Q354" s="1496"/>
      <c r="R354" s="1496"/>
      <c r="S354" s="1496"/>
      <c r="T354" s="1496"/>
      <c r="U354" s="1496"/>
      <c r="V354" s="1496"/>
    </row>
    <row r="355" spans="1:22" ht="33" customHeight="1" x14ac:dyDescent="0.2">
      <c r="A355" s="1377"/>
      <c r="B355" s="1497"/>
      <c r="C355" s="1387">
        <v>3000373</v>
      </c>
      <c r="D355" s="1440" t="s">
        <v>1409</v>
      </c>
      <c r="E355" s="1506">
        <v>5003073</v>
      </c>
      <c r="F355" s="1501" t="s">
        <v>1410</v>
      </c>
      <c r="G355" s="1507"/>
      <c r="H355" s="1492"/>
      <c r="I355" s="1510" t="s">
        <v>1303</v>
      </c>
      <c r="J355" s="1512"/>
      <c r="K355" s="1512"/>
      <c r="L355" s="1512"/>
      <c r="M355" s="1512"/>
      <c r="N355" s="1512"/>
      <c r="O355" s="1491">
        <v>145203</v>
      </c>
      <c r="P355" s="1491">
        <v>4800</v>
      </c>
      <c r="Q355" s="1491">
        <v>1200</v>
      </c>
      <c r="R355" s="1491"/>
      <c r="S355" s="1491"/>
      <c r="T355" s="1491"/>
      <c r="U355" s="1491"/>
      <c r="V355" s="1491"/>
    </row>
    <row r="356" spans="1:22" ht="17.25" x14ac:dyDescent="0.2">
      <c r="A356" s="1377"/>
      <c r="B356" s="1497"/>
      <c r="C356" s="1372"/>
      <c r="D356" s="1445"/>
      <c r="E356" s="1514"/>
      <c r="F356" s="1504"/>
      <c r="G356" s="1308" t="s">
        <v>1411</v>
      </c>
      <c r="H356" s="1399" t="s">
        <v>1410</v>
      </c>
      <c r="I356" s="1510"/>
      <c r="J356" s="1284">
        <f>SUM(K356:N356)</f>
        <v>3</v>
      </c>
      <c r="K356" s="1285">
        <v>1</v>
      </c>
      <c r="L356" s="1285">
        <v>1</v>
      </c>
      <c r="M356" s="1285">
        <v>1</v>
      </c>
      <c r="N356" s="1285"/>
      <c r="O356" s="1493"/>
      <c r="P356" s="1493"/>
      <c r="Q356" s="1493"/>
      <c r="R356" s="1493"/>
      <c r="S356" s="1493"/>
      <c r="T356" s="1493"/>
      <c r="U356" s="1493"/>
      <c r="V356" s="1493"/>
    </row>
    <row r="357" spans="1:22" x14ac:dyDescent="0.2">
      <c r="A357" s="1377"/>
      <c r="B357" s="1497"/>
      <c r="C357" s="1381"/>
      <c r="D357" s="1446"/>
      <c r="E357" s="1509"/>
      <c r="F357" s="1504"/>
      <c r="G357" s="1308" t="s">
        <v>1412</v>
      </c>
      <c r="H357" s="1399" t="s">
        <v>1413</v>
      </c>
      <c r="I357" s="1510"/>
      <c r="J357" s="1284">
        <f>SUM(K357:N357)</f>
        <v>1</v>
      </c>
      <c r="K357" s="1285"/>
      <c r="L357" s="1285"/>
      <c r="M357" s="1285">
        <v>1</v>
      </c>
      <c r="N357" s="1285"/>
      <c r="O357" s="1496"/>
      <c r="P357" s="1496"/>
      <c r="Q357" s="1496"/>
      <c r="R357" s="1496"/>
      <c r="S357" s="1496"/>
      <c r="T357" s="1496"/>
      <c r="U357" s="1496"/>
      <c r="V357" s="1496"/>
    </row>
    <row r="358" spans="1:22" ht="38.25" customHeight="1" x14ac:dyDescent="0.2">
      <c r="A358" s="1377"/>
      <c r="B358" s="1497"/>
      <c r="C358" s="1387">
        <v>3000374</v>
      </c>
      <c r="D358" s="1511" t="s">
        <v>1414</v>
      </c>
      <c r="E358" s="1506">
        <v>5003074</v>
      </c>
      <c r="F358" s="1501" t="s">
        <v>1415</v>
      </c>
      <c r="G358" s="1507"/>
      <c r="H358" s="1492"/>
      <c r="I358" s="1510" t="s">
        <v>1303</v>
      </c>
      <c r="J358" s="1499"/>
      <c r="K358" s="1499"/>
      <c r="L358" s="1499"/>
      <c r="M358" s="1499"/>
      <c r="N358" s="1499"/>
      <c r="O358" s="1491">
        <v>10117</v>
      </c>
      <c r="P358" s="1491">
        <v>5553</v>
      </c>
      <c r="Q358" s="1491">
        <v>1200</v>
      </c>
      <c r="R358" s="1491"/>
      <c r="S358" s="1491"/>
      <c r="T358" s="1491"/>
      <c r="U358" s="1491"/>
      <c r="V358" s="1491"/>
    </row>
    <row r="359" spans="1:22" ht="17.25" x14ac:dyDescent="0.2">
      <c r="A359" s="1377"/>
      <c r="B359" s="1497"/>
      <c r="C359" s="1372"/>
      <c r="D359" s="1513"/>
      <c r="E359" s="1514"/>
      <c r="F359" s="1504"/>
      <c r="G359" s="1308" t="s">
        <v>1416</v>
      </c>
      <c r="H359" s="1399" t="s">
        <v>1417</v>
      </c>
      <c r="I359" s="1510"/>
      <c r="J359" s="1284">
        <f>SUM(K359:N359)</f>
        <v>40</v>
      </c>
      <c r="K359" s="1285">
        <v>10</v>
      </c>
      <c r="L359" s="1285">
        <v>10</v>
      </c>
      <c r="M359" s="1285">
        <v>10</v>
      </c>
      <c r="N359" s="1516">
        <v>10</v>
      </c>
      <c r="O359" s="1496"/>
      <c r="P359" s="1496"/>
      <c r="Q359" s="1496"/>
      <c r="R359" s="1496"/>
      <c r="S359" s="1496"/>
      <c r="T359" s="1496"/>
      <c r="U359" s="1496"/>
      <c r="V359" s="1496"/>
    </row>
    <row r="360" spans="1:22" ht="24.75" x14ac:dyDescent="0.2">
      <c r="A360" s="1377"/>
      <c r="B360" s="1497"/>
      <c r="C360" s="1387">
        <v>3000424</v>
      </c>
      <c r="D360" s="1511" t="s">
        <v>1426</v>
      </c>
      <c r="E360" s="1506">
        <v>5003262</v>
      </c>
      <c r="F360" s="1501" t="s">
        <v>1427</v>
      </c>
      <c r="G360" s="1507"/>
      <c r="H360" s="1492"/>
      <c r="I360" s="1510" t="s">
        <v>1303</v>
      </c>
      <c r="J360" s="1512"/>
      <c r="K360" s="1512"/>
      <c r="L360" s="1512"/>
      <c r="M360" s="1512"/>
      <c r="N360" s="1512"/>
      <c r="O360" s="1491">
        <v>278553</v>
      </c>
      <c r="P360" s="1491">
        <v>7365</v>
      </c>
      <c r="Q360" s="1491">
        <v>1200</v>
      </c>
      <c r="R360" s="1491"/>
      <c r="S360" s="1491"/>
      <c r="T360" s="1491"/>
      <c r="U360" s="1491"/>
      <c r="V360" s="1491"/>
    </row>
    <row r="361" spans="1:22" ht="17.25" x14ac:dyDescent="0.2">
      <c r="A361" s="1377"/>
      <c r="B361" s="1497"/>
      <c r="C361" s="1372"/>
      <c r="D361" s="1513"/>
      <c r="E361" s="1514"/>
      <c r="F361" s="1504"/>
      <c r="G361" s="1308" t="s">
        <v>1428</v>
      </c>
      <c r="H361" s="1399" t="s">
        <v>1277</v>
      </c>
      <c r="I361" s="1510"/>
      <c r="J361" s="1284">
        <f>SUM(K361:N361)</f>
        <v>575</v>
      </c>
      <c r="K361" s="1285">
        <v>143</v>
      </c>
      <c r="L361" s="1285">
        <v>144</v>
      </c>
      <c r="M361" s="1285">
        <v>144</v>
      </c>
      <c r="N361" s="1516">
        <v>144</v>
      </c>
      <c r="O361" s="1493"/>
      <c r="P361" s="1493"/>
      <c r="Q361" s="1493"/>
      <c r="R361" s="1493"/>
      <c r="S361" s="1493"/>
      <c r="T361" s="1493"/>
      <c r="U361" s="1493"/>
      <c r="V361" s="1493"/>
    </row>
    <row r="362" spans="1:22" x14ac:dyDescent="0.2">
      <c r="A362" s="1377"/>
      <c r="B362" s="1497"/>
      <c r="C362" s="1372"/>
      <c r="D362" s="1513"/>
      <c r="E362" s="1514"/>
      <c r="F362" s="1504"/>
      <c r="G362" s="1308" t="s">
        <v>1429</v>
      </c>
      <c r="H362" s="1399" t="s">
        <v>1430</v>
      </c>
      <c r="I362" s="1510"/>
      <c r="J362" s="1284">
        <f>SUM(K362:N362)</f>
        <v>575</v>
      </c>
      <c r="K362" s="1285">
        <v>143</v>
      </c>
      <c r="L362" s="1285">
        <v>144</v>
      </c>
      <c r="M362" s="1285">
        <v>144</v>
      </c>
      <c r="N362" s="1516">
        <v>144</v>
      </c>
      <c r="O362" s="1493"/>
      <c r="P362" s="1493"/>
      <c r="Q362" s="1493"/>
      <c r="R362" s="1493"/>
      <c r="S362" s="1493"/>
      <c r="T362" s="1493"/>
      <c r="U362" s="1493"/>
      <c r="V362" s="1493"/>
    </row>
    <row r="363" spans="1:22" ht="17.25" x14ac:dyDescent="0.2">
      <c r="A363" s="1377"/>
      <c r="B363" s="1497"/>
      <c r="C363" s="1381"/>
      <c r="D363" s="1515"/>
      <c r="E363" s="1509"/>
      <c r="F363" s="1504"/>
      <c r="G363" s="1308" t="s">
        <v>1431</v>
      </c>
      <c r="H363" s="1399" t="s">
        <v>1432</v>
      </c>
      <c r="I363" s="1510"/>
      <c r="J363" s="1284">
        <f>SUM(K363:N363)</f>
        <v>500</v>
      </c>
      <c r="K363" s="1285">
        <v>125</v>
      </c>
      <c r="L363" s="1285">
        <v>125</v>
      </c>
      <c r="M363" s="1285">
        <v>125</v>
      </c>
      <c r="N363" s="1516">
        <v>125</v>
      </c>
      <c r="O363" s="1496"/>
      <c r="P363" s="1496"/>
      <c r="Q363" s="1496"/>
      <c r="R363" s="1496"/>
      <c r="S363" s="1496"/>
      <c r="T363" s="1496"/>
      <c r="U363" s="1496"/>
      <c r="V363" s="1496"/>
    </row>
    <row r="364" spans="1:22" ht="30.75" customHeight="1" x14ac:dyDescent="0.2">
      <c r="A364" s="1377"/>
      <c r="B364" s="1497"/>
      <c r="C364" s="1387">
        <v>3000425</v>
      </c>
      <c r="D364" s="1511" t="s">
        <v>1433</v>
      </c>
      <c r="E364" s="1506">
        <v>5003263</v>
      </c>
      <c r="F364" s="1501" t="s">
        <v>1434</v>
      </c>
      <c r="G364" s="1507"/>
      <c r="H364" s="1492"/>
      <c r="I364" s="1510" t="s">
        <v>1303</v>
      </c>
      <c r="J364" s="1512"/>
      <c r="K364" s="1512"/>
      <c r="L364" s="1512"/>
      <c r="M364" s="1512"/>
      <c r="N364" s="1512"/>
      <c r="O364" s="1491">
        <v>23762</v>
      </c>
      <c r="P364" s="1491">
        <v>48278</v>
      </c>
      <c r="Q364" s="1491">
        <v>6120</v>
      </c>
      <c r="R364" s="1491"/>
      <c r="S364" s="1491"/>
      <c r="T364" s="1491"/>
      <c r="U364" s="1491"/>
      <c r="V364" s="1491"/>
    </row>
    <row r="365" spans="1:22" s="1272" customFormat="1" ht="24.75" customHeight="1" x14ac:dyDescent="0.2">
      <c r="A365" s="1377"/>
      <c r="B365" s="1497"/>
      <c r="C365" s="1372"/>
      <c r="D365" s="1513"/>
      <c r="E365" s="1514"/>
      <c r="F365" s="1517"/>
      <c r="G365" s="1308" t="s">
        <v>1441</v>
      </c>
      <c r="H365" s="1518" t="s">
        <v>1277</v>
      </c>
      <c r="I365" s="1519"/>
      <c r="J365" s="1284">
        <f>SUM(K365:N365)</f>
        <v>245</v>
      </c>
      <c r="K365" s="1285">
        <v>61</v>
      </c>
      <c r="L365" s="1285">
        <v>62</v>
      </c>
      <c r="M365" s="1285">
        <v>61</v>
      </c>
      <c r="N365" s="1516">
        <v>61</v>
      </c>
      <c r="O365" s="1493"/>
      <c r="P365" s="1493"/>
      <c r="Q365" s="1493"/>
      <c r="R365" s="1493"/>
      <c r="S365" s="1493"/>
      <c r="T365" s="1493"/>
      <c r="U365" s="1493"/>
      <c r="V365" s="1493"/>
    </row>
    <row r="366" spans="1:22" ht="24" customHeight="1" x14ac:dyDescent="0.2">
      <c r="A366" s="1377"/>
      <c r="B366" s="1497"/>
      <c r="C366" s="1372"/>
      <c r="D366" s="1513"/>
      <c r="E366" s="1514"/>
      <c r="F366" s="1504"/>
      <c r="G366" s="1308" t="s">
        <v>1442</v>
      </c>
      <c r="H366" s="1520" t="s">
        <v>1443</v>
      </c>
      <c r="I366" s="1521"/>
      <c r="J366" s="1284">
        <f>SUM(K366:N366)</f>
        <v>50</v>
      </c>
      <c r="K366" s="1285">
        <v>12</v>
      </c>
      <c r="L366" s="1285">
        <v>13</v>
      </c>
      <c r="M366" s="1285">
        <v>12</v>
      </c>
      <c r="N366" s="1516">
        <v>13</v>
      </c>
      <c r="O366" s="1493"/>
      <c r="P366" s="1493"/>
      <c r="Q366" s="1493"/>
      <c r="R366" s="1493"/>
      <c r="S366" s="1493"/>
      <c r="T366" s="1493"/>
      <c r="U366" s="1493"/>
      <c r="V366" s="1493"/>
    </row>
    <row r="367" spans="1:22" ht="24" customHeight="1" x14ac:dyDescent="0.2">
      <c r="A367" s="1377"/>
      <c r="B367" s="1497"/>
      <c r="C367" s="1372"/>
      <c r="D367" s="1513"/>
      <c r="E367" s="1514"/>
      <c r="F367" s="1504"/>
      <c r="G367" s="1308" t="s">
        <v>1444</v>
      </c>
      <c r="H367" s="1518" t="s">
        <v>1445</v>
      </c>
      <c r="I367" s="1521"/>
      <c r="J367" s="1284">
        <f>SUM(K367:N367)</f>
        <v>195</v>
      </c>
      <c r="K367" s="1285">
        <v>48</v>
      </c>
      <c r="L367" s="1285">
        <v>49</v>
      </c>
      <c r="M367" s="1285">
        <v>49</v>
      </c>
      <c r="N367" s="1516">
        <v>49</v>
      </c>
      <c r="O367" s="1496"/>
      <c r="P367" s="1496"/>
      <c r="Q367" s="1496"/>
      <c r="R367" s="1496"/>
      <c r="S367" s="1496"/>
      <c r="T367" s="1496"/>
      <c r="U367" s="1496"/>
      <c r="V367" s="1496"/>
    </row>
    <row r="368" spans="1:22" ht="24.75" customHeight="1" x14ac:dyDescent="0.2">
      <c r="A368" s="1377"/>
      <c r="B368" s="1497"/>
      <c r="C368" s="1381"/>
      <c r="D368" s="1515"/>
      <c r="E368" s="1509"/>
      <c r="F368" s="1522" t="s">
        <v>1987</v>
      </c>
      <c r="G368" s="1308" t="s">
        <v>1988</v>
      </c>
      <c r="H368" s="1518" t="s">
        <v>1989</v>
      </c>
      <c r="I368" s="1521"/>
      <c r="J368" s="1284">
        <f>SUM(K368:N368)</f>
        <v>50</v>
      </c>
      <c r="K368" s="1285">
        <v>13</v>
      </c>
      <c r="L368" s="1285">
        <v>12</v>
      </c>
      <c r="M368" s="1285">
        <v>13</v>
      </c>
      <c r="N368" s="1516">
        <v>12</v>
      </c>
      <c r="O368" s="1523">
        <v>9131</v>
      </c>
      <c r="P368" s="1523">
        <v>6250</v>
      </c>
      <c r="Q368" s="1523"/>
      <c r="R368" s="1523"/>
      <c r="S368" s="1523"/>
      <c r="T368" s="1523"/>
      <c r="U368" s="1523"/>
      <c r="V368" s="1523"/>
    </row>
    <row r="369" spans="1:22" ht="35.25" customHeight="1" x14ac:dyDescent="0.2">
      <c r="A369" s="1377"/>
      <c r="B369" s="1497"/>
      <c r="C369" s="1387">
        <v>3044195</v>
      </c>
      <c r="D369" s="1265" t="s">
        <v>1446</v>
      </c>
      <c r="E369" s="1394">
        <v>5000119</v>
      </c>
      <c r="F369" s="1417" t="s">
        <v>1447</v>
      </c>
      <c r="G369" s="1418"/>
      <c r="H369" s="1240"/>
      <c r="I369" s="1524" t="s">
        <v>1303</v>
      </c>
      <c r="J369" s="1473"/>
      <c r="K369" s="1473"/>
      <c r="L369" s="1473"/>
      <c r="M369" s="1473"/>
      <c r="N369" s="1473"/>
      <c r="O369" s="1491">
        <v>34416</v>
      </c>
      <c r="P369" s="1491">
        <v>4833</v>
      </c>
      <c r="Q369" s="1491">
        <v>1200</v>
      </c>
      <c r="R369" s="1491"/>
      <c r="S369" s="1491"/>
      <c r="T369" s="1491"/>
      <c r="U369" s="1491"/>
      <c r="V369" s="1491"/>
    </row>
    <row r="370" spans="1:22" ht="19.5" customHeight="1" x14ac:dyDescent="0.2">
      <c r="A370" s="1377"/>
      <c r="B370" s="1497"/>
      <c r="C370" s="1381"/>
      <c r="D370" s="1265"/>
      <c r="E370" s="1394"/>
      <c r="F370" s="1417"/>
      <c r="G370" s="1291" t="s">
        <v>1990</v>
      </c>
      <c r="H370" s="1240" t="s">
        <v>1448</v>
      </c>
      <c r="I370" s="1525"/>
      <c r="J370" s="1284">
        <f>SUM(K370:N370)</f>
        <v>2000</v>
      </c>
      <c r="K370" s="1285">
        <v>500</v>
      </c>
      <c r="L370" s="1285">
        <v>500</v>
      </c>
      <c r="M370" s="1285">
        <v>500</v>
      </c>
      <c r="N370" s="1516">
        <v>500</v>
      </c>
      <c r="O370" s="1496"/>
      <c r="P370" s="1496"/>
      <c r="Q370" s="1496"/>
      <c r="R370" s="1496"/>
      <c r="S370" s="1496"/>
      <c r="T370" s="1496"/>
      <c r="U370" s="1496"/>
      <c r="V370" s="1496"/>
    </row>
    <row r="371" spans="1:22" ht="33.75" customHeight="1" x14ac:dyDescent="0.2">
      <c r="A371" s="1377"/>
      <c r="B371" s="1497"/>
      <c r="C371" s="1394">
        <v>3044197</v>
      </c>
      <c r="D371" s="1526" t="s">
        <v>1449</v>
      </c>
      <c r="E371" s="1394">
        <v>5000120</v>
      </c>
      <c r="F371" s="1417" t="s">
        <v>1450</v>
      </c>
      <c r="G371" s="1418"/>
      <c r="H371" s="1240"/>
      <c r="I371" s="1524" t="s">
        <v>1303</v>
      </c>
      <c r="J371" s="1473"/>
      <c r="K371" s="1473"/>
      <c r="L371" s="1473"/>
      <c r="M371" s="1473"/>
      <c r="N371" s="1473"/>
      <c r="O371" s="1491">
        <v>18450</v>
      </c>
      <c r="P371" s="1491">
        <v>4688</v>
      </c>
      <c r="Q371" s="1491">
        <v>1200</v>
      </c>
      <c r="R371" s="1491"/>
      <c r="S371" s="1491"/>
      <c r="T371" s="1491"/>
      <c r="U371" s="1491"/>
      <c r="V371" s="1491"/>
    </row>
    <row r="372" spans="1:22" ht="17.25" x14ac:dyDescent="0.2">
      <c r="A372" s="1377"/>
      <c r="B372" s="1497"/>
      <c r="C372" s="1394"/>
      <c r="D372" s="1526"/>
      <c r="E372" s="1394"/>
      <c r="F372" s="1426"/>
      <c r="G372" s="1291" t="s">
        <v>1991</v>
      </c>
      <c r="H372" s="1399" t="s">
        <v>1449</v>
      </c>
      <c r="I372" s="1525"/>
      <c r="J372" s="1284">
        <f>SUM(K372:N372)</f>
        <v>2000</v>
      </c>
      <c r="K372" s="1285">
        <v>500</v>
      </c>
      <c r="L372" s="1285">
        <v>500</v>
      </c>
      <c r="M372" s="1285">
        <v>500</v>
      </c>
      <c r="N372" s="1516">
        <v>500</v>
      </c>
      <c r="O372" s="1496"/>
      <c r="P372" s="1496"/>
      <c r="Q372" s="1496"/>
      <c r="R372" s="1496"/>
      <c r="S372" s="1496"/>
      <c r="T372" s="1496"/>
      <c r="U372" s="1496"/>
      <c r="V372" s="1496"/>
    </row>
    <row r="373" spans="1:22" ht="22.5" customHeight="1" x14ac:dyDescent="0.2">
      <c r="A373" s="1377"/>
      <c r="B373" s="1497"/>
      <c r="C373" s="1394">
        <v>3044198</v>
      </c>
      <c r="D373" s="1439" t="s">
        <v>1451</v>
      </c>
      <c r="E373" s="1387">
        <v>5000121</v>
      </c>
      <c r="F373" s="1417" t="s">
        <v>1452</v>
      </c>
      <c r="G373" s="1418"/>
      <c r="H373" s="1240"/>
      <c r="I373" s="1524" t="s">
        <v>1303</v>
      </c>
      <c r="J373" s="1473"/>
      <c r="K373" s="1473"/>
      <c r="L373" s="1473"/>
      <c r="M373" s="1473"/>
      <c r="N373" s="1473"/>
      <c r="O373" s="1491">
        <v>193300</v>
      </c>
      <c r="P373" s="1491">
        <v>14517</v>
      </c>
      <c r="Q373" s="1491">
        <v>1200</v>
      </c>
      <c r="R373" s="1491"/>
      <c r="S373" s="1491"/>
      <c r="T373" s="1491"/>
      <c r="U373" s="1491"/>
      <c r="V373" s="1491"/>
    </row>
    <row r="374" spans="1:22" ht="17.25" x14ac:dyDescent="0.2">
      <c r="A374" s="1377"/>
      <c r="B374" s="1497"/>
      <c r="C374" s="1394"/>
      <c r="D374" s="1439"/>
      <c r="E374" s="1372"/>
      <c r="F374" s="1424"/>
      <c r="G374" s="1291" t="s">
        <v>1453</v>
      </c>
      <c r="H374" s="1399" t="s">
        <v>1454</v>
      </c>
      <c r="I374" s="1527"/>
      <c r="J374" s="1284">
        <f>SUM(K374:N374)</f>
        <v>650</v>
      </c>
      <c r="K374" s="1285">
        <v>163</v>
      </c>
      <c r="L374" s="1285">
        <v>162</v>
      </c>
      <c r="M374" s="1285">
        <v>163</v>
      </c>
      <c r="N374" s="1516">
        <v>162</v>
      </c>
      <c r="O374" s="1493"/>
      <c r="P374" s="1493"/>
      <c r="Q374" s="1493"/>
      <c r="R374" s="1493"/>
      <c r="S374" s="1493"/>
      <c r="T374" s="1493"/>
      <c r="U374" s="1493"/>
      <c r="V374" s="1493"/>
    </row>
    <row r="375" spans="1:22" ht="17.25" x14ac:dyDescent="0.2">
      <c r="A375" s="1377"/>
      <c r="B375" s="1497"/>
      <c r="C375" s="1394"/>
      <c r="D375" s="1439"/>
      <c r="E375" s="1372"/>
      <c r="F375" s="1424"/>
      <c r="G375" s="1291" t="s">
        <v>1455</v>
      </c>
      <c r="H375" s="1399" t="s">
        <v>1456</v>
      </c>
      <c r="I375" s="1527"/>
      <c r="J375" s="1284">
        <f>SUM(K375:N375)</f>
        <v>650</v>
      </c>
      <c r="K375" s="1285">
        <v>162</v>
      </c>
      <c r="L375" s="1285">
        <v>163</v>
      </c>
      <c r="M375" s="1285">
        <v>162</v>
      </c>
      <c r="N375" s="1516">
        <v>163</v>
      </c>
      <c r="O375" s="1493"/>
      <c r="P375" s="1493"/>
      <c r="Q375" s="1493"/>
      <c r="R375" s="1493"/>
      <c r="S375" s="1493"/>
      <c r="T375" s="1493"/>
      <c r="U375" s="1493"/>
      <c r="V375" s="1493"/>
    </row>
    <row r="376" spans="1:22" ht="18" customHeight="1" x14ac:dyDescent="0.2">
      <c r="A376" s="1377"/>
      <c r="B376" s="1497"/>
      <c r="C376" s="1394"/>
      <c r="D376" s="1439"/>
      <c r="E376" s="1381"/>
      <c r="F376" s="1426"/>
      <c r="G376" s="1291" t="s">
        <v>1457</v>
      </c>
      <c r="H376" s="1399" t="s">
        <v>1458</v>
      </c>
      <c r="I376" s="1525"/>
      <c r="J376" s="1284">
        <f>SUM(K376:N376)</f>
        <v>40</v>
      </c>
      <c r="K376" s="1285">
        <v>10</v>
      </c>
      <c r="L376" s="1285">
        <v>10</v>
      </c>
      <c r="M376" s="1285">
        <v>10</v>
      </c>
      <c r="N376" s="1516">
        <v>10</v>
      </c>
      <c r="O376" s="1496"/>
      <c r="P376" s="1496"/>
      <c r="Q376" s="1496"/>
      <c r="R376" s="1496"/>
      <c r="S376" s="1496"/>
      <c r="T376" s="1496"/>
      <c r="U376" s="1496"/>
      <c r="V376" s="1496"/>
    </row>
    <row r="377" spans="1:22" ht="29.25" customHeight="1" x14ac:dyDescent="0.2">
      <c r="A377" s="1377"/>
      <c r="B377" s="1497"/>
      <c r="C377" s="1394">
        <v>3044199</v>
      </c>
      <c r="D377" s="1528" t="s">
        <v>1459</v>
      </c>
      <c r="E377" s="1394">
        <v>5000122</v>
      </c>
      <c r="F377" s="1417" t="s">
        <v>1460</v>
      </c>
      <c r="G377" s="1418"/>
      <c r="H377" s="1240"/>
      <c r="I377" s="1524" t="s">
        <v>1303</v>
      </c>
      <c r="J377" s="1473"/>
      <c r="K377" s="1473"/>
      <c r="L377" s="1473"/>
      <c r="M377" s="1473"/>
      <c r="N377" s="1473"/>
      <c r="O377" s="1491">
        <v>44404</v>
      </c>
      <c r="P377" s="1491">
        <v>4418</v>
      </c>
      <c r="Q377" s="1491">
        <v>1200</v>
      </c>
      <c r="R377" s="1491"/>
      <c r="S377" s="1491"/>
      <c r="T377" s="1491"/>
      <c r="U377" s="1491"/>
      <c r="V377" s="1491"/>
    </row>
    <row r="378" spans="1:22" ht="16.5" x14ac:dyDescent="0.2">
      <c r="A378" s="1377"/>
      <c r="B378" s="1497"/>
      <c r="C378" s="1394"/>
      <c r="D378" s="1529"/>
      <c r="E378" s="1394"/>
      <c r="F378" s="1417"/>
      <c r="G378" s="1291" t="s">
        <v>1461</v>
      </c>
      <c r="H378" s="1240" t="s">
        <v>1462</v>
      </c>
      <c r="I378" s="1525"/>
      <c r="J378" s="1284">
        <f>SUM(K378:N378)</f>
        <v>1350</v>
      </c>
      <c r="K378" s="1285">
        <v>337</v>
      </c>
      <c r="L378" s="1285">
        <v>338</v>
      </c>
      <c r="M378" s="1285">
        <v>337</v>
      </c>
      <c r="N378" s="1516">
        <v>338</v>
      </c>
      <c r="O378" s="1496"/>
      <c r="P378" s="1496"/>
      <c r="Q378" s="1496"/>
      <c r="R378" s="1496"/>
      <c r="S378" s="1496"/>
      <c r="T378" s="1496"/>
      <c r="U378" s="1496"/>
      <c r="V378" s="1496"/>
    </row>
    <row r="379" spans="1:22" ht="35.25" customHeight="1" x14ac:dyDescent="0.2">
      <c r="A379" s="1377"/>
      <c r="B379" s="1497"/>
      <c r="C379" s="1394">
        <v>3044200</v>
      </c>
      <c r="D379" s="1528" t="s">
        <v>1463</v>
      </c>
      <c r="E379" s="1394">
        <v>5000123</v>
      </c>
      <c r="F379" s="1417" t="s">
        <v>1464</v>
      </c>
      <c r="G379" s="1418"/>
      <c r="H379" s="1240"/>
      <c r="I379" s="1530" t="s">
        <v>1303</v>
      </c>
      <c r="J379" s="1473"/>
      <c r="K379" s="1473"/>
      <c r="L379" s="1473"/>
      <c r="M379" s="1473"/>
      <c r="N379" s="1473"/>
      <c r="O379" s="1491">
        <v>10486</v>
      </c>
      <c r="P379" s="1491">
        <v>7662</v>
      </c>
      <c r="Q379" s="1491">
        <v>1200</v>
      </c>
      <c r="R379" s="1491"/>
      <c r="S379" s="1491"/>
      <c r="T379" s="1491"/>
      <c r="U379" s="1491"/>
      <c r="V379" s="1491"/>
    </row>
    <row r="380" spans="1:22" ht="17.25" x14ac:dyDescent="0.2">
      <c r="A380" s="1377"/>
      <c r="B380" s="1497"/>
      <c r="C380" s="1394"/>
      <c r="D380" s="1529"/>
      <c r="E380" s="1394"/>
      <c r="F380" s="1426"/>
      <c r="G380" s="1291" t="s">
        <v>1465</v>
      </c>
      <c r="H380" s="1399" t="s">
        <v>1466</v>
      </c>
      <c r="I380" s="1531"/>
      <c r="J380" s="1284">
        <f>SUM(K380:N380)</f>
        <v>1350</v>
      </c>
      <c r="K380" s="1285">
        <v>337</v>
      </c>
      <c r="L380" s="1285">
        <v>338</v>
      </c>
      <c r="M380" s="1285">
        <v>337</v>
      </c>
      <c r="N380" s="1516">
        <v>338</v>
      </c>
      <c r="O380" s="1496"/>
      <c r="P380" s="1496"/>
      <c r="Q380" s="1496"/>
      <c r="R380" s="1496"/>
      <c r="S380" s="1496"/>
      <c r="T380" s="1496"/>
      <c r="U380" s="1496"/>
      <c r="V380" s="1496"/>
    </row>
    <row r="381" spans="1:22" ht="29.25" customHeight="1" x14ac:dyDescent="0.2">
      <c r="A381" s="1377"/>
      <c r="B381" s="1497"/>
      <c r="C381" s="1394">
        <v>3044201</v>
      </c>
      <c r="D381" s="1528" t="s">
        <v>1467</v>
      </c>
      <c r="E381" s="1394">
        <v>5000124</v>
      </c>
      <c r="F381" s="1421" t="s">
        <v>1468</v>
      </c>
      <c r="G381" s="1418"/>
      <c r="H381" s="1240"/>
      <c r="I381" s="1530" t="s">
        <v>1303</v>
      </c>
      <c r="J381" s="1473"/>
      <c r="K381" s="1473"/>
      <c r="L381" s="1473"/>
      <c r="M381" s="1473"/>
      <c r="N381" s="1473"/>
      <c r="O381" s="1491">
        <v>67461</v>
      </c>
      <c r="P381" s="1491">
        <v>11322</v>
      </c>
      <c r="Q381" s="1491">
        <v>1200</v>
      </c>
      <c r="R381" s="1491"/>
      <c r="S381" s="1491"/>
      <c r="T381" s="1491"/>
      <c r="U381" s="1491"/>
      <c r="V381" s="1491"/>
    </row>
    <row r="382" spans="1:22" ht="25.5" x14ac:dyDescent="0.2">
      <c r="A382" s="1377"/>
      <c r="B382" s="1497"/>
      <c r="C382" s="1394"/>
      <c r="D382" s="1529"/>
      <c r="E382" s="1394"/>
      <c r="F382" s="1417"/>
      <c r="G382" s="1291" t="s">
        <v>1469</v>
      </c>
      <c r="H382" s="1399" t="s">
        <v>1470</v>
      </c>
      <c r="I382" s="1531"/>
      <c r="J382" s="1284">
        <f>SUM(K382:N382)</f>
        <v>780</v>
      </c>
      <c r="K382" s="1285">
        <v>195</v>
      </c>
      <c r="L382" s="1285">
        <v>195</v>
      </c>
      <c r="M382" s="1285">
        <v>195</v>
      </c>
      <c r="N382" s="1516">
        <v>195</v>
      </c>
      <c r="O382" s="1496"/>
      <c r="P382" s="1496"/>
      <c r="Q382" s="1496"/>
      <c r="R382" s="1496"/>
      <c r="S382" s="1496"/>
      <c r="T382" s="1496"/>
      <c r="U382" s="1496"/>
      <c r="V382" s="1496"/>
    </row>
    <row r="383" spans="1:22" ht="30" customHeight="1" x14ac:dyDescent="0.2">
      <c r="A383" s="1377"/>
      <c r="B383" s="1497"/>
      <c r="C383" s="1394">
        <v>3044202</v>
      </c>
      <c r="D383" s="1511" t="s">
        <v>1471</v>
      </c>
      <c r="E383" s="1394">
        <v>5000125</v>
      </c>
      <c r="F383" s="1417" t="s">
        <v>1472</v>
      </c>
      <c r="G383" s="1418"/>
      <c r="H383" s="1240"/>
      <c r="I383" s="1530" t="s">
        <v>1303</v>
      </c>
      <c r="J383" s="1473"/>
      <c r="K383" s="1473"/>
      <c r="L383" s="1473"/>
      <c r="M383" s="1473"/>
      <c r="N383" s="1473"/>
      <c r="O383" s="1491">
        <v>74403</v>
      </c>
      <c r="P383" s="1491">
        <v>6368</v>
      </c>
      <c r="Q383" s="1491">
        <v>1320</v>
      </c>
      <c r="R383" s="1491"/>
      <c r="S383" s="1491"/>
      <c r="T383" s="1491"/>
      <c r="U383" s="1491"/>
      <c r="V383" s="1491"/>
    </row>
    <row r="384" spans="1:22" ht="16.5" customHeight="1" x14ac:dyDescent="0.2">
      <c r="A384" s="1377"/>
      <c r="B384" s="1497"/>
      <c r="C384" s="1394"/>
      <c r="D384" s="1513"/>
      <c r="E384" s="1394"/>
      <c r="F384" s="1424"/>
      <c r="G384" s="1291" t="s">
        <v>1473</v>
      </c>
      <c r="H384" s="1240" t="s">
        <v>1474</v>
      </c>
      <c r="I384" s="1532"/>
      <c r="J384" s="1284">
        <f>SUM(K384:N384)</f>
        <v>2100</v>
      </c>
      <c r="K384" s="1285">
        <v>525</v>
      </c>
      <c r="L384" s="1285">
        <v>525</v>
      </c>
      <c r="M384" s="1285">
        <v>525</v>
      </c>
      <c r="N384" s="1516">
        <v>525</v>
      </c>
      <c r="O384" s="1493"/>
      <c r="P384" s="1493"/>
      <c r="Q384" s="1493"/>
      <c r="R384" s="1493"/>
      <c r="S384" s="1493"/>
      <c r="T384" s="1493"/>
      <c r="U384" s="1493"/>
      <c r="V384" s="1493"/>
    </row>
    <row r="385" spans="1:22" ht="16.5" x14ac:dyDescent="0.2">
      <c r="A385" s="1377"/>
      <c r="B385" s="1497"/>
      <c r="C385" s="1394"/>
      <c r="D385" s="1515"/>
      <c r="E385" s="1394"/>
      <c r="F385" s="1426"/>
      <c r="G385" s="1291" t="s">
        <v>1475</v>
      </c>
      <c r="H385" s="1240" t="s">
        <v>1476</v>
      </c>
      <c r="I385" s="1531"/>
      <c r="J385" s="1284">
        <f>SUM(K385:N385)</f>
        <v>780</v>
      </c>
      <c r="K385" s="1285">
        <v>195</v>
      </c>
      <c r="L385" s="1285">
        <v>195</v>
      </c>
      <c r="M385" s="1285">
        <v>195</v>
      </c>
      <c r="N385" s="1516">
        <v>195</v>
      </c>
      <c r="O385" s="1496"/>
      <c r="P385" s="1496"/>
      <c r="Q385" s="1496"/>
      <c r="R385" s="1496"/>
      <c r="S385" s="1496"/>
      <c r="T385" s="1496"/>
      <c r="U385" s="1496"/>
      <c r="V385" s="1496"/>
    </row>
    <row r="386" spans="1:22" ht="27.75" customHeight="1" x14ac:dyDescent="0.2">
      <c r="A386" s="1377"/>
      <c r="B386" s="1497"/>
      <c r="C386" s="1394">
        <v>3044204</v>
      </c>
      <c r="D386" s="1528" t="s">
        <v>1481</v>
      </c>
      <c r="E386" s="1394">
        <v>5000127</v>
      </c>
      <c r="F386" s="1417" t="s">
        <v>1482</v>
      </c>
      <c r="G386" s="1418"/>
      <c r="H386" s="1240"/>
      <c r="I386" s="1530" t="s">
        <v>1303</v>
      </c>
      <c r="J386" s="1475"/>
      <c r="K386" s="1475"/>
      <c r="L386" s="1475"/>
      <c r="M386" s="1475"/>
      <c r="N386" s="1475"/>
      <c r="O386" s="1491">
        <v>13107</v>
      </c>
      <c r="P386" s="1491">
        <v>4550</v>
      </c>
      <c r="Q386" s="1491">
        <v>1200</v>
      </c>
      <c r="R386" s="1491"/>
      <c r="S386" s="1491"/>
      <c r="T386" s="1491"/>
      <c r="U386" s="1491"/>
      <c r="V386" s="1491"/>
    </row>
    <row r="387" spans="1:22" ht="34.5" customHeight="1" x14ac:dyDescent="0.2">
      <c r="A387" s="1379"/>
      <c r="B387" s="1533"/>
      <c r="C387" s="1387"/>
      <c r="D387" s="1534"/>
      <c r="E387" s="1387"/>
      <c r="F387" s="1417"/>
      <c r="G387" s="1291" t="s">
        <v>1483</v>
      </c>
      <c r="H387" s="1390" t="s">
        <v>1480</v>
      </c>
      <c r="I387" s="1531"/>
      <c r="J387" s="1284">
        <f>SUM(K387:N387)</f>
        <v>1260</v>
      </c>
      <c r="K387" s="1285">
        <v>315</v>
      </c>
      <c r="L387" s="1285">
        <v>315</v>
      </c>
      <c r="M387" s="1285">
        <v>315</v>
      </c>
      <c r="N387" s="1516">
        <v>315</v>
      </c>
      <c r="O387" s="1496"/>
      <c r="P387" s="1496"/>
      <c r="Q387" s="1496"/>
      <c r="R387" s="1496"/>
      <c r="S387" s="1496"/>
      <c r="T387" s="1496"/>
      <c r="U387" s="1496"/>
      <c r="V387" s="1496"/>
    </row>
    <row r="388" spans="1:22" ht="12.75" customHeight="1" x14ac:dyDescent="0.2">
      <c r="A388" s="1367" t="s">
        <v>1484</v>
      </c>
      <c r="B388" s="1368"/>
      <c r="C388" s="1368"/>
      <c r="D388" s="1368"/>
      <c r="E388" s="1368"/>
      <c r="F388" s="1368"/>
      <c r="G388" s="1368"/>
      <c r="H388" s="1368"/>
      <c r="I388" s="1368"/>
      <c r="J388" s="1368"/>
      <c r="K388" s="1368"/>
      <c r="L388" s="1368"/>
      <c r="M388" s="1368"/>
      <c r="N388" s="1368"/>
      <c r="O388" s="1368"/>
      <c r="P388" s="1368"/>
      <c r="Q388" s="1368"/>
      <c r="R388" s="1368"/>
      <c r="S388" s="1368"/>
      <c r="T388" s="1368"/>
      <c r="U388" s="1368"/>
      <c r="V388" s="1369"/>
    </row>
    <row r="389" spans="1:22" ht="24.75" customHeight="1" x14ac:dyDescent="0.2">
      <c r="A389" s="1370" t="s">
        <v>377</v>
      </c>
      <c r="B389" s="1386" t="s">
        <v>1485</v>
      </c>
      <c r="C389" s="1381">
        <v>3045112</v>
      </c>
      <c r="D389" s="1382" t="s">
        <v>1486</v>
      </c>
      <c r="E389" s="1381">
        <v>5000127</v>
      </c>
      <c r="F389" s="1417" t="s">
        <v>1487</v>
      </c>
      <c r="G389" s="1535"/>
      <c r="H389" s="1324"/>
      <c r="I389" s="1288" t="s">
        <v>1303</v>
      </c>
      <c r="J389" s="1471"/>
      <c r="K389" s="1471"/>
      <c r="L389" s="1471"/>
      <c r="M389" s="1471"/>
      <c r="N389" s="1471"/>
      <c r="O389" s="1536">
        <v>1390696</v>
      </c>
      <c r="P389" s="1491">
        <v>46958</v>
      </c>
      <c r="Q389" s="1491">
        <v>2400</v>
      </c>
      <c r="R389" s="1491"/>
      <c r="S389" s="1491"/>
      <c r="T389" s="1491"/>
      <c r="U389" s="1491"/>
      <c r="V389" s="1491"/>
    </row>
    <row r="390" spans="1:22" ht="16.5" x14ac:dyDescent="0.2">
      <c r="A390" s="1377"/>
      <c r="B390" s="1371"/>
      <c r="C390" s="1394"/>
      <c r="D390" s="1407"/>
      <c r="E390" s="1394"/>
      <c r="F390" s="1424"/>
      <c r="G390" s="1291" t="s">
        <v>1488</v>
      </c>
      <c r="H390" s="1240" t="s">
        <v>1489</v>
      </c>
      <c r="I390" s="1288"/>
      <c r="J390" s="1284">
        <f>SUM(K390:N390)</f>
        <v>2780</v>
      </c>
      <c r="K390" s="1285">
        <v>695</v>
      </c>
      <c r="L390" s="1285">
        <v>695</v>
      </c>
      <c r="M390" s="1285">
        <v>695</v>
      </c>
      <c r="N390" s="1516">
        <v>695</v>
      </c>
      <c r="O390" s="1537"/>
      <c r="P390" s="1493"/>
      <c r="Q390" s="1493"/>
      <c r="R390" s="1493"/>
      <c r="S390" s="1493"/>
      <c r="T390" s="1493"/>
      <c r="U390" s="1493"/>
      <c r="V390" s="1493"/>
    </row>
    <row r="391" spans="1:22" ht="16.5" x14ac:dyDescent="0.2">
      <c r="A391" s="1377"/>
      <c r="B391" s="1371"/>
      <c r="C391" s="1394"/>
      <c r="D391" s="1407"/>
      <c r="E391" s="1394"/>
      <c r="F391" s="1424"/>
      <c r="G391" s="1291" t="s">
        <v>1490</v>
      </c>
      <c r="H391" s="1240" t="s">
        <v>1491</v>
      </c>
      <c r="I391" s="1288"/>
      <c r="J391" s="1284">
        <f>SUM(K391:N391)</f>
        <v>1370</v>
      </c>
      <c r="K391" s="1285">
        <v>343</v>
      </c>
      <c r="L391" s="1285">
        <v>342</v>
      </c>
      <c r="M391" s="1285">
        <v>342</v>
      </c>
      <c r="N391" s="1516">
        <v>343</v>
      </c>
      <c r="O391" s="1537"/>
      <c r="P391" s="1493"/>
      <c r="Q391" s="1493"/>
      <c r="R391" s="1493"/>
      <c r="S391" s="1493"/>
      <c r="T391" s="1493"/>
      <c r="U391" s="1493"/>
      <c r="V391" s="1493"/>
    </row>
    <row r="392" spans="1:22" ht="21" customHeight="1" x14ac:dyDescent="0.2">
      <c r="A392" s="1379"/>
      <c r="B392" s="1380"/>
      <c r="C392" s="1394"/>
      <c r="D392" s="1407"/>
      <c r="E392" s="1394"/>
      <c r="F392" s="1426"/>
      <c r="G392" s="1291" t="s">
        <v>1492</v>
      </c>
      <c r="H392" s="1240" t="s">
        <v>1493</v>
      </c>
      <c r="I392" s="1296"/>
      <c r="J392" s="1284">
        <f>SUM(K392:N392)</f>
        <v>805</v>
      </c>
      <c r="K392" s="1285">
        <v>201</v>
      </c>
      <c r="L392" s="1285">
        <v>201</v>
      </c>
      <c r="M392" s="1285">
        <v>202</v>
      </c>
      <c r="N392" s="1516">
        <v>201</v>
      </c>
      <c r="O392" s="1538"/>
      <c r="P392" s="1496"/>
      <c r="Q392" s="1496"/>
      <c r="R392" s="1496"/>
      <c r="S392" s="1496"/>
      <c r="T392" s="1496"/>
      <c r="U392" s="1496"/>
      <c r="V392" s="1496"/>
    </row>
    <row r="393" spans="1:22" x14ac:dyDescent="0.2">
      <c r="B393" s="1539"/>
      <c r="C393" s="1449"/>
      <c r="D393" s="1540"/>
      <c r="E393" s="1541"/>
      <c r="F393" s="1540"/>
      <c r="G393" s="1542"/>
      <c r="H393" s="1543"/>
      <c r="I393" s="1544"/>
      <c r="J393" s="1545"/>
      <c r="K393" s="1545"/>
      <c r="L393" s="1545"/>
      <c r="M393" s="1545"/>
      <c r="N393" s="1545"/>
      <c r="O393" s="1457"/>
      <c r="P393" s="1457"/>
      <c r="Q393" s="1457"/>
      <c r="R393" s="1457"/>
      <c r="S393" s="1457"/>
      <c r="T393" s="1457"/>
      <c r="U393" s="1457"/>
      <c r="V393" s="1457"/>
    </row>
    <row r="394" spans="1:22" x14ac:dyDescent="0.2">
      <c r="B394" s="1461"/>
      <c r="C394" s="1462"/>
      <c r="D394" s="1546"/>
      <c r="F394" s="1461"/>
      <c r="G394" s="1464"/>
      <c r="V394" s="1457"/>
    </row>
    <row r="396" spans="1:22" x14ac:dyDescent="0.2">
      <c r="A396" s="1268" t="s">
        <v>0</v>
      </c>
      <c r="B396" s="1268"/>
      <c r="C396" s="1268"/>
      <c r="D396" s="1268"/>
      <c r="E396" s="1268"/>
      <c r="F396" s="1268"/>
      <c r="G396" s="1268"/>
      <c r="H396" s="1268"/>
      <c r="I396" s="1268"/>
      <c r="J396" s="1268"/>
      <c r="K396" s="1268"/>
      <c r="L396" s="1268"/>
      <c r="M396" s="1268"/>
      <c r="N396" s="1268"/>
      <c r="O396" s="1268"/>
      <c r="P396" s="1268"/>
      <c r="Q396" s="1268"/>
      <c r="R396" s="1268"/>
      <c r="S396" s="1268"/>
      <c r="T396" s="1268"/>
      <c r="U396" s="1268"/>
      <c r="V396" s="1268"/>
    </row>
    <row r="397" spans="1:22" x14ac:dyDescent="0.2">
      <c r="A397" s="1268" t="s">
        <v>244</v>
      </c>
      <c r="B397" s="1268"/>
      <c r="C397" s="1268"/>
      <c r="D397" s="1268"/>
      <c r="E397" s="1268"/>
      <c r="F397" s="1268"/>
      <c r="G397" s="1268"/>
      <c r="H397" s="1268"/>
      <c r="I397" s="1268"/>
      <c r="J397" s="1268"/>
      <c r="K397" s="1268"/>
      <c r="L397" s="1268"/>
      <c r="M397" s="1268"/>
      <c r="N397" s="1268"/>
      <c r="O397" s="1268"/>
      <c r="P397" s="1268"/>
      <c r="Q397" s="1268"/>
      <c r="R397" s="1268"/>
      <c r="S397" s="1268"/>
      <c r="T397" s="1268"/>
      <c r="U397" s="1268"/>
      <c r="V397" s="1268"/>
    </row>
    <row r="399" spans="1:22" x14ac:dyDescent="0.2">
      <c r="A399" s="1461" t="s">
        <v>1957</v>
      </c>
      <c r="B399" s="1461"/>
      <c r="C399" s="1462"/>
      <c r="D399" s="1461"/>
      <c r="E399" s="1463"/>
      <c r="F399" s="1461"/>
      <c r="G399" s="1464"/>
    </row>
    <row r="400" spans="1:22" x14ac:dyDescent="0.2">
      <c r="A400" s="1461" t="s">
        <v>1722</v>
      </c>
      <c r="B400" s="1461"/>
      <c r="C400" s="1462"/>
      <c r="D400" s="1461"/>
      <c r="E400" s="1463"/>
      <c r="F400" s="1461"/>
      <c r="G400" s="1464"/>
      <c r="H400" s="1461"/>
      <c r="I400" s="1461"/>
      <c r="J400" s="1461"/>
      <c r="K400" s="1461"/>
      <c r="L400" s="1461"/>
      <c r="M400" s="1461"/>
    </row>
    <row r="401" spans="1:22" ht="13.5" thickBot="1" x14ac:dyDescent="0.25"/>
    <row r="402" spans="1:22" ht="12.75" customHeight="1" x14ac:dyDescent="0.2">
      <c r="A402" s="1547" t="s">
        <v>4</v>
      </c>
      <c r="B402" s="1167" t="s">
        <v>247</v>
      </c>
      <c r="C402" s="1165" t="s">
        <v>5</v>
      </c>
      <c r="D402" s="1274" t="s">
        <v>6</v>
      </c>
      <c r="E402" s="1165" t="s">
        <v>7</v>
      </c>
      <c r="F402" s="1167" t="s">
        <v>248</v>
      </c>
      <c r="G402" s="1168" t="s">
        <v>249</v>
      </c>
      <c r="H402" s="1166" t="s">
        <v>250</v>
      </c>
      <c r="I402" s="1165" t="s">
        <v>11</v>
      </c>
      <c r="J402" s="1169" t="s">
        <v>251</v>
      </c>
      <c r="K402" s="1170" t="s">
        <v>252</v>
      </c>
      <c r="L402" s="1171"/>
      <c r="M402" s="1171"/>
      <c r="N402" s="1171"/>
      <c r="O402" s="1172" t="s">
        <v>253</v>
      </c>
      <c r="P402" s="1173"/>
      <c r="Q402" s="1173"/>
      <c r="R402" s="1173"/>
      <c r="S402" s="1173"/>
      <c r="T402" s="1174"/>
      <c r="U402" s="1175" t="s">
        <v>15</v>
      </c>
      <c r="V402" s="1168" t="s">
        <v>16</v>
      </c>
    </row>
    <row r="403" spans="1:22" ht="24.75" x14ac:dyDescent="0.2">
      <c r="A403" s="1548"/>
      <c r="B403" s="1178"/>
      <c r="C403" s="1176"/>
      <c r="D403" s="1275"/>
      <c r="E403" s="1176"/>
      <c r="F403" s="1178"/>
      <c r="G403" s="1179"/>
      <c r="H403" s="1177"/>
      <c r="I403" s="1176"/>
      <c r="J403" s="1180"/>
      <c r="K403" s="1181"/>
      <c r="L403" s="1182"/>
      <c r="M403" s="1182"/>
      <c r="N403" s="1182"/>
      <c r="O403" s="1183" t="s">
        <v>17</v>
      </c>
      <c r="P403" s="1184" t="s">
        <v>18</v>
      </c>
      <c r="Q403" s="1184" t="s">
        <v>19</v>
      </c>
      <c r="R403" s="1184" t="s">
        <v>254</v>
      </c>
      <c r="S403" s="1185" t="s">
        <v>21</v>
      </c>
      <c r="T403" s="1186" t="s">
        <v>255</v>
      </c>
      <c r="U403" s="1180"/>
      <c r="V403" s="1179"/>
    </row>
    <row r="404" spans="1:22" ht="25.5" thickBot="1" x14ac:dyDescent="0.25">
      <c r="A404" s="1549"/>
      <c r="B404" s="1189"/>
      <c r="C404" s="1187"/>
      <c r="D404" s="1276"/>
      <c r="E404" s="1187"/>
      <c r="F404" s="1189"/>
      <c r="G404" s="1190"/>
      <c r="H404" s="1188"/>
      <c r="I404" s="1187"/>
      <c r="J404" s="1191"/>
      <c r="K404" s="1192" t="s">
        <v>23</v>
      </c>
      <c r="L404" s="1192" t="s">
        <v>24</v>
      </c>
      <c r="M404" s="1192" t="s">
        <v>25</v>
      </c>
      <c r="N404" s="1192" t="s">
        <v>26</v>
      </c>
      <c r="O404" s="1192" t="s">
        <v>256</v>
      </c>
      <c r="P404" s="1184" t="s">
        <v>742</v>
      </c>
      <c r="Q404" s="1184" t="s">
        <v>258</v>
      </c>
      <c r="R404" s="1184" t="s">
        <v>259</v>
      </c>
      <c r="S404" s="1366" t="s">
        <v>260</v>
      </c>
      <c r="T404" s="1180"/>
      <c r="U404" s="1180"/>
      <c r="V404" s="1179"/>
    </row>
    <row r="405" spans="1:22" ht="20.25" customHeight="1" x14ac:dyDescent="0.2">
      <c r="A405" s="1550" t="s">
        <v>1992</v>
      </c>
      <c r="B405" s="1551"/>
      <c r="C405" s="1551"/>
      <c r="D405" s="1551"/>
      <c r="E405" s="1551"/>
      <c r="F405" s="1552"/>
      <c r="G405" s="1552"/>
      <c r="H405" s="1552"/>
      <c r="I405" s="1552"/>
      <c r="J405" s="1552"/>
      <c r="K405" s="1552"/>
      <c r="L405" s="1552"/>
      <c r="M405" s="1552"/>
      <c r="N405" s="1553"/>
      <c r="O405" s="1553"/>
      <c r="P405" s="1553"/>
      <c r="Q405" s="1553"/>
      <c r="R405" s="1553"/>
      <c r="S405" s="1553"/>
      <c r="T405" s="1553"/>
      <c r="U405" s="1553"/>
      <c r="V405" s="1553"/>
    </row>
    <row r="406" spans="1:22" ht="78.75" x14ac:dyDescent="0.2">
      <c r="A406" s="1554"/>
      <c r="B406" s="1555"/>
      <c r="C406" s="1556">
        <v>3000450</v>
      </c>
      <c r="D406" s="740" t="s">
        <v>1726</v>
      </c>
      <c r="E406" s="739">
        <v>5004278</v>
      </c>
      <c r="F406" s="740" t="s">
        <v>1727</v>
      </c>
      <c r="G406" s="1291" t="s">
        <v>1993</v>
      </c>
      <c r="H406" s="740" t="s">
        <v>1727</v>
      </c>
      <c r="I406" s="733" t="s">
        <v>1303</v>
      </c>
      <c r="J406" s="1284">
        <f t="shared" ref="J406:J414" si="14">SUM(K406:N406)</f>
        <v>100</v>
      </c>
      <c r="K406" s="1285">
        <v>25</v>
      </c>
      <c r="L406" s="1285">
        <v>25</v>
      </c>
      <c r="M406" s="1285">
        <v>25</v>
      </c>
      <c r="N406" s="1516">
        <v>25</v>
      </c>
      <c r="O406" s="1557">
        <v>22966</v>
      </c>
      <c r="P406" s="1557">
        <v>1870</v>
      </c>
      <c r="Q406" s="1557"/>
      <c r="R406" s="1557"/>
      <c r="S406" s="1557"/>
      <c r="T406" s="1557"/>
      <c r="U406" s="1557"/>
      <c r="V406" s="1557"/>
    </row>
    <row r="407" spans="1:22" ht="78.75" x14ac:dyDescent="0.2">
      <c r="A407" s="1554"/>
      <c r="B407" s="1555"/>
      <c r="C407" s="1556">
        <v>3000450</v>
      </c>
      <c r="D407" s="740" t="s">
        <v>1726</v>
      </c>
      <c r="E407" s="739">
        <v>5004279</v>
      </c>
      <c r="F407" s="740" t="s">
        <v>1728</v>
      </c>
      <c r="G407" s="1291" t="s">
        <v>1994</v>
      </c>
      <c r="H407" s="740" t="s">
        <v>1728</v>
      </c>
      <c r="I407" s="733" t="s">
        <v>1729</v>
      </c>
      <c r="J407" s="1284">
        <f t="shared" si="14"/>
        <v>12</v>
      </c>
      <c r="K407" s="1285">
        <v>3</v>
      </c>
      <c r="L407" s="1285">
        <v>3</v>
      </c>
      <c r="M407" s="1285">
        <v>3</v>
      </c>
      <c r="N407" s="1516">
        <v>3</v>
      </c>
      <c r="O407" s="1557">
        <v>1532</v>
      </c>
      <c r="P407" s="1557">
        <v>1200</v>
      </c>
      <c r="Q407" s="1557"/>
      <c r="R407" s="1557"/>
      <c r="S407" s="1557"/>
      <c r="T407" s="1557"/>
      <c r="U407" s="1557"/>
      <c r="V407" s="1557"/>
    </row>
    <row r="408" spans="1:22" ht="78.75" x14ac:dyDescent="0.2">
      <c r="A408" s="1558"/>
      <c r="B408" s="1559"/>
      <c r="C408" s="1556">
        <v>3000450</v>
      </c>
      <c r="D408" s="740" t="s">
        <v>1726</v>
      </c>
      <c r="E408" s="739">
        <v>5004280</v>
      </c>
      <c r="F408" s="740" t="s">
        <v>1730</v>
      </c>
      <c r="G408" s="1291" t="s">
        <v>1995</v>
      </c>
      <c r="H408" s="740" t="s">
        <v>1730</v>
      </c>
      <c r="I408" s="733" t="s">
        <v>1731</v>
      </c>
      <c r="J408" s="1284">
        <f t="shared" si="14"/>
        <v>4</v>
      </c>
      <c r="K408" s="1285">
        <v>1</v>
      </c>
      <c r="L408" s="1285">
        <v>1</v>
      </c>
      <c r="M408" s="1285">
        <v>1</v>
      </c>
      <c r="N408" s="1516">
        <v>1</v>
      </c>
      <c r="O408" s="1557">
        <v>127312</v>
      </c>
      <c r="P408" s="1557">
        <v>2565</v>
      </c>
      <c r="Q408" s="1557"/>
      <c r="R408" s="1557"/>
      <c r="S408" s="1557"/>
      <c r="T408" s="1557"/>
      <c r="U408" s="1557"/>
      <c r="V408" s="1557"/>
    </row>
    <row r="409" spans="1:22" ht="56.25" x14ac:dyDescent="0.2">
      <c r="A409" s="1560" t="s">
        <v>1517</v>
      </c>
      <c r="B409" s="1561" t="s">
        <v>1996</v>
      </c>
      <c r="C409" s="1556">
        <v>3000564</v>
      </c>
      <c r="D409" s="740" t="s">
        <v>1997</v>
      </c>
      <c r="E409" s="739">
        <v>5003304</v>
      </c>
      <c r="F409" s="740" t="s">
        <v>1998</v>
      </c>
      <c r="G409" s="1291" t="s">
        <v>1999</v>
      </c>
      <c r="H409" s="740" t="s">
        <v>1998</v>
      </c>
      <c r="I409" s="733" t="s">
        <v>1741</v>
      </c>
      <c r="J409" s="1284">
        <f t="shared" si="14"/>
        <v>1</v>
      </c>
      <c r="K409" s="1285">
        <v>1</v>
      </c>
      <c r="L409" s="1285"/>
      <c r="M409" s="1285"/>
      <c r="N409" s="1516"/>
      <c r="O409" s="1557">
        <v>759055</v>
      </c>
      <c r="P409" s="1557">
        <v>28522</v>
      </c>
      <c r="Q409" s="1557"/>
      <c r="R409" s="1557"/>
      <c r="S409" s="1557"/>
      <c r="T409" s="1557"/>
      <c r="U409" s="1557"/>
      <c r="V409" s="1557"/>
    </row>
    <row r="410" spans="1:22" ht="33.75" x14ac:dyDescent="0.2">
      <c r="A410" s="1554"/>
      <c r="B410" s="1562"/>
      <c r="C410" s="1556">
        <v>3000565</v>
      </c>
      <c r="D410" s="740" t="s">
        <v>1737</v>
      </c>
      <c r="E410" s="739">
        <v>5001576</v>
      </c>
      <c r="F410" s="740" t="s">
        <v>2000</v>
      </c>
      <c r="G410" s="1291" t="s">
        <v>2001</v>
      </c>
      <c r="H410" s="740" t="s">
        <v>2002</v>
      </c>
      <c r="I410" s="733" t="s">
        <v>1741</v>
      </c>
      <c r="J410" s="1284">
        <f t="shared" si="14"/>
        <v>1</v>
      </c>
      <c r="K410" s="1285">
        <v>1</v>
      </c>
      <c r="L410" s="1285"/>
      <c r="M410" s="1285"/>
      <c r="N410" s="1516"/>
      <c r="O410" s="1557">
        <v>41100</v>
      </c>
      <c r="P410" s="1557">
        <v>1917</v>
      </c>
      <c r="Q410" s="1557"/>
      <c r="R410" s="1557"/>
      <c r="S410" s="1557"/>
      <c r="T410" s="1557"/>
      <c r="U410" s="1557"/>
      <c r="V410" s="1557"/>
    </row>
    <row r="411" spans="1:22" ht="33.75" x14ac:dyDescent="0.2">
      <c r="A411" s="1554"/>
      <c r="B411" s="1562"/>
      <c r="C411" s="1556">
        <v>3000565</v>
      </c>
      <c r="D411" s="740" t="s">
        <v>1737</v>
      </c>
      <c r="E411" s="739">
        <v>5003299</v>
      </c>
      <c r="F411" s="740" t="s">
        <v>1740</v>
      </c>
      <c r="G411" s="1291" t="s">
        <v>2003</v>
      </c>
      <c r="H411" s="740" t="s">
        <v>1740</v>
      </c>
      <c r="I411" s="733" t="s">
        <v>2004</v>
      </c>
      <c r="J411" s="1284">
        <f t="shared" si="14"/>
        <v>1</v>
      </c>
      <c r="K411" s="1285">
        <v>1</v>
      </c>
      <c r="L411" s="1285"/>
      <c r="M411" s="1285"/>
      <c r="N411" s="1516"/>
      <c r="O411" s="1557">
        <v>32000</v>
      </c>
      <c r="P411" s="1557">
        <v>2875</v>
      </c>
      <c r="Q411" s="1557"/>
      <c r="R411" s="1557"/>
      <c r="S411" s="1557"/>
      <c r="T411" s="1557"/>
      <c r="U411" s="1557"/>
      <c r="V411" s="1557"/>
    </row>
    <row r="412" spans="1:22" ht="33.75" x14ac:dyDescent="0.2">
      <c r="A412" s="1554"/>
      <c r="B412" s="1562"/>
      <c r="C412" s="1556">
        <v>3000565</v>
      </c>
      <c r="D412" s="740" t="s">
        <v>1737</v>
      </c>
      <c r="E412" s="739">
        <v>5004475</v>
      </c>
      <c r="F412" s="740" t="s">
        <v>1742</v>
      </c>
      <c r="G412" s="1291" t="s">
        <v>2005</v>
      </c>
      <c r="H412" s="740" t="s">
        <v>1742</v>
      </c>
      <c r="I412" s="733" t="s">
        <v>1741</v>
      </c>
      <c r="J412" s="1284">
        <f t="shared" si="14"/>
        <v>1</v>
      </c>
      <c r="K412" s="1285">
        <v>1</v>
      </c>
      <c r="L412" s="1285"/>
      <c r="M412" s="1285"/>
      <c r="N412" s="1516"/>
      <c r="O412" s="1557">
        <v>487100</v>
      </c>
      <c r="P412" s="1557">
        <v>4806</v>
      </c>
      <c r="Q412" s="1557"/>
      <c r="R412" s="1557"/>
      <c r="S412" s="1557"/>
      <c r="T412" s="1557"/>
      <c r="U412" s="1557"/>
      <c r="V412" s="1557"/>
    </row>
    <row r="413" spans="1:22" ht="56.25" x14ac:dyDescent="0.2">
      <c r="A413" s="1554"/>
      <c r="B413" s="1562"/>
      <c r="C413" s="1556">
        <v>3000628</v>
      </c>
      <c r="D413" s="740" t="s">
        <v>2006</v>
      </c>
      <c r="E413" s="739">
        <v>5003303</v>
      </c>
      <c r="F413" s="740" t="s">
        <v>1745</v>
      </c>
      <c r="G413" s="1291" t="s">
        <v>1744</v>
      </c>
      <c r="H413" s="740" t="s">
        <v>1745</v>
      </c>
      <c r="I413" s="733" t="s">
        <v>2007</v>
      </c>
      <c r="J413" s="1284">
        <f t="shared" si="14"/>
        <v>3</v>
      </c>
      <c r="K413" s="1285"/>
      <c r="L413" s="1285">
        <v>1</v>
      </c>
      <c r="M413" s="1285">
        <v>1</v>
      </c>
      <c r="N413" s="1516">
        <v>1</v>
      </c>
      <c r="O413" s="1557">
        <v>14173</v>
      </c>
      <c r="P413" s="1557">
        <v>5542</v>
      </c>
      <c r="Q413" s="1557"/>
      <c r="R413" s="1557"/>
      <c r="S413" s="1557"/>
      <c r="T413" s="1557"/>
      <c r="U413" s="1557"/>
      <c r="V413" s="1557"/>
    </row>
    <row r="414" spans="1:22" ht="67.5" x14ac:dyDescent="0.2">
      <c r="A414" s="1558"/>
      <c r="B414" s="1563"/>
      <c r="C414" s="1564">
        <v>3000628</v>
      </c>
      <c r="D414" s="1565" t="s">
        <v>2006</v>
      </c>
      <c r="E414" s="1566">
        <v>5004473</v>
      </c>
      <c r="F414" s="1565" t="s">
        <v>1750</v>
      </c>
      <c r="G414" s="1291" t="s">
        <v>1749</v>
      </c>
      <c r="H414" s="1565" t="s">
        <v>1750</v>
      </c>
      <c r="I414" s="1567" t="s">
        <v>1729</v>
      </c>
      <c r="J414" s="1284">
        <f t="shared" si="14"/>
        <v>12</v>
      </c>
      <c r="K414" s="1285">
        <v>3</v>
      </c>
      <c r="L414" s="1285">
        <v>3</v>
      </c>
      <c r="M414" s="1285">
        <v>3</v>
      </c>
      <c r="N414" s="1516">
        <v>3</v>
      </c>
      <c r="O414" s="1557">
        <v>90895</v>
      </c>
      <c r="P414" s="1557">
        <v>3259</v>
      </c>
      <c r="Q414" s="1557"/>
      <c r="R414" s="1557"/>
      <c r="S414" s="1557"/>
      <c r="T414" s="1557"/>
      <c r="U414" s="1557"/>
      <c r="V414" s="1557"/>
    </row>
    <row r="417" spans="1:22" x14ac:dyDescent="0.2">
      <c r="A417" s="1268" t="s">
        <v>0</v>
      </c>
      <c r="B417" s="1268"/>
      <c r="C417" s="1268"/>
      <c r="D417" s="1268"/>
      <c r="E417" s="1268"/>
      <c r="F417" s="1268"/>
      <c r="G417" s="1268"/>
      <c r="H417" s="1268"/>
      <c r="I417" s="1268"/>
      <c r="J417" s="1268"/>
      <c r="K417" s="1268"/>
      <c r="L417" s="1268"/>
      <c r="M417" s="1268"/>
      <c r="N417" s="1268"/>
      <c r="O417" s="1268"/>
      <c r="P417" s="1268"/>
      <c r="Q417" s="1268"/>
      <c r="R417" s="1268"/>
      <c r="S417" s="1268"/>
      <c r="T417" s="1268"/>
      <c r="U417" s="1268"/>
      <c r="V417" s="1268"/>
    </row>
    <row r="418" spans="1:22" x14ac:dyDescent="0.2">
      <c r="A418" s="1268" t="s">
        <v>244</v>
      </c>
      <c r="B418" s="1268"/>
      <c r="C418" s="1268"/>
      <c r="D418" s="1268"/>
      <c r="E418" s="1268"/>
      <c r="F418" s="1268"/>
      <c r="G418" s="1268"/>
      <c r="H418" s="1268"/>
      <c r="I418" s="1268"/>
      <c r="J418" s="1268"/>
      <c r="K418" s="1268"/>
      <c r="L418" s="1268"/>
      <c r="M418" s="1268"/>
      <c r="N418" s="1268"/>
      <c r="O418" s="1268"/>
      <c r="P418" s="1268"/>
      <c r="Q418" s="1268"/>
      <c r="R418" s="1268"/>
      <c r="S418" s="1268"/>
      <c r="T418" s="1268"/>
      <c r="U418" s="1268"/>
      <c r="V418" s="1268"/>
    </row>
    <row r="420" spans="1:22" x14ac:dyDescent="0.2">
      <c r="B420" s="1461" t="s">
        <v>1957</v>
      </c>
      <c r="C420" s="1568"/>
      <c r="D420" s="1546"/>
      <c r="F420" s="1461"/>
      <c r="G420" s="1464"/>
    </row>
    <row r="421" spans="1:22" x14ac:dyDescent="0.2">
      <c r="B421" s="1461" t="s">
        <v>1662</v>
      </c>
      <c r="C421" s="1462"/>
      <c r="D421" s="1546"/>
      <c r="F421" s="1461"/>
      <c r="G421" s="1464"/>
    </row>
    <row r="422" spans="1:22" ht="13.5" thickBot="1" x14ac:dyDescent="0.25"/>
    <row r="423" spans="1:22" ht="12.75" customHeight="1" x14ac:dyDescent="0.2">
      <c r="A423" s="1569" t="s">
        <v>4</v>
      </c>
      <c r="B423" s="1167" t="s">
        <v>247</v>
      </c>
      <c r="C423" s="1165" t="s">
        <v>5</v>
      </c>
      <c r="D423" s="1274" t="s">
        <v>6</v>
      </c>
      <c r="E423" s="1165" t="s">
        <v>7</v>
      </c>
      <c r="F423" s="1167" t="s">
        <v>248</v>
      </c>
      <c r="G423" s="1168" t="s">
        <v>249</v>
      </c>
      <c r="H423" s="1166" t="s">
        <v>250</v>
      </c>
      <c r="I423" s="1165" t="s">
        <v>11</v>
      </c>
      <c r="J423" s="1169" t="s">
        <v>251</v>
      </c>
      <c r="K423" s="1170" t="s">
        <v>252</v>
      </c>
      <c r="L423" s="1171"/>
      <c r="M423" s="1171"/>
      <c r="N423" s="1171"/>
      <c r="O423" s="1172" t="s">
        <v>253</v>
      </c>
      <c r="P423" s="1173"/>
      <c r="Q423" s="1173"/>
      <c r="R423" s="1173"/>
      <c r="S423" s="1173"/>
      <c r="T423" s="1174"/>
      <c r="U423" s="1175" t="s">
        <v>15</v>
      </c>
      <c r="V423" s="1168" t="s">
        <v>16</v>
      </c>
    </row>
    <row r="424" spans="1:22" ht="24.75" x14ac:dyDescent="0.2">
      <c r="A424" s="1176"/>
      <c r="B424" s="1178"/>
      <c r="C424" s="1176"/>
      <c r="D424" s="1275"/>
      <c r="E424" s="1176"/>
      <c r="F424" s="1178"/>
      <c r="G424" s="1179"/>
      <c r="H424" s="1177"/>
      <c r="I424" s="1176"/>
      <c r="J424" s="1180"/>
      <c r="K424" s="1181"/>
      <c r="L424" s="1182"/>
      <c r="M424" s="1182"/>
      <c r="N424" s="1182"/>
      <c r="O424" s="1183" t="s">
        <v>17</v>
      </c>
      <c r="P424" s="1184" t="s">
        <v>18</v>
      </c>
      <c r="Q424" s="1184" t="s">
        <v>19</v>
      </c>
      <c r="R424" s="1184" t="s">
        <v>254</v>
      </c>
      <c r="S424" s="1185" t="s">
        <v>21</v>
      </c>
      <c r="T424" s="1186" t="s">
        <v>255</v>
      </c>
      <c r="U424" s="1180"/>
      <c r="V424" s="1179"/>
    </row>
    <row r="425" spans="1:22" ht="25.5" thickBot="1" x14ac:dyDescent="0.25">
      <c r="A425" s="1570"/>
      <c r="B425" s="1189"/>
      <c r="C425" s="1187"/>
      <c r="D425" s="1276"/>
      <c r="E425" s="1187"/>
      <c r="F425" s="1189"/>
      <c r="G425" s="1190"/>
      <c r="H425" s="1188"/>
      <c r="I425" s="1187"/>
      <c r="J425" s="1191"/>
      <c r="K425" s="1192" t="s">
        <v>23</v>
      </c>
      <c r="L425" s="1192" t="s">
        <v>24</v>
      </c>
      <c r="M425" s="1192" t="s">
        <v>25</v>
      </c>
      <c r="N425" s="1192" t="s">
        <v>26</v>
      </c>
      <c r="O425" s="1192" t="s">
        <v>256</v>
      </c>
      <c r="P425" s="1184" t="s">
        <v>742</v>
      </c>
      <c r="Q425" s="1184" t="s">
        <v>258</v>
      </c>
      <c r="R425" s="1184" t="s">
        <v>259</v>
      </c>
      <c r="S425" s="1366" t="s">
        <v>260</v>
      </c>
      <c r="T425" s="1180"/>
      <c r="U425" s="1180"/>
      <c r="V425" s="1179"/>
    </row>
    <row r="426" spans="1:22" ht="21" customHeight="1" x14ac:dyDescent="0.2">
      <c r="A426" s="1571" t="s">
        <v>1663</v>
      </c>
      <c r="B426" s="1572"/>
      <c r="C426" s="1572"/>
      <c r="D426" s="1572"/>
      <c r="E426" s="1572"/>
      <c r="F426" s="1573"/>
      <c r="G426" s="1573"/>
      <c r="H426" s="1573"/>
      <c r="I426" s="1573"/>
      <c r="J426" s="1573"/>
      <c r="K426" s="1573"/>
      <c r="L426" s="1573"/>
      <c r="M426" s="1573"/>
      <c r="N426" s="1553"/>
      <c r="O426" s="1553"/>
      <c r="P426" s="1553"/>
      <c r="Q426" s="1553"/>
      <c r="R426" s="1553"/>
      <c r="S426" s="1553"/>
      <c r="T426" s="1553"/>
      <c r="U426" s="1553"/>
      <c r="V426" s="1553"/>
    </row>
    <row r="427" spans="1:22" ht="99" customHeight="1" x14ac:dyDescent="0.2">
      <c r="A427" s="1574" t="s">
        <v>1664</v>
      </c>
      <c r="B427" s="1575" t="s">
        <v>1581</v>
      </c>
      <c r="C427" s="1556">
        <v>3000001</v>
      </c>
      <c r="D427" s="740" t="s">
        <v>35</v>
      </c>
      <c r="E427" s="739">
        <v>5002826</v>
      </c>
      <c r="F427" s="740" t="s">
        <v>1665</v>
      </c>
      <c r="G427" s="1576" t="s">
        <v>1666</v>
      </c>
      <c r="H427" s="1577" t="s">
        <v>1667</v>
      </c>
      <c r="I427" s="1578" t="s">
        <v>37</v>
      </c>
      <c r="J427" s="1284">
        <f t="shared" ref="J427:J432" si="15">SUM(K427:N427)</f>
        <v>12</v>
      </c>
      <c r="K427" s="1285">
        <v>3</v>
      </c>
      <c r="L427" s="1285">
        <v>3</v>
      </c>
      <c r="M427" s="1285">
        <v>3</v>
      </c>
      <c r="N427" s="1516">
        <v>3</v>
      </c>
      <c r="O427" s="1557">
        <v>31485</v>
      </c>
      <c r="P427" s="1557">
        <v>1569</v>
      </c>
      <c r="Q427" s="1557"/>
      <c r="R427" s="1557"/>
      <c r="S427" s="1557"/>
      <c r="T427" s="1557"/>
      <c r="U427" s="1557"/>
      <c r="V427" s="1557"/>
    </row>
    <row r="428" spans="1:22" s="1583" customFormat="1" ht="45" x14ac:dyDescent="0.25">
      <c r="A428" s="1554"/>
      <c r="B428" s="1562"/>
      <c r="C428" s="1579" t="s">
        <v>1687</v>
      </c>
      <c r="D428" s="1579" t="s">
        <v>1688</v>
      </c>
      <c r="E428" s="1579" t="s">
        <v>1689</v>
      </c>
      <c r="F428" s="1579" t="s">
        <v>1690</v>
      </c>
      <c r="G428" s="1580" t="s">
        <v>1689</v>
      </c>
      <c r="H428" s="1579" t="s">
        <v>1690</v>
      </c>
      <c r="I428" s="1581" t="s">
        <v>1682</v>
      </c>
      <c r="J428" s="1284">
        <f t="shared" si="15"/>
        <v>936</v>
      </c>
      <c r="K428" s="1285">
        <v>234</v>
      </c>
      <c r="L428" s="1285">
        <v>234</v>
      </c>
      <c r="M428" s="1285">
        <v>234</v>
      </c>
      <c r="N428" s="1516">
        <v>234</v>
      </c>
      <c r="O428" s="1582">
        <v>706186</v>
      </c>
      <c r="P428" s="1582">
        <v>1967</v>
      </c>
      <c r="Q428" s="1582"/>
      <c r="R428" s="1582"/>
      <c r="S428" s="1582"/>
      <c r="T428" s="1582"/>
      <c r="U428" s="1582"/>
      <c r="V428" s="1582"/>
    </row>
    <row r="429" spans="1:22" s="1583" customFormat="1" ht="33.75" x14ac:dyDescent="0.25">
      <c r="A429" s="1554"/>
      <c r="B429" s="1562"/>
      <c r="C429" s="1579" t="s">
        <v>1691</v>
      </c>
      <c r="D429" s="1579" t="s">
        <v>1692</v>
      </c>
      <c r="E429" s="1579" t="s">
        <v>1693</v>
      </c>
      <c r="F429" s="1579" t="s">
        <v>1694</v>
      </c>
      <c r="G429" s="1580" t="s">
        <v>1693</v>
      </c>
      <c r="H429" s="1579" t="s">
        <v>1694</v>
      </c>
      <c r="I429" s="1581" t="s">
        <v>1682</v>
      </c>
      <c r="J429" s="1284">
        <f t="shared" si="15"/>
        <v>52</v>
      </c>
      <c r="K429" s="1285">
        <v>13</v>
      </c>
      <c r="L429" s="1285">
        <v>13</v>
      </c>
      <c r="M429" s="1285">
        <v>13</v>
      </c>
      <c r="N429" s="1516">
        <v>13</v>
      </c>
      <c r="O429" s="1582">
        <v>318999</v>
      </c>
      <c r="P429" s="1582">
        <v>1467</v>
      </c>
      <c r="Q429" s="1582">
        <v>4000</v>
      </c>
      <c r="R429" s="1582"/>
      <c r="S429" s="1582"/>
      <c r="T429" s="1582"/>
      <c r="U429" s="1582"/>
      <c r="V429" s="1582"/>
    </row>
    <row r="430" spans="1:22" s="1583" customFormat="1" ht="45" x14ac:dyDescent="0.25">
      <c r="A430" s="1554"/>
      <c r="B430" s="1562"/>
      <c r="C430" s="1579" t="s">
        <v>1691</v>
      </c>
      <c r="D430" s="1579" t="s">
        <v>1692</v>
      </c>
      <c r="E430" s="1579" t="s">
        <v>1695</v>
      </c>
      <c r="F430" s="1579" t="s">
        <v>2008</v>
      </c>
      <c r="G430" s="1580" t="s">
        <v>1695</v>
      </c>
      <c r="H430" s="1579" t="s">
        <v>1696</v>
      </c>
      <c r="I430" s="1581" t="s">
        <v>1682</v>
      </c>
      <c r="J430" s="1284">
        <f t="shared" si="15"/>
        <v>83</v>
      </c>
      <c r="K430" s="1285">
        <v>20</v>
      </c>
      <c r="L430" s="1285">
        <v>21</v>
      </c>
      <c r="M430" s="1285">
        <v>21</v>
      </c>
      <c r="N430" s="1516">
        <v>21</v>
      </c>
      <c r="O430" s="1582">
        <v>661408</v>
      </c>
      <c r="P430" s="1582">
        <v>1655</v>
      </c>
      <c r="Q430" s="1582"/>
      <c r="R430" s="1582"/>
      <c r="S430" s="1582"/>
      <c r="T430" s="1582"/>
      <c r="U430" s="1582"/>
      <c r="V430" s="1582"/>
    </row>
    <row r="431" spans="1:22" s="1583" customFormat="1" ht="71.25" customHeight="1" x14ac:dyDescent="0.25">
      <c r="A431" s="1554"/>
      <c r="B431" s="1562"/>
      <c r="C431" s="1579" t="s">
        <v>1716</v>
      </c>
      <c r="D431" s="1579" t="s">
        <v>1717</v>
      </c>
      <c r="E431" s="1579" t="s">
        <v>1718</v>
      </c>
      <c r="F431" s="1579" t="s">
        <v>1719</v>
      </c>
      <c r="G431" s="1580" t="s">
        <v>1718</v>
      </c>
      <c r="H431" s="1579" t="s">
        <v>1719</v>
      </c>
      <c r="I431" s="1581" t="s">
        <v>1524</v>
      </c>
      <c r="J431" s="1284">
        <f t="shared" si="15"/>
        <v>5097</v>
      </c>
      <c r="K431" s="1285">
        <v>1275</v>
      </c>
      <c r="L431" s="1285">
        <v>1274</v>
      </c>
      <c r="M431" s="1285">
        <v>1274</v>
      </c>
      <c r="N431" s="1516">
        <v>1274</v>
      </c>
      <c r="O431" s="1584">
        <v>5666691</v>
      </c>
      <c r="P431" s="1582">
        <v>54578</v>
      </c>
      <c r="Q431" s="1582">
        <v>84101</v>
      </c>
      <c r="R431" s="1582"/>
      <c r="S431" s="1582"/>
      <c r="T431" s="1582"/>
      <c r="U431" s="1582"/>
      <c r="V431" s="1582"/>
    </row>
    <row r="432" spans="1:22" s="1583" customFormat="1" ht="45" x14ac:dyDescent="0.25">
      <c r="A432" s="1558"/>
      <c r="B432" s="1563"/>
      <c r="C432" s="1579" t="s">
        <v>1716</v>
      </c>
      <c r="D432" s="1579" t="s">
        <v>1717</v>
      </c>
      <c r="E432" s="1579" t="s">
        <v>1720</v>
      </c>
      <c r="F432" s="1579" t="s">
        <v>1721</v>
      </c>
      <c r="G432" s="1580" t="s">
        <v>1720</v>
      </c>
      <c r="H432" s="1579" t="s">
        <v>1721</v>
      </c>
      <c r="I432" s="1581" t="s">
        <v>1524</v>
      </c>
      <c r="J432" s="1284">
        <f t="shared" si="15"/>
        <v>4444</v>
      </c>
      <c r="K432" s="1585">
        <v>1111</v>
      </c>
      <c r="L432" s="1585">
        <v>1111</v>
      </c>
      <c r="M432" s="1585">
        <v>1111</v>
      </c>
      <c r="N432" s="1585">
        <v>1111</v>
      </c>
      <c r="O432" s="1584">
        <v>9221312</v>
      </c>
      <c r="P432" s="1582">
        <v>40187</v>
      </c>
      <c r="Q432" s="1582">
        <v>80101</v>
      </c>
      <c r="R432" s="1582"/>
      <c r="S432" s="1582"/>
      <c r="T432" s="1582"/>
      <c r="U432" s="1582"/>
      <c r="V432" s="1582"/>
    </row>
    <row r="435" spans="1:22" x14ac:dyDescent="0.2">
      <c r="A435" s="1268" t="s">
        <v>0</v>
      </c>
      <c r="B435" s="1268"/>
      <c r="C435" s="1268"/>
      <c r="D435" s="1268"/>
      <c r="E435" s="1268"/>
      <c r="F435" s="1268"/>
      <c r="G435" s="1268"/>
      <c r="H435" s="1268"/>
      <c r="I435" s="1268"/>
      <c r="J435" s="1268"/>
      <c r="K435" s="1268"/>
      <c r="L435" s="1268"/>
      <c r="M435" s="1268"/>
      <c r="N435" s="1268"/>
      <c r="O435" s="1268"/>
      <c r="P435" s="1268"/>
      <c r="Q435" s="1268"/>
      <c r="R435" s="1268"/>
      <c r="S435" s="1268"/>
      <c r="T435" s="1268"/>
      <c r="U435" s="1268"/>
      <c r="V435" s="1268"/>
    </row>
    <row r="436" spans="1:22" x14ac:dyDescent="0.2">
      <c r="A436" s="1268" t="s">
        <v>244</v>
      </c>
      <c r="B436" s="1268"/>
      <c r="C436" s="1268"/>
      <c r="D436" s="1268"/>
      <c r="E436" s="1268"/>
      <c r="F436" s="1268"/>
      <c r="G436" s="1268"/>
      <c r="H436" s="1268"/>
      <c r="I436" s="1268"/>
      <c r="J436" s="1268"/>
      <c r="K436" s="1268"/>
      <c r="L436" s="1268"/>
      <c r="M436" s="1268"/>
      <c r="N436" s="1268"/>
      <c r="O436" s="1268"/>
      <c r="P436" s="1268"/>
      <c r="Q436" s="1268"/>
      <c r="R436" s="1268"/>
      <c r="S436" s="1268"/>
      <c r="T436" s="1268"/>
      <c r="U436" s="1268"/>
      <c r="V436" s="1268"/>
    </row>
    <row r="438" spans="1:22" x14ac:dyDescent="0.2">
      <c r="A438" s="1461" t="s">
        <v>1957</v>
      </c>
      <c r="B438" s="1461"/>
      <c r="C438" s="1462"/>
      <c r="D438" s="1461"/>
      <c r="E438" s="1463"/>
      <c r="F438" s="1461"/>
      <c r="G438" s="1464"/>
    </row>
    <row r="439" spans="1:22" x14ac:dyDescent="0.2">
      <c r="A439" s="1461" t="s">
        <v>1494</v>
      </c>
      <c r="B439" s="1461"/>
      <c r="C439" s="1462"/>
      <c r="D439" s="1461"/>
      <c r="E439" s="1463"/>
      <c r="F439" s="1461"/>
      <c r="G439" s="1464"/>
      <c r="H439" s="1461"/>
      <c r="I439" s="1461"/>
      <c r="J439" s="1461"/>
      <c r="K439" s="1461"/>
      <c r="L439" s="1461"/>
      <c r="M439" s="1461"/>
      <c r="N439" s="1461"/>
      <c r="O439" s="1461"/>
      <c r="P439" s="1461"/>
    </row>
    <row r="440" spans="1:22" ht="13.5" thickBot="1" x14ac:dyDescent="0.25"/>
    <row r="441" spans="1:22" ht="12.75" customHeight="1" x14ac:dyDescent="0.2">
      <c r="A441" s="1547" t="s">
        <v>4</v>
      </c>
      <c r="B441" s="1167" t="s">
        <v>247</v>
      </c>
      <c r="C441" s="1165" t="s">
        <v>5</v>
      </c>
      <c r="D441" s="1274" t="s">
        <v>6</v>
      </c>
      <c r="E441" s="1165" t="s">
        <v>7</v>
      </c>
      <c r="F441" s="1167" t="s">
        <v>248</v>
      </c>
      <c r="G441" s="1168" t="s">
        <v>249</v>
      </c>
      <c r="H441" s="1166" t="s">
        <v>250</v>
      </c>
      <c r="I441" s="1165" t="s">
        <v>11</v>
      </c>
      <c r="J441" s="1169" t="s">
        <v>251</v>
      </c>
      <c r="K441" s="1170" t="s">
        <v>252</v>
      </c>
      <c r="L441" s="1171"/>
      <c r="M441" s="1171"/>
      <c r="N441" s="1171"/>
      <c r="O441" s="1172" t="s">
        <v>253</v>
      </c>
      <c r="P441" s="1173"/>
      <c r="Q441" s="1173"/>
      <c r="R441" s="1173"/>
      <c r="S441" s="1173"/>
      <c r="T441" s="1174"/>
      <c r="U441" s="1175" t="s">
        <v>15</v>
      </c>
      <c r="V441" s="1168" t="s">
        <v>16</v>
      </c>
    </row>
    <row r="442" spans="1:22" ht="24.75" x14ac:dyDescent="0.2">
      <c r="A442" s="1548"/>
      <c r="B442" s="1178"/>
      <c r="C442" s="1176"/>
      <c r="D442" s="1275"/>
      <c r="E442" s="1176"/>
      <c r="F442" s="1178"/>
      <c r="G442" s="1179"/>
      <c r="H442" s="1177"/>
      <c r="I442" s="1176"/>
      <c r="J442" s="1180"/>
      <c r="K442" s="1181"/>
      <c r="L442" s="1182"/>
      <c r="M442" s="1182"/>
      <c r="N442" s="1182"/>
      <c r="O442" s="1183" t="s">
        <v>17</v>
      </c>
      <c r="P442" s="1184" t="s">
        <v>18</v>
      </c>
      <c r="Q442" s="1184" t="s">
        <v>19</v>
      </c>
      <c r="R442" s="1184" t="s">
        <v>254</v>
      </c>
      <c r="S442" s="1185" t="s">
        <v>21</v>
      </c>
      <c r="T442" s="1186" t="s">
        <v>255</v>
      </c>
      <c r="U442" s="1180"/>
      <c r="V442" s="1179"/>
    </row>
    <row r="443" spans="1:22" ht="25.5" thickBot="1" x14ac:dyDescent="0.25">
      <c r="A443" s="1549"/>
      <c r="B443" s="1189"/>
      <c r="C443" s="1187"/>
      <c r="D443" s="1276"/>
      <c r="E443" s="1187"/>
      <c r="F443" s="1189"/>
      <c r="G443" s="1190"/>
      <c r="H443" s="1188"/>
      <c r="I443" s="1187"/>
      <c r="J443" s="1191"/>
      <c r="K443" s="1192" t="s">
        <v>23</v>
      </c>
      <c r="L443" s="1192" t="s">
        <v>24</v>
      </c>
      <c r="M443" s="1192" t="s">
        <v>25</v>
      </c>
      <c r="N443" s="1192" t="s">
        <v>26</v>
      </c>
      <c r="O443" s="1192" t="s">
        <v>256</v>
      </c>
      <c r="P443" s="1192" t="s">
        <v>742</v>
      </c>
      <c r="Q443" s="1192" t="s">
        <v>258</v>
      </c>
      <c r="R443" s="1192" t="s">
        <v>259</v>
      </c>
      <c r="S443" s="1277" t="s">
        <v>260</v>
      </c>
      <c r="T443" s="1194"/>
      <c r="U443" s="1194"/>
      <c r="V443" s="1190"/>
    </row>
    <row r="444" spans="1:22" ht="19.5" customHeight="1" x14ac:dyDescent="0.2">
      <c r="A444" s="1586" t="s">
        <v>2009</v>
      </c>
      <c r="B444" s="1587"/>
      <c r="C444" s="1587"/>
      <c r="D444" s="1587"/>
      <c r="E444" s="1587"/>
      <c r="F444" s="1587"/>
      <c r="G444" s="1587"/>
      <c r="H444" s="1587"/>
      <c r="I444" s="1587"/>
      <c r="J444" s="1587"/>
      <c r="K444" s="1587"/>
      <c r="L444" s="1587"/>
      <c r="M444" s="1588"/>
      <c r="N444" s="1589"/>
      <c r="O444" s="1590"/>
      <c r="P444" s="1590"/>
      <c r="Q444" s="1590"/>
      <c r="R444" s="1590"/>
      <c r="S444" s="1590"/>
      <c r="T444" s="1590"/>
      <c r="U444" s="1590"/>
      <c r="V444" s="1590"/>
    </row>
    <row r="445" spans="1:22" s="1589" customFormat="1" ht="25.5" customHeight="1" x14ac:dyDescent="0.15">
      <c r="A445" s="1591"/>
      <c r="B445" s="1592"/>
      <c r="C445" s="1593" t="s">
        <v>1498</v>
      </c>
      <c r="D445" s="1593" t="s">
        <v>35</v>
      </c>
      <c r="E445" s="1593" t="s">
        <v>1499</v>
      </c>
      <c r="F445" s="1594" t="s">
        <v>1500</v>
      </c>
      <c r="G445" s="1595" t="s">
        <v>1499</v>
      </c>
      <c r="H445" s="1594" t="s">
        <v>1500</v>
      </c>
      <c r="I445" s="1596" t="s">
        <v>1501</v>
      </c>
      <c r="J445" s="1284">
        <f t="shared" ref="J445:J468" si="16">SUM(K445:N445)</f>
        <v>14</v>
      </c>
      <c r="K445" s="1597">
        <v>3</v>
      </c>
      <c r="L445" s="1597">
        <v>4</v>
      </c>
      <c r="M445" s="1597">
        <v>3</v>
      </c>
      <c r="N445" s="1597">
        <v>4</v>
      </c>
      <c r="O445" s="1597">
        <v>16828</v>
      </c>
      <c r="P445" s="1597">
        <v>1000</v>
      </c>
      <c r="Q445" s="1597"/>
      <c r="R445" s="1597"/>
      <c r="S445" s="1597"/>
      <c r="T445" s="1597"/>
      <c r="U445" s="1597"/>
      <c r="V445" s="1597"/>
    </row>
    <row r="446" spans="1:22" s="1589" customFormat="1" ht="22.5" customHeight="1" x14ac:dyDescent="0.15">
      <c r="A446" s="1598" t="s">
        <v>1517</v>
      </c>
      <c r="B446" s="1311" t="s">
        <v>1497</v>
      </c>
      <c r="C446" s="1599"/>
      <c r="D446" s="1600" t="s">
        <v>2010</v>
      </c>
      <c r="E446" s="1599"/>
      <c r="F446" s="1601" t="s">
        <v>2011</v>
      </c>
      <c r="G446" s="1602" t="s">
        <v>1522</v>
      </c>
      <c r="H446" s="1399" t="s">
        <v>1523</v>
      </c>
      <c r="I446" s="1603" t="s">
        <v>1524</v>
      </c>
      <c r="J446" s="1284">
        <f t="shared" si="16"/>
        <v>20</v>
      </c>
      <c r="K446" s="1597">
        <v>5</v>
      </c>
      <c r="L446" s="1597">
        <v>5</v>
      </c>
      <c r="M446" s="1597">
        <v>5</v>
      </c>
      <c r="N446" s="1597">
        <v>5</v>
      </c>
      <c r="O446" s="1604">
        <v>643518</v>
      </c>
      <c r="P446" s="1604">
        <v>7592</v>
      </c>
      <c r="Q446" s="1604">
        <v>500</v>
      </c>
      <c r="R446" s="1604"/>
      <c r="S446" s="1604"/>
      <c r="T446" s="1604"/>
      <c r="U446" s="1604"/>
      <c r="V446" s="1604"/>
    </row>
    <row r="447" spans="1:22" s="1589" customFormat="1" ht="22.5" customHeight="1" x14ac:dyDescent="0.15">
      <c r="A447" s="1605"/>
      <c r="B447" s="1199"/>
      <c r="C447" s="1599"/>
      <c r="D447" s="1606"/>
      <c r="E447" s="1599"/>
      <c r="F447" s="1601"/>
      <c r="G447" s="1602" t="s">
        <v>1525</v>
      </c>
      <c r="H447" s="1399" t="s">
        <v>1526</v>
      </c>
      <c r="I447" s="1596"/>
      <c r="J447" s="1284">
        <f t="shared" si="16"/>
        <v>8</v>
      </c>
      <c r="K447" s="1597">
        <v>2</v>
      </c>
      <c r="L447" s="1597">
        <v>2</v>
      </c>
      <c r="M447" s="1597">
        <v>2</v>
      </c>
      <c r="N447" s="1597">
        <v>2</v>
      </c>
      <c r="O447" s="1607"/>
      <c r="P447" s="1607"/>
      <c r="Q447" s="1607"/>
      <c r="R447" s="1607"/>
      <c r="S447" s="1607"/>
      <c r="T447" s="1607"/>
      <c r="U447" s="1607"/>
      <c r="V447" s="1607"/>
    </row>
    <row r="448" spans="1:22" s="1589" customFormat="1" ht="22.5" customHeight="1" x14ac:dyDescent="0.15">
      <c r="A448" s="1605"/>
      <c r="B448" s="1199"/>
      <c r="C448" s="1599"/>
      <c r="D448" s="1606"/>
      <c r="E448" s="1599"/>
      <c r="F448" s="1601"/>
      <c r="G448" s="1602" t="s">
        <v>1527</v>
      </c>
      <c r="H448" s="1399" t="s">
        <v>1528</v>
      </c>
      <c r="I448" s="1596"/>
      <c r="J448" s="1284">
        <f t="shared" si="16"/>
        <v>6</v>
      </c>
      <c r="K448" s="1597">
        <v>1</v>
      </c>
      <c r="L448" s="1597">
        <v>2</v>
      </c>
      <c r="M448" s="1597">
        <v>1</v>
      </c>
      <c r="N448" s="1597">
        <v>2</v>
      </c>
      <c r="O448" s="1607"/>
      <c r="P448" s="1607"/>
      <c r="Q448" s="1607"/>
      <c r="R448" s="1607"/>
      <c r="S448" s="1607"/>
      <c r="T448" s="1607"/>
      <c r="U448" s="1607"/>
      <c r="V448" s="1607"/>
    </row>
    <row r="449" spans="1:22" s="1589" customFormat="1" ht="22.5" customHeight="1" x14ac:dyDescent="0.15">
      <c r="A449" s="1605"/>
      <c r="B449" s="1199"/>
      <c r="C449" s="1599"/>
      <c r="D449" s="1606"/>
      <c r="E449" s="1599"/>
      <c r="F449" s="1601"/>
      <c r="G449" s="1602" t="s">
        <v>1529</v>
      </c>
      <c r="H449" s="1399" t="s">
        <v>1530</v>
      </c>
      <c r="I449" s="1596"/>
      <c r="J449" s="1284">
        <f t="shared" si="16"/>
        <v>30</v>
      </c>
      <c r="K449" s="1597">
        <v>8</v>
      </c>
      <c r="L449" s="1597">
        <v>7</v>
      </c>
      <c r="M449" s="1597">
        <v>8</v>
      </c>
      <c r="N449" s="1597">
        <v>7</v>
      </c>
      <c r="O449" s="1607"/>
      <c r="P449" s="1607"/>
      <c r="Q449" s="1607"/>
      <c r="R449" s="1607"/>
      <c r="S449" s="1607"/>
      <c r="T449" s="1607"/>
      <c r="U449" s="1607"/>
      <c r="V449" s="1607"/>
    </row>
    <row r="450" spans="1:22" s="1589" customFormat="1" ht="22.5" customHeight="1" x14ac:dyDescent="0.15">
      <c r="A450" s="1605"/>
      <c r="B450" s="1199"/>
      <c r="C450" s="1599"/>
      <c r="D450" s="1606"/>
      <c r="E450" s="1599"/>
      <c r="F450" s="1601"/>
      <c r="G450" s="1602" t="s">
        <v>1531</v>
      </c>
      <c r="H450" s="1399" t="s">
        <v>1532</v>
      </c>
      <c r="I450" s="1596"/>
      <c r="J450" s="1284">
        <f t="shared" si="16"/>
        <v>12</v>
      </c>
      <c r="K450" s="1597">
        <v>3</v>
      </c>
      <c r="L450" s="1597">
        <v>3</v>
      </c>
      <c r="M450" s="1597">
        <v>3</v>
      </c>
      <c r="N450" s="1597">
        <v>3</v>
      </c>
      <c r="O450" s="1607"/>
      <c r="P450" s="1607"/>
      <c r="Q450" s="1607"/>
      <c r="R450" s="1607"/>
      <c r="S450" s="1607"/>
      <c r="T450" s="1607"/>
      <c r="U450" s="1607"/>
      <c r="V450" s="1607"/>
    </row>
    <row r="451" spans="1:22" s="1589" customFormat="1" ht="22.5" customHeight="1" x14ac:dyDescent="0.15">
      <c r="A451" s="1605"/>
      <c r="B451" s="1199"/>
      <c r="C451" s="1599"/>
      <c r="D451" s="1606"/>
      <c r="E451" s="1599"/>
      <c r="F451" s="1601"/>
      <c r="G451" s="1602" t="s">
        <v>1533</v>
      </c>
      <c r="H451" s="1399" t="s">
        <v>1534</v>
      </c>
      <c r="I451" s="1596"/>
      <c r="J451" s="1284">
        <f t="shared" si="16"/>
        <v>8</v>
      </c>
      <c r="K451" s="1597">
        <v>2</v>
      </c>
      <c r="L451" s="1597">
        <v>2</v>
      </c>
      <c r="M451" s="1597">
        <v>2</v>
      </c>
      <c r="N451" s="1597">
        <v>2</v>
      </c>
      <c r="O451" s="1607"/>
      <c r="P451" s="1607"/>
      <c r="Q451" s="1607"/>
      <c r="R451" s="1607"/>
      <c r="S451" s="1607"/>
      <c r="T451" s="1607"/>
      <c r="U451" s="1607"/>
      <c r="V451" s="1607"/>
    </row>
    <row r="452" spans="1:22" s="1589" customFormat="1" ht="22.5" customHeight="1" x14ac:dyDescent="0.15">
      <c r="A452" s="1605"/>
      <c r="B452" s="1199"/>
      <c r="C452" s="1599"/>
      <c r="D452" s="1606"/>
      <c r="E452" s="1599"/>
      <c r="F452" s="1601"/>
      <c r="G452" s="1602" t="s">
        <v>1535</v>
      </c>
      <c r="H452" s="1399" t="s">
        <v>1536</v>
      </c>
      <c r="I452" s="1596"/>
      <c r="J452" s="1284">
        <f t="shared" si="16"/>
        <v>8</v>
      </c>
      <c r="K452" s="1597">
        <v>2</v>
      </c>
      <c r="L452" s="1597">
        <v>2</v>
      </c>
      <c r="M452" s="1597">
        <v>2</v>
      </c>
      <c r="N452" s="1597">
        <v>2</v>
      </c>
      <c r="O452" s="1607"/>
      <c r="P452" s="1607"/>
      <c r="Q452" s="1607"/>
      <c r="R452" s="1607"/>
      <c r="S452" s="1607"/>
      <c r="T452" s="1607"/>
      <c r="U452" s="1607"/>
      <c r="V452" s="1607"/>
    </row>
    <row r="453" spans="1:22" s="1589" customFormat="1" ht="22.5" customHeight="1" x14ac:dyDescent="0.15">
      <c r="A453" s="1605"/>
      <c r="B453" s="1199"/>
      <c r="C453" s="1599"/>
      <c r="D453" s="1606"/>
      <c r="E453" s="1599"/>
      <c r="F453" s="1601"/>
      <c r="G453" s="1602" t="s">
        <v>1537</v>
      </c>
      <c r="H453" s="1399" t="s">
        <v>1538</v>
      </c>
      <c r="I453" s="1596"/>
      <c r="J453" s="1284">
        <f t="shared" si="16"/>
        <v>8</v>
      </c>
      <c r="K453" s="1597">
        <v>2</v>
      </c>
      <c r="L453" s="1597">
        <v>2</v>
      </c>
      <c r="M453" s="1597">
        <v>2</v>
      </c>
      <c r="N453" s="1597">
        <v>2</v>
      </c>
      <c r="O453" s="1607"/>
      <c r="P453" s="1607"/>
      <c r="Q453" s="1607"/>
      <c r="R453" s="1607"/>
      <c r="S453" s="1607"/>
      <c r="T453" s="1607"/>
      <c r="U453" s="1607"/>
      <c r="V453" s="1607"/>
    </row>
    <row r="454" spans="1:22" s="1589" customFormat="1" ht="22.5" customHeight="1" x14ac:dyDescent="0.15">
      <c r="A454" s="1605"/>
      <c r="B454" s="1199"/>
      <c r="C454" s="1599"/>
      <c r="D454" s="1606"/>
      <c r="E454" s="1599"/>
      <c r="F454" s="1601"/>
      <c r="G454" s="1602" t="s">
        <v>1539</v>
      </c>
      <c r="H454" s="1399" t="s">
        <v>1540</v>
      </c>
      <c r="I454" s="1596"/>
      <c r="J454" s="1284">
        <f t="shared" si="16"/>
        <v>2</v>
      </c>
      <c r="K454" s="1597"/>
      <c r="L454" s="1597">
        <v>1</v>
      </c>
      <c r="M454" s="1597">
        <v>1</v>
      </c>
      <c r="N454" s="1597"/>
      <c r="O454" s="1607"/>
      <c r="P454" s="1607"/>
      <c r="Q454" s="1607"/>
      <c r="R454" s="1607"/>
      <c r="S454" s="1607"/>
      <c r="T454" s="1607"/>
      <c r="U454" s="1607"/>
      <c r="V454" s="1607"/>
    </row>
    <row r="455" spans="1:22" s="1589" customFormat="1" ht="22.5" customHeight="1" x14ac:dyDescent="0.15">
      <c r="A455" s="1605"/>
      <c r="B455" s="1199"/>
      <c r="C455" s="1599"/>
      <c r="D455" s="1606"/>
      <c r="E455" s="1599"/>
      <c r="F455" s="1601"/>
      <c r="G455" s="1602" t="s">
        <v>1541</v>
      </c>
      <c r="H455" s="1399" t="s">
        <v>1542</v>
      </c>
      <c r="I455" s="1596"/>
      <c r="J455" s="1284">
        <f t="shared" si="16"/>
        <v>4</v>
      </c>
      <c r="K455" s="1597">
        <v>1</v>
      </c>
      <c r="L455" s="1597">
        <v>1</v>
      </c>
      <c r="M455" s="1597">
        <v>1</v>
      </c>
      <c r="N455" s="1597">
        <v>1</v>
      </c>
      <c r="O455" s="1607"/>
      <c r="P455" s="1607"/>
      <c r="Q455" s="1607"/>
      <c r="R455" s="1607"/>
      <c r="S455" s="1607"/>
      <c r="T455" s="1607"/>
      <c r="U455" s="1607"/>
      <c r="V455" s="1607"/>
    </row>
    <row r="456" spans="1:22" s="1589" customFormat="1" ht="22.5" customHeight="1" x14ac:dyDescent="0.15">
      <c r="A456" s="1605"/>
      <c r="B456" s="1199"/>
      <c r="C456" s="1599"/>
      <c r="D456" s="1606"/>
      <c r="E456" s="1599"/>
      <c r="F456" s="1601"/>
      <c r="G456" s="1602" t="s">
        <v>1543</v>
      </c>
      <c r="H456" s="1399" t="s">
        <v>1544</v>
      </c>
      <c r="I456" s="1596"/>
      <c r="J456" s="1284">
        <f t="shared" si="16"/>
        <v>2</v>
      </c>
      <c r="K456" s="1597"/>
      <c r="L456" s="1597">
        <v>1</v>
      </c>
      <c r="M456" s="1597">
        <v>1</v>
      </c>
      <c r="N456" s="1597"/>
      <c r="O456" s="1607"/>
      <c r="P456" s="1607"/>
      <c r="Q456" s="1607"/>
      <c r="R456" s="1607"/>
      <c r="S456" s="1607"/>
      <c r="T456" s="1607"/>
      <c r="U456" s="1607"/>
      <c r="V456" s="1607"/>
    </row>
    <row r="457" spans="1:22" ht="22.5" customHeight="1" x14ac:dyDescent="0.2">
      <c r="A457" s="1605"/>
      <c r="B457" s="1199"/>
      <c r="C457" s="1599"/>
      <c r="D457" s="1606"/>
      <c r="E457" s="1599"/>
      <c r="F457" s="1601"/>
      <c r="G457" s="1602" t="s">
        <v>1545</v>
      </c>
      <c r="H457" s="1399" t="s">
        <v>1546</v>
      </c>
      <c r="I457" s="1608"/>
      <c r="J457" s="1284">
        <f t="shared" si="16"/>
        <v>16</v>
      </c>
      <c r="K457" s="1597">
        <v>4</v>
      </c>
      <c r="L457" s="1597">
        <v>4</v>
      </c>
      <c r="M457" s="1597">
        <v>4</v>
      </c>
      <c r="N457" s="1597">
        <v>4</v>
      </c>
      <c r="O457" s="1609"/>
      <c r="P457" s="1609"/>
      <c r="Q457" s="1609"/>
      <c r="R457" s="1609"/>
      <c r="S457" s="1609"/>
      <c r="T457" s="1609"/>
      <c r="U457" s="1609"/>
      <c r="V457" s="1609"/>
    </row>
    <row r="458" spans="1:22" ht="22.5" customHeight="1" x14ac:dyDescent="0.2">
      <c r="A458" s="1605"/>
      <c r="B458" s="1199"/>
      <c r="C458" s="1599"/>
      <c r="D458" s="1606"/>
      <c r="E458" s="1599"/>
      <c r="F458" s="1606" t="s">
        <v>2012</v>
      </c>
      <c r="G458" s="1602" t="s">
        <v>1547</v>
      </c>
      <c r="H458" s="1399" t="s">
        <v>1548</v>
      </c>
      <c r="I458" s="1608"/>
      <c r="J458" s="1284">
        <f t="shared" si="16"/>
        <v>15</v>
      </c>
      <c r="K458" s="1597">
        <v>3</v>
      </c>
      <c r="L458" s="1597">
        <v>4</v>
      </c>
      <c r="M458" s="1597">
        <v>4</v>
      </c>
      <c r="N458" s="1597">
        <v>4</v>
      </c>
      <c r="O458" s="1610">
        <v>76164</v>
      </c>
      <c r="P458" s="1610">
        <v>13494</v>
      </c>
      <c r="Q458" s="1610">
        <v>500</v>
      </c>
      <c r="R458" s="1610"/>
      <c r="S458" s="1610"/>
      <c r="T458" s="1610"/>
      <c r="U458" s="1610"/>
      <c r="V458" s="1610"/>
    </row>
    <row r="459" spans="1:22" ht="22.5" customHeight="1" x14ac:dyDescent="0.2">
      <c r="A459" s="1605"/>
      <c r="B459" s="1199"/>
      <c r="C459" s="1599"/>
      <c r="D459" s="1606"/>
      <c r="E459" s="1599"/>
      <c r="F459" s="1606"/>
      <c r="G459" s="1602" t="s">
        <v>1549</v>
      </c>
      <c r="H459" s="1399" t="s">
        <v>1550</v>
      </c>
      <c r="I459" s="1608"/>
      <c r="J459" s="1284">
        <f t="shared" si="16"/>
        <v>25</v>
      </c>
      <c r="K459" s="1597">
        <v>6</v>
      </c>
      <c r="L459" s="1597">
        <v>7</v>
      </c>
      <c r="M459" s="1597">
        <v>6</v>
      </c>
      <c r="N459" s="1597">
        <v>6</v>
      </c>
      <c r="O459" s="1610"/>
      <c r="P459" s="1610"/>
      <c r="Q459" s="1610"/>
      <c r="R459" s="1610"/>
      <c r="S459" s="1610"/>
      <c r="T459" s="1610"/>
      <c r="U459" s="1610"/>
      <c r="V459" s="1610"/>
    </row>
    <row r="460" spans="1:22" ht="22.5" customHeight="1" x14ac:dyDescent="0.2">
      <c r="A460" s="1605"/>
      <c r="B460" s="1199"/>
      <c r="C460" s="1599"/>
      <c r="D460" s="1606"/>
      <c r="E460" s="1599"/>
      <c r="F460" s="1606"/>
      <c r="G460" s="1602" t="s">
        <v>1551</v>
      </c>
      <c r="H460" s="1399" t="s">
        <v>1552</v>
      </c>
      <c r="I460" s="1611"/>
      <c r="J460" s="1284">
        <f t="shared" si="16"/>
        <v>63</v>
      </c>
      <c r="K460" s="1597">
        <v>15</v>
      </c>
      <c r="L460" s="1597">
        <v>16</v>
      </c>
      <c r="M460" s="1597">
        <v>16</v>
      </c>
      <c r="N460" s="1597">
        <v>16</v>
      </c>
      <c r="O460" s="1610"/>
      <c r="P460" s="1610"/>
      <c r="Q460" s="1610"/>
      <c r="R460" s="1610"/>
      <c r="S460" s="1610"/>
      <c r="T460" s="1610"/>
      <c r="U460" s="1610"/>
      <c r="V460" s="1610"/>
    </row>
    <row r="461" spans="1:22" ht="22.5" customHeight="1" x14ac:dyDescent="0.2">
      <c r="A461" s="1605"/>
      <c r="B461" s="1199"/>
      <c r="C461" s="1599"/>
      <c r="D461" s="1606"/>
      <c r="E461" s="1599"/>
      <c r="F461" s="1606"/>
      <c r="G461" s="1602" t="s">
        <v>1553</v>
      </c>
      <c r="H461" s="1399" t="s">
        <v>1554</v>
      </c>
      <c r="I461" s="1608"/>
      <c r="J461" s="1284">
        <f t="shared" si="16"/>
        <v>26</v>
      </c>
      <c r="K461" s="1597">
        <v>6</v>
      </c>
      <c r="L461" s="1597">
        <v>7</v>
      </c>
      <c r="M461" s="1597">
        <v>6</v>
      </c>
      <c r="N461" s="1597">
        <v>7</v>
      </c>
      <c r="O461" s="1610"/>
      <c r="P461" s="1610"/>
      <c r="Q461" s="1610"/>
      <c r="R461" s="1610"/>
      <c r="S461" s="1610"/>
      <c r="T461" s="1610"/>
      <c r="U461" s="1610"/>
      <c r="V461" s="1610"/>
    </row>
    <row r="462" spans="1:22" ht="22.5" customHeight="1" x14ac:dyDescent="0.2">
      <c r="A462" s="1605"/>
      <c r="B462" s="1199"/>
      <c r="C462" s="1599"/>
      <c r="D462" s="1606"/>
      <c r="E462" s="1599"/>
      <c r="F462" s="1606"/>
      <c r="G462" s="1602" t="s">
        <v>1555</v>
      </c>
      <c r="H462" s="1399" t="s">
        <v>1556</v>
      </c>
      <c r="I462" s="1608"/>
      <c r="J462" s="1284">
        <f t="shared" si="16"/>
        <v>8</v>
      </c>
      <c r="K462" s="1597">
        <v>2</v>
      </c>
      <c r="L462" s="1597">
        <v>2</v>
      </c>
      <c r="M462" s="1597">
        <v>2</v>
      </c>
      <c r="N462" s="1597">
        <v>2</v>
      </c>
      <c r="O462" s="1610"/>
      <c r="P462" s="1610"/>
      <c r="Q462" s="1610"/>
      <c r="R462" s="1610"/>
      <c r="S462" s="1610"/>
      <c r="T462" s="1610"/>
      <c r="U462" s="1610"/>
      <c r="V462" s="1610"/>
    </row>
    <row r="463" spans="1:22" ht="22.5" customHeight="1" x14ac:dyDescent="0.2">
      <c r="A463" s="1605"/>
      <c r="B463" s="1199"/>
      <c r="C463" s="1599"/>
      <c r="D463" s="1606"/>
      <c r="E463" s="1599"/>
      <c r="F463" s="1606"/>
      <c r="G463" s="1602" t="s">
        <v>1557</v>
      </c>
      <c r="H463" s="1399" t="s">
        <v>1558</v>
      </c>
      <c r="I463" s="1608"/>
      <c r="J463" s="1284">
        <f t="shared" si="16"/>
        <v>20</v>
      </c>
      <c r="K463" s="1597">
        <v>5</v>
      </c>
      <c r="L463" s="1597">
        <v>5</v>
      </c>
      <c r="M463" s="1597">
        <v>5</v>
      </c>
      <c r="N463" s="1597">
        <v>5</v>
      </c>
      <c r="O463" s="1604">
        <v>729238</v>
      </c>
      <c r="P463" s="1604">
        <v>6827</v>
      </c>
      <c r="Q463" s="1604">
        <v>500</v>
      </c>
      <c r="R463" s="1604"/>
      <c r="S463" s="1604"/>
      <c r="T463" s="1604"/>
      <c r="U463" s="1604"/>
      <c r="V463" s="1604"/>
    </row>
    <row r="464" spans="1:22" ht="22.5" customHeight="1" x14ac:dyDescent="0.2">
      <c r="A464" s="1605"/>
      <c r="B464" s="1199"/>
      <c r="C464" s="1599"/>
      <c r="D464" s="1606"/>
      <c r="E464" s="1599"/>
      <c r="F464" s="1606"/>
      <c r="G464" s="1602" t="s">
        <v>1559</v>
      </c>
      <c r="H464" s="1399" t="s">
        <v>1560</v>
      </c>
      <c r="I464" s="1608"/>
      <c r="J464" s="1284">
        <f t="shared" si="16"/>
        <v>87</v>
      </c>
      <c r="K464" s="1597">
        <v>21</v>
      </c>
      <c r="L464" s="1597">
        <v>22</v>
      </c>
      <c r="M464" s="1597">
        <v>22</v>
      </c>
      <c r="N464" s="1597">
        <v>22</v>
      </c>
      <c r="O464" s="1607"/>
      <c r="P464" s="1607"/>
      <c r="Q464" s="1607"/>
      <c r="R464" s="1607"/>
      <c r="S464" s="1607"/>
      <c r="T464" s="1607"/>
      <c r="U464" s="1607"/>
      <c r="V464" s="1607"/>
    </row>
    <row r="465" spans="1:22" ht="22.5" customHeight="1" x14ac:dyDescent="0.2">
      <c r="A465" s="1605"/>
      <c r="B465" s="1199"/>
      <c r="C465" s="1599"/>
      <c r="D465" s="1606"/>
      <c r="E465" s="1599"/>
      <c r="F465" s="1606"/>
      <c r="G465" s="1602" t="s">
        <v>1561</v>
      </c>
      <c r="H465" s="1399" t="s">
        <v>1562</v>
      </c>
      <c r="I465" s="1608"/>
      <c r="J465" s="1284">
        <f t="shared" si="16"/>
        <v>2</v>
      </c>
      <c r="K465" s="1597"/>
      <c r="L465" s="1597">
        <v>1</v>
      </c>
      <c r="M465" s="1597">
        <v>1</v>
      </c>
      <c r="N465" s="1597"/>
      <c r="O465" s="1607"/>
      <c r="P465" s="1607"/>
      <c r="Q465" s="1607"/>
      <c r="R465" s="1607"/>
      <c r="S465" s="1607"/>
      <c r="T465" s="1607"/>
      <c r="U465" s="1607"/>
      <c r="V465" s="1607"/>
    </row>
    <row r="466" spans="1:22" ht="22.5" customHeight="1" x14ac:dyDescent="0.2">
      <c r="A466" s="1605"/>
      <c r="B466" s="1199"/>
      <c r="C466" s="1612"/>
      <c r="D466" s="1613"/>
      <c r="E466" s="1612"/>
      <c r="F466" s="1613"/>
      <c r="G466" s="1602" t="s">
        <v>1563</v>
      </c>
      <c r="H466" s="1399" t="s">
        <v>1564</v>
      </c>
      <c r="I466" s="1608"/>
      <c r="J466" s="1284">
        <f t="shared" si="16"/>
        <v>13</v>
      </c>
      <c r="K466" s="1597">
        <v>3</v>
      </c>
      <c r="L466" s="1597">
        <v>4</v>
      </c>
      <c r="M466" s="1597">
        <v>3</v>
      </c>
      <c r="N466" s="1597">
        <v>3</v>
      </c>
      <c r="O466" s="1609"/>
      <c r="P466" s="1609"/>
      <c r="Q466" s="1609"/>
      <c r="R466" s="1609"/>
      <c r="S466" s="1609"/>
      <c r="T466" s="1609"/>
      <c r="U466" s="1609"/>
      <c r="V466" s="1609"/>
    </row>
    <row r="467" spans="1:22" s="1616" customFormat="1" ht="18" customHeight="1" x14ac:dyDescent="0.15">
      <c r="A467" s="1605"/>
      <c r="B467" s="1199"/>
      <c r="C467" s="1399" t="s">
        <v>1565</v>
      </c>
      <c r="D467" s="1314" t="s">
        <v>1566</v>
      </c>
      <c r="E467" s="1314" t="s">
        <v>1567</v>
      </c>
      <c r="F467" s="1314" t="s">
        <v>1568</v>
      </c>
      <c r="G467" s="1520" t="s">
        <v>1567</v>
      </c>
      <c r="H467" s="1399" t="s">
        <v>1568</v>
      </c>
      <c r="I467" s="1614" t="s">
        <v>1569</v>
      </c>
      <c r="J467" s="1284">
        <f t="shared" si="16"/>
        <v>390</v>
      </c>
      <c r="K467" s="1597">
        <v>98</v>
      </c>
      <c r="L467" s="1597">
        <v>97</v>
      </c>
      <c r="M467" s="1597">
        <v>98</v>
      </c>
      <c r="N467" s="1597">
        <v>97</v>
      </c>
      <c r="O467" s="1615">
        <v>147</v>
      </c>
      <c r="P467" s="1615">
        <v>660</v>
      </c>
      <c r="Q467" s="1615"/>
      <c r="R467" s="1615"/>
      <c r="S467" s="1615"/>
      <c r="T467" s="1615"/>
      <c r="U467" s="1615"/>
      <c r="V467" s="1615"/>
    </row>
    <row r="468" spans="1:22" s="1616" customFormat="1" ht="18" customHeight="1" x14ac:dyDescent="0.15">
      <c r="A468" s="1617"/>
      <c r="B468" s="1317"/>
      <c r="C468" s="1618"/>
      <c r="D468" s="1619"/>
      <c r="E468" s="1399" t="s">
        <v>1570</v>
      </c>
      <c r="F468" s="1399" t="s">
        <v>1571</v>
      </c>
      <c r="G468" s="1520" t="s">
        <v>1570</v>
      </c>
      <c r="H468" s="1399" t="s">
        <v>1571</v>
      </c>
      <c r="I468" s="1608"/>
      <c r="J468" s="1284">
        <f t="shared" si="16"/>
        <v>72</v>
      </c>
      <c r="K468" s="1597">
        <v>18</v>
      </c>
      <c r="L468" s="1597">
        <v>18</v>
      </c>
      <c r="M468" s="1597">
        <v>18</v>
      </c>
      <c r="N468" s="1597">
        <v>18</v>
      </c>
      <c r="O468" s="1615">
        <v>344</v>
      </c>
      <c r="P468" s="1615">
        <v>660</v>
      </c>
      <c r="Q468" s="1615"/>
      <c r="R468" s="1615"/>
      <c r="S468" s="1615"/>
      <c r="T468" s="1615"/>
      <c r="U468" s="1615"/>
      <c r="V468" s="1615"/>
    </row>
    <row r="471" spans="1:22" x14ac:dyDescent="0.2">
      <c r="A471" s="1268" t="s">
        <v>0</v>
      </c>
      <c r="B471" s="1268"/>
      <c r="C471" s="1268"/>
      <c r="D471" s="1268"/>
      <c r="E471" s="1268"/>
      <c r="F471" s="1268"/>
      <c r="G471" s="1268"/>
      <c r="H471" s="1268"/>
      <c r="I471" s="1268"/>
      <c r="J471" s="1268"/>
      <c r="K471" s="1268"/>
      <c r="L471" s="1268"/>
      <c r="M471" s="1268"/>
      <c r="N471" s="1268"/>
      <c r="O471" s="1268"/>
      <c r="P471" s="1268"/>
      <c r="Q471" s="1268"/>
      <c r="R471" s="1268"/>
      <c r="S471" s="1268"/>
      <c r="T471" s="1268"/>
      <c r="U471" s="1268"/>
      <c r="V471" s="1268"/>
    </row>
    <row r="472" spans="1:22" x14ac:dyDescent="0.2">
      <c r="A472" s="1268" t="s">
        <v>244</v>
      </c>
      <c r="B472" s="1268"/>
      <c r="C472" s="1268"/>
      <c r="D472" s="1268"/>
      <c r="E472" s="1268"/>
      <c r="F472" s="1268"/>
      <c r="G472" s="1268"/>
      <c r="H472" s="1268"/>
      <c r="I472" s="1268"/>
      <c r="J472" s="1268"/>
      <c r="K472" s="1268"/>
      <c r="L472" s="1268"/>
      <c r="M472" s="1268"/>
      <c r="N472" s="1268"/>
      <c r="O472" s="1268"/>
      <c r="P472" s="1268"/>
      <c r="Q472" s="1268"/>
      <c r="R472" s="1268"/>
      <c r="S472" s="1268"/>
      <c r="T472" s="1268"/>
      <c r="U472" s="1268"/>
      <c r="V472" s="1268"/>
    </row>
    <row r="473" spans="1:22" x14ac:dyDescent="0.2">
      <c r="C473" s="1620"/>
      <c r="D473" s="1156"/>
      <c r="E473" s="1621"/>
      <c r="G473" s="1622"/>
    </row>
    <row r="474" spans="1:22" x14ac:dyDescent="0.2">
      <c r="A474" s="1461" t="s">
        <v>1957</v>
      </c>
      <c r="B474" s="1623"/>
      <c r="C474" s="1462"/>
      <c r="D474" s="1156"/>
      <c r="E474" s="1463"/>
      <c r="F474" s="1461"/>
      <c r="G474" s="1622"/>
    </row>
    <row r="475" spans="1:22" x14ac:dyDescent="0.2">
      <c r="A475" s="1461" t="s">
        <v>1579</v>
      </c>
      <c r="B475" s="1461"/>
      <c r="C475" s="1462"/>
      <c r="D475" s="1156"/>
      <c r="E475" s="1463"/>
      <c r="F475" s="1461"/>
      <c r="G475" s="1622"/>
    </row>
    <row r="477" spans="1:22" ht="19.5" customHeight="1" x14ac:dyDescent="0.2">
      <c r="A477" s="1624" t="s">
        <v>4</v>
      </c>
      <c r="B477" s="1624" t="s">
        <v>247</v>
      </c>
      <c r="C477" s="1624" t="s">
        <v>5</v>
      </c>
      <c r="D477" s="1625" t="s">
        <v>6</v>
      </c>
      <c r="E477" s="1624" t="s">
        <v>7</v>
      </c>
      <c r="F477" s="1624" t="s">
        <v>248</v>
      </c>
      <c r="G477" s="1626" t="s">
        <v>249</v>
      </c>
      <c r="H477" s="1624" t="s">
        <v>250</v>
      </c>
      <c r="I477" s="1624" t="s">
        <v>11</v>
      </c>
      <c r="J477" s="1627" t="s">
        <v>251</v>
      </c>
      <c r="K477" s="1627" t="s">
        <v>252</v>
      </c>
      <c r="L477" s="1627"/>
      <c r="M477" s="1627"/>
      <c r="N477" s="1627"/>
      <c r="O477" s="1627" t="s">
        <v>253</v>
      </c>
      <c r="P477" s="1627"/>
      <c r="Q477" s="1627"/>
      <c r="R477" s="1627"/>
      <c r="S477" s="1627"/>
      <c r="T477" s="1627"/>
      <c r="U477" s="1627" t="s">
        <v>15</v>
      </c>
      <c r="V477" s="1626" t="s">
        <v>16</v>
      </c>
    </row>
    <row r="478" spans="1:22" ht="24.75" x14ac:dyDescent="0.2">
      <c r="A478" s="1624"/>
      <c r="B478" s="1624"/>
      <c r="C478" s="1624"/>
      <c r="D478" s="1625"/>
      <c r="E478" s="1624"/>
      <c r="F478" s="1624"/>
      <c r="G478" s="1626"/>
      <c r="H478" s="1624"/>
      <c r="I478" s="1624"/>
      <c r="J478" s="1627"/>
      <c r="K478" s="1627"/>
      <c r="L478" s="1627"/>
      <c r="M478" s="1627"/>
      <c r="N478" s="1627"/>
      <c r="O478" s="1183" t="s">
        <v>17</v>
      </c>
      <c r="P478" s="1183" t="s">
        <v>18</v>
      </c>
      <c r="Q478" s="1183" t="s">
        <v>19</v>
      </c>
      <c r="R478" s="1183" t="s">
        <v>254</v>
      </c>
      <c r="S478" s="1183" t="s">
        <v>21</v>
      </c>
      <c r="T478" s="1627" t="s">
        <v>255</v>
      </c>
      <c r="U478" s="1627"/>
      <c r="V478" s="1626"/>
    </row>
    <row r="479" spans="1:22" ht="25.5" thickBot="1" x14ac:dyDescent="0.25">
      <c r="A479" s="1624"/>
      <c r="B479" s="1624"/>
      <c r="C479" s="1624"/>
      <c r="D479" s="1625"/>
      <c r="E479" s="1624"/>
      <c r="F479" s="1624"/>
      <c r="G479" s="1626"/>
      <c r="H479" s="1624"/>
      <c r="I479" s="1624"/>
      <c r="J479" s="1627"/>
      <c r="K479" s="1183" t="s">
        <v>23</v>
      </c>
      <c r="L479" s="1183" t="s">
        <v>24</v>
      </c>
      <c r="M479" s="1183" t="s">
        <v>25</v>
      </c>
      <c r="N479" s="1183" t="s">
        <v>26</v>
      </c>
      <c r="O479" s="1183" t="s">
        <v>256</v>
      </c>
      <c r="P479" s="1183" t="s">
        <v>742</v>
      </c>
      <c r="Q479" s="1183" t="s">
        <v>258</v>
      </c>
      <c r="R479" s="1183" t="s">
        <v>259</v>
      </c>
      <c r="S479" s="1628" t="s">
        <v>260</v>
      </c>
      <c r="T479" s="1627"/>
      <c r="U479" s="1627"/>
      <c r="V479" s="1626"/>
    </row>
    <row r="480" spans="1:22" ht="18.75" customHeight="1" x14ac:dyDescent="0.2">
      <c r="A480" s="1629"/>
      <c r="B480" s="700" t="s">
        <v>1580</v>
      </c>
      <c r="C480" s="701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2"/>
      <c r="O480" s="1183"/>
      <c r="P480" s="1183"/>
      <c r="Q480" s="1183"/>
      <c r="R480" s="1183"/>
      <c r="S480" s="1628"/>
      <c r="T480" s="1183"/>
      <c r="U480" s="1183"/>
      <c r="V480" s="1630"/>
    </row>
    <row r="481" spans="1:22" ht="33.75" x14ac:dyDescent="0.2">
      <c r="A481" s="1560" t="s">
        <v>1496</v>
      </c>
      <c r="B481" s="1631" t="s">
        <v>2013</v>
      </c>
      <c r="C481" s="1632">
        <v>3000001</v>
      </c>
      <c r="D481" s="1633" t="s">
        <v>1582</v>
      </c>
      <c r="E481" s="1634">
        <v>5005183</v>
      </c>
      <c r="F481" s="1635" t="s">
        <v>1583</v>
      </c>
      <c r="G481" s="1291" t="s">
        <v>1584</v>
      </c>
      <c r="H481" s="1399" t="s">
        <v>1583</v>
      </c>
      <c r="I481" s="1636" t="s">
        <v>1501</v>
      </c>
      <c r="J481" s="1284">
        <f t="shared" ref="J481:J491" si="17">SUM(K481:N481)</f>
        <v>6</v>
      </c>
      <c r="K481" s="1597">
        <v>1</v>
      </c>
      <c r="L481" s="1597">
        <v>2</v>
      </c>
      <c r="M481" s="1597">
        <v>1</v>
      </c>
      <c r="N481" s="1597">
        <v>2</v>
      </c>
      <c r="O481" s="1523">
        <v>17193</v>
      </c>
      <c r="P481" s="1523">
        <v>1000</v>
      </c>
      <c r="Q481" s="1523"/>
      <c r="R481" s="1523"/>
      <c r="S481" s="1523"/>
      <c r="T481" s="1523"/>
      <c r="U481" s="1523"/>
      <c r="V481" s="1523"/>
    </row>
    <row r="482" spans="1:22" ht="56.25" x14ac:dyDescent="0.2">
      <c r="A482" s="1554"/>
      <c r="B482" s="1637"/>
      <c r="C482" s="1638"/>
      <c r="D482" s="1639"/>
      <c r="E482" s="1634">
        <v>5005184</v>
      </c>
      <c r="F482" s="1635" t="s">
        <v>1585</v>
      </c>
      <c r="G482" s="1291" t="s">
        <v>1586</v>
      </c>
      <c r="H482" s="1505" t="s">
        <v>1587</v>
      </c>
      <c r="I482" s="1636" t="s">
        <v>1588</v>
      </c>
      <c r="J482" s="1284">
        <f t="shared" si="17"/>
        <v>2</v>
      </c>
      <c r="K482" s="1597">
        <v>1</v>
      </c>
      <c r="L482" s="1597"/>
      <c r="M482" s="1597">
        <v>1</v>
      </c>
      <c r="N482" s="1597"/>
      <c r="O482" s="1516">
        <v>17193</v>
      </c>
      <c r="P482" s="1523">
        <v>1000</v>
      </c>
      <c r="Q482" s="1523"/>
      <c r="R482" s="1523"/>
      <c r="S482" s="1523"/>
      <c r="T482" s="1523"/>
      <c r="U482" s="1523"/>
      <c r="V482" s="1523"/>
    </row>
    <row r="483" spans="1:22" ht="59.25" customHeight="1" x14ac:dyDescent="0.2">
      <c r="A483" s="1640"/>
      <c r="B483" s="1631" t="s">
        <v>2014</v>
      </c>
      <c r="C483" s="1641">
        <v>3000699</v>
      </c>
      <c r="D483" s="1641" t="s">
        <v>1607</v>
      </c>
      <c r="E483" s="1642">
        <v>5005189</v>
      </c>
      <c r="F483" s="1642" t="s">
        <v>1608</v>
      </c>
      <c r="G483" s="1291" t="s">
        <v>1609</v>
      </c>
      <c r="H483" s="1643" t="s">
        <v>1608</v>
      </c>
      <c r="I483" s="1644" t="s">
        <v>1610</v>
      </c>
      <c r="J483" s="1284">
        <f t="shared" si="17"/>
        <v>1017</v>
      </c>
      <c r="K483" s="1597">
        <v>254</v>
      </c>
      <c r="L483" s="1597">
        <v>254</v>
      </c>
      <c r="M483" s="1597">
        <v>254</v>
      </c>
      <c r="N483" s="1523">
        <v>255</v>
      </c>
      <c r="O483" s="1523">
        <v>5868</v>
      </c>
      <c r="P483" s="1523">
        <v>750</v>
      </c>
      <c r="Q483" s="1523"/>
      <c r="R483" s="1523"/>
      <c r="S483" s="1523"/>
      <c r="T483" s="1523"/>
      <c r="U483" s="1523"/>
      <c r="V483" s="1523"/>
    </row>
    <row r="484" spans="1:22" ht="45" x14ac:dyDescent="0.2">
      <c r="A484" s="1640"/>
      <c r="B484" s="1637"/>
      <c r="C484" s="1645">
        <v>3000700</v>
      </c>
      <c r="D484" s="1645" t="s">
        <v>1611</v>
      </c>
      <c r="E484" s="1642">
        <v>5005190</v>
      </c>
      <c r="F484" s="1642" t="s">
        <v>2015</v>
      </c>
      <c r="G484" s="1291" t="s">
        <v>1612</v>
      </c>
      <c r="H484" s="1643" t="s">
        <v>1614</v>
      </c>
      <c r="I484" s="1644" t="s">
        <v>1610</v>
      </c>
      <c r="J484" s="1284">
        <f t="shared" si="17"/>
        <v>2515</v>
      </c>
      <c r="K484" s="1597">
        <v>628</v>
      </c>
      <c r="L484" s="1597">
        <v>629</v>
      </c>
      <c r="M484" s="1597">
        <v>629</v>
      </c>
      <c r="N484" s="1523">
        <v>629</v>
      </c>
      <c r="O484" s="1523">
        <v>63617</v>
      </c>
      <c r="P484" s="1523">
        <v>7136</v>
      </c>
      <c r="Q484" s="1523"/>
      <c r="R484" s="1523"/>
      <c r="S484" s="1523"/>
      <c r="T484" s="1523"/>
      <c r="U484" s="1523"/>
      <c r="V484" s="1523"/>
    </row>
    <row r="485" spans="1:22" ht="33.75" x14ac:dyDescent="0.2">
      <c r="A485" s="1640"/>
      <c r="B485" s="1637"/>
      <c r="C485" s="1646"/>
      <c r="D485" s="1646"/>
      <c r="E485" s="1642">
        <v>5005191</v>
      </c>
      <c r="F485" s="1642" t="s">
        <v>1615</v>
      </c>
      <c r="G485" s="1291" t="s">
        <v>2016</v>
      </c>
      <c r="H485" s="1643" t="s">
        <v>1615</v>
      </c>
      <c r="I485" s="1644" t="s">
        <v>1610</v>
      </c>
      <c r="J485" s="1284">
        <f t="shared" si="17"/>
        <v>59</v>
      </c>
      <c r="K485" s="1597">
        <v>15</v>
      </c>
      <c r="L485" s="1597">
        <v>14</v>
      </c>
      <c r="M485" s="1597">
        <v>15</v>
      </c>
      <c r="N485" s="1523">
        <v>15</v>
      </c>
      <c r="O485" s="1523">
        <v>121835</v>
      </c>
      <c r="P485" s="1523">
        <v>6113</v>
      </c>
      <c r="Q485" s="1523"/>
      <c r="R485" s="1523"/>
      <c r="S485" s="1523"/>
      <c r="T485" s="1523"/>
      <c r="U485" s="1523"/>
      <c r="V485" s="1523"/>
    </row>
    <row r="486" spans="1:22" ht="45" x14ac:dyDescent="0.2">
      <c r="A486" s="1640"/>
      <c r="B486" s="1637"/>
      <c r="C486" s="1645">
        <v>3000701</v>
      </c>
      <c r="D486" s="1645" t="s">
        <v>1616</v>
      </c>
      <c r="E486" s="1642">
        <v>5005192</v>
      </c>
      <c r="F486" s="1642" t="s">
        <v>2017</v>
      </c>
      <c r="G486" s="1291" t="s">
        <v>1618</v>
      </c>
      <c r="H486" s="1643" t="s">
        <v>1619</v>
      </c>
      <c r="I486" s="1644" t="s">
        <v>1610</v>
      </c>
      <c r="J486" s="1284">
        <f t="shared" si="17"/>
        <v>92</v>
      </c>
      <c r="K486" s="1597">
        <v>23</v>
      </c>
      <c r="L486" s="1597">
        <v>23</v>
      </c>
      <c r="M486" s="1597">
        <v>23</v>
      </c>
      <c r="N486" s="1523">
        <v>23</v>
      </c>
      <c r="O486" s="1523">
        <v>56919</v>
      </c>
      <c r="P486" s="1523">
        <v>6030</v>
      </c>
      <c r="Q486" s="1523"/>
      <c r="R486" s="1523"/>
      <c r="S486" s="1523"/>
      <c r="T486" s="1523"/>
      <c r="U486" s="1523"/>
      <c r="V486" s="1523"/>
    </row>
    <row r="487" spans="1:22" ht="45" x14ac:dyDescent="0.2">
      <c r="A487" s="1640"/>
      <c r="B487" s="1637"/>
      <c r="C487" s="1646"/>
      <c r="D487" s="1646"/>
      <c r="E487" s="1642">
        <v>5005193</v>
      </c>
      <c r="F487" s="1642" t="s">
        <v>1621</v>
      </c>
      <c r="G487" s="1291" t="s">
        <v>1620</v>
      </c>
      <c r="H487" s="1643" t="s">
        <v>1621</v>
      </c>
      <c r="I487" s="1644" t="s">
        <v>1610</v>
      </c>
      <c r="J487" s="1284">
        <f t="shared" si="17"/>
        <v>28</v>
      </c>
      <c r="K487" s="1597">
        <v>7</v>
      </c>
      <c r="L487" s="1597">
        <v>7</v>
      </c>
      <c r="M487" s="1597">
        <v>7</v>
      </c>
      <c r="N487" s="1523">
        <v>7</v>
      </c>
      <c r="O487" s="1523">
        <v>52775</v>
      </c>
      <c r="P487" s="1523">
        <v>6954</v>
      </c>
      <c r="Q487" s="1523"/>
      <c r="R487" s="1523"/>
      <c r="S487" s="1523"/>
      <c r="T487" s="1523"/>
      <c r="U487" s="1523"/>
      <c r="V487" s="1523"/>
    </row>
    <row r="488" spans="1:22" ht="45" x14ac:dyDescent="0.2">
      <c r="A488" s="1640"/>
      <c r="B488" s="1637"/>
      <c r="C488" s="1646"/>
      <c r="D488" s="1646"/>
      <c r="E488" s="1642">
        <v>5005194</v>
      </c>
      <c r="F488" s="1642" t="s">
        <v>2018</v>
      </c>
      <c r="G488" s="1291" t="s">
        <v>1622</v>
      </c>
      <c r="H488" s="1643" t="s">
        <v>1623</v>
      </c>
      <c r="I488" s="1644" t="s">
        <v>1624</v>
      </c>
      <c r="J488" s="1284">
        <f t="shared" si="17"/>
        <v>55</v>
      </c>
      <c r="K488" s="1597">
        <v>13</v>
      </c>
      <c r="L488" s="1597">
        <v>14</v>
      </c>
      <c r="M488" s="1597">
        <v>14</v>
      </c>
      <c r="N488" s="1523">
        <v>14</v>
      </c>
      <c r="O488" s="1523">
        <v>139276</v>
      </c>
      <c r="P488" s="1523">
        <v>1000</v>
      </c>
      <c r="Q488" s="1523"/>
      <c r="R488" s="1523"/>
      <c r="S488" s="1523"/>
      <c r="T488" s="1523"/>
      <c r="U488" s="1523"/>
      <c r="V488" s="1523"/>
    </row>
    <row r="489" spans="1:22" ht="33.75" x14ac:dyDescent="0.2">
      <c r="A489" s="1640"/>
      <c r="B489" s="1637"/>
      <c r="C489" s="1647">
        <v>3000702</v>
      </c>
      <c r="D489" s="1648" t="s">
        <v>1625</v>
      </c>
      <c r="E489" s="1649">
        <v>5005195</v>
      </c>
      <c r="F489" s="1650" t="s">
        <v>1627</v>
      </c>
      <c r="G489" s="1291" t="s">
        <v>1626</v>
      </c>
      <c r="H489" s="1651" t="s">
        <v>1627</v>
      </c>
      <c r="I489" s="1644" t="s">
        <v>1610</v>
      </c>
      <c r="J489" s="1284">
        <f t="shared" si="17"/>
        <v>169</v>
      </c>
      <c r="K489" s="1597">
        <v>42</v>
      </c>
      <c r="L489" s="1597">
        <v>43</v>
      </c>
      <c r="M489" s="1597">
        <v>42</v>
      </c>
      <c r="N489" s="1523">
        <v>42</v>
      </c>
      <c r="O489" s="1523">
        <v>65426</v>
      </c>
      <c r="P489" s="1523">
        <v>750</v>
      </c>
      <c r="Q489" s="1523"/>
      <c r="R489" s="1523"/>
      <c r="S489" s="1523"/>
      <c r="T489" s="1523"/>
      <c r="U489" s="1523"/>
      <c r="V489" s="1523"/>
    </row>
    <row r="490" spans="1:22" ht="33.75" x14ac:dyDescent="0.2">
      <c r="A490" s="1640"/>
      <c r="B490" s="1637"/>
      <c r="C490" s="1647"/>
      <c r="D490" s="1648"/>
      <c r="E490" s="1649">
        <v>5005196</v>
      </c>
      <c r="F490" s="1650" t="s">
        <v>1629</v>
      </c>
      <c r="G490" s="1291" t="s">
        <v>1628</v>
      </c>
      <c r="H490" s="1651" t="s">
        <v>1629</v>
      </c>
      <c r="I490" s="1644" t="s">
        <v>1610</v>
      </c>
      <c r="J490" s="1284">
        <f t="shared" si="17"/>
        <v>30</v>
      </c>
      <c r="K490" s="1597">
        <v>7</v>
      </c>
      <c r="L490" s="1597">
        <v>8</v>
      </c>
      <c r="M490" s="1597">
        <v>7</v>
      </c>
      <c r="N490" s="1523">
        <v>8</v>
      </c>
      <c r="O490" s="1523">
        <v>113699</v>
      </c>
      <c r="P490" s="1523">
        <v>1250</v>
      </c>
      <c r="Q490" s="1523"/>
      <c r="R490" s="1523"/>
      <c r="S490" s="1523"/>
      <c r="T490" s="1523"/>
      <c r="U490" s="1523"/>
      <c r="V490" s="1523"/>
    </row>
    <row r="491" spans="1:22" ht="33.75" x14ac:dyDescent="0.2">
      <c r="A491" s="1640"/>
      <c r="B491" s="1652"/>
      <c r="C491" s="1647"/>
      <c r="D491" s="1648"/>
      <c r="E491" s="1649">
        <v>5005197</v>
      </c>
      <c r="F491" s="1650" t="s">
        <v>2019</v>
      </c>
      <c r="G491" s="1291" t="s">
        <v>1630</v>
      </c>
      <c r="H491" s="1651" t="s">
        <v>1631</v>
      </c>
      <c r="I491" s="1644" t="s">
        <v>1624</v>
      </c>
      <c r="J491" s="1284">
        <f t="shared" si="17"/>
        <v>166</v>
      </c>
      <c r="K491" s="1597">
        <v>41</v>
      </c>
      <c r="L491" s="1597">
        <v>42</v>
      </c>
      <c r="M491" s="1597">
        <v>41</v>
      </c>
      <c r="N491" s="1523">
        <v>42</v>
      </c>
      <c r="O491" s="1523">
        <v>186003</v>
      </c>
      <c r="P491" s="1523">
        <v>750</v>
      </c>
      <c r="Q491" s="1523"/>
      <c r="R491" s="1523"/>
      <c r="S491" s="1523"/>
      <c r="T491" s="1523"/>
      <c r="U491" s="1523"/>
      <c r="V491" s="1523"/>
    </row>
  </sheetData>
  <autoFilter ref="B9:F11"/>
  <mergeCells count="1220">
    <mergeCell ref="D486:D488"/>
    <mergeCell ref="C489:C491"/>
    <mergeCell ref="D489:D491"/>
    <mergeCell ref="B480:N480"/>
    <mergeCell ref="A481:A482"/>
    <mergeCell ref="B481:B482"/>
    <mergeCell ref="C481:C482"/>
    <mergeCell ref="D481:D482"/>
    <mergeCell ref="A483:A491"/>
    <mergeCell ref="B483:B491"/>
    <mergeCell ref="C484:C485"/>
    <mergeCell ref="D484:D485"/>
    <mergeCell ref="C486:C488"/>
    <mergeCell ref="I477:I479"/>
    <mergeCell ref="J477:J479"/>
    <mergeCell ref="K477:N478"/>
    <mergeCell ref="O477:T477"/>
    <mergeCell ref="U477:U479"/>
    <mergeCell ref="V477:V479"/>
    <mergeCell ref="T478:T479"/>
    <mergeCell ref="A471:V471"/>
    <mergeCell ref="A472:V472"/>
    <mergeCell ref="A477:A479"/>
    <mergeCell ref="B477:B479"/>
    <mergeCell ref="C477:C479"/>
    <mergeCell ref="D477:D479"/>
    <mergeCell ref="E477:E479"/>
    <mergeCell ref="F477:F479"/>
    <mergeCell ref="G477:G479"/>
    <mergeCell ref="H477:H479"/>
    <mergeCell ref="U458:U462"/>
    <mergeCell ref="V458:V462"/>
    <mergeCell ref="O463:O466"/>
    <mergeCell ref="P463:P466"/>
    <mergeCell ref="Q463:Q466"/>
    <mergeCell ref="R463:R466"/>
    <mergeCell ref="S463:S466"/>
    <mergeCell ref="T463:T466"/>
    <mergeCell ref="U463:U466"/>
    <mergeCell ref="V463:V466"/>
    <mergeCell ref="T446:T457"/>
    <mergeCell ref="U446:U457"/>
    <mergeCell ref="V446:V457"/>
    <mergeCell ref="F458:F466"/>
    <mergeCell ref="O458:O462"/>
    <mergeCell ref="P458:P462"/>
    <mergeCell ref="Q458:Q462"/>
    <mergeCell ref="R458:R462"/>
    <mergeCell ref="S458:S462"/>
    <mergeCell ref="T458:T462"/>
    <mergeCell ref="F446:F457"/>
    <mergeCell ref="O446:O457"/>
    <mergeCell ref="P446:P457"/>
    <mergeCell ref="Q446:Q457"/>
    <mergeCell ref="R446:R457"/>
    <mergeCell ref="S446:S457"/>
    <mergeCell ref="O441:T441"/>
    <mergeCell ref="U441:U443"/>
    <mergeCell ref="V441:V443"/>
    <mergeCell ref="T442:T443"/>
    <mergeCell ref="A444:M444"/>
    <mergeCell ref="A446:A468"/>
    <mergeCell ref="B446:B468"/>
    <mergeCell ref="C446:C466"/>
    <mergeCell ref="D446:D466"/>
    <mergeCell ref="E446:E466"/>
    <mergeCell ref="F441:F443"/>
    <mergeCell ref="G441:G443"/>
    <mergeCell ref="H441:H443"/>
    <mergeCell ref="I441:I443"/>
    <mergeCell ref="J441:J443"/>
    <mergeCell ref="K441:N442"/>
    <mergeCell ref="A426:M426"/>
    <mergeCell ref="A428:A432"/>
    <mergeCell ref="B428:B432"/>
    <mergeCell ref="A435:V435"/>
    <mergeCell ref="A436:V436"/>
    <mergeCell ref="A441:A443"/>
    <mergeCell ref="B441:B443"/>
    <mergeCell ref="C441:C443"/>
    <mergeCell ref="D441:D443"/>
    <mergeCell ref="E441:E443"/>
    <mergeCell ref="J423:J425"/>
    <mergeCell ref="K423:N424"/>
    <mergeCell ref="O423:T423"/>
    <mergeCell ref="U423:U425"/>
    <mergeCell ref="V423:V425"/>
    <mergeCell ref="T424:T425"/>
    <mergeCell ref="A418:V418"/>
    <mergeCell ref="A423:A425"/>
    <mergeCell ref="B423:B425"/>
    <mergeCell ref="C423:C425"/>
    <mergeCell ref="D423:D425"/>
    <mergeCell ref="E423:E425"/>
    <mergeCell ref="F423:F425"/>
    <mergeCell ref="G423:G425"/>
    <mergeCell ref="H423:H425"/>
    <mergeCell ref="I423:I425"/>
    <mergeCell ref="A405:M405"/>
    <mergeCell ref="A406:A408"/>
    <mergeCell ref="B406:B408"/>
    <mergeCell ref="A409:A414"/>
    <mergeCell ref="B409:B414"/>
    <mergeCell ref="A417:V417"/>
    <mergeCell ref="J402:J404"/>
    <mergeCell ref="K402:N403"/>
    <mergeCell ref="O402:T402"/>
    <mergeCell ref="U402:U404"/>
    <mergeCell ref="V402:V404"/>
    <mergeCell ref="T403:T404"/>
    <mergeCell ref="A397:V397"/>
    <mergeCell ref="A402:A404"/>
    <mergeCell ref="B402:B404"/>
    <mergeCell ref="C402:C404"/>
    <mergeCell ref="D402:D404"/>
    <mergeCell ref="E402:E404"/>
    <mergeCell ref="F402:F404"/>
    <mergeCell ref="G402:G404"/>
    <mergeCell ref="H402:H404"/>
    <mergeCell ref="I402:I404"/>
    <mergeCell ref="R389:R392"/>
    <mergeCell ref="S389:S392"/>
    <mergeCell ref="T389:T392"/>
    <mergeCell ref="U389:U392"/>
    <mergeCell ref="V389:V392"/>
    <mergeCell ref="A396:V396"/>
    <mergeCell ref="A388:V388"/>
    <mergeCell ref="A389:A392"/>
    <mergeCell ref="B389:B392"/>
    <mergeCell ref="C389:C392"/>
    <mergeCell ref="D389:D392"/>
    <mergeCell ref="E389:E392"/>
    <mergeCell ref="I389:I392"/>
    <mergeCell ref="O389:O392"/>
    <mergeCell ref="P389:P392"/>
    <mergeCell ref="Q389:Q392"/>
    <mergeCell ref="Q386:Q387"/>
    <mergeCell ref="R386:R387"/>
    <mergeCell ref="S386:S387"/>
    <mergeCell ref="T386:T387"/>
    <mergeCell ref="U386:U387"/>
    <mergeCell ref="V386:V387"/>
    <mergeCell ref="C386:C387"/>
    <mergeCell ref="D386:D387"/>
    <mergeCell ref="E386:E387"/>
    <mergeCell ref="I386:I387"/>
    <mergeCell ref="O386:O387"/>
    <mergeCell ref="P386:P387"/>
    <mergeCell ref="Q383:Q385"/>
    <mergeCell ref="R383:R385"/>
    <mergeCell ref="S383:S385"/>
    <mergeCell ref="T383:T385"/>
    <mergeCell ref="U383:U385"/>
    <mergeCell ref="V383:V385"/>
    <mergeCell ref="C383:C385"/>
    <mergeCell ref="D383:D385"/>
    <mergeCell ref="E383:E385"/>
    <mergeCell ref="I383:I385"/>
    <mergeCell ref="O383:O385"/>
    <mergeCell ref="P383:P385"/>
    <mergeCell ref="Q381:Q382"/>
    <mergeCell ref="R381:R382"/>
    <mergeCell ref="S381:S382"/>
    <mergeCell ref="T381:T382"/>
    <mergeCell ref="U381:U382"/>
    <mergeCell ref="V381:V382"/>
    <mergeCell ref="C381:C382"/>
    <mergeCell ref="D381:D382"/>
    <mergeCell ref="E381:E382"/>
    <mergeCell ref="I381:I382"/>
    <mergeCell ref="O381:O382"/>
    <mergeCell ref="P381:P382"/>
    <mergeCell ref="Q379:Q380"/>
    <mergeCell ref="R379:R380"/>
    <mergeCell ref="S379:S380"/>
    <mergeCell ref="T379:T380"/>
    <mergeCell ref="U379:U380"/>
    <mergeCell ref="V379:V380"/>
    <mergeCell ref="C379:C380"/>
    <mergeCell ref="D379:D380"/>
    <mergeCell ref="E379:E380"/>
    <mergeCell ref="I379:I380"/>
    <mergeCell ref="O379:O380"/>
    <mergeCell ref="P379:P380"/>
    <mergeCell ref="Q377:Q378"/>
    <mergeCell ref="R377:R378"/>
    <mergeCell ref="S377:S378"/>
    <mergeCell ref="T377:T378"/>
    <mergeCell ref="U377:U378"/>
    <mergeCell ref="V377:V378"/>
    <mergeCell ref="C377:C378"/>
    <mergeCell ref="D377:D378"/>
    <mergeCell ref="E377:E378"/>
    <mergeCell ref="I377:I378"/>
    <mergeCell ref="O377:O378"/>
    <mergeCell ref="P377:P378"/>
    <mergeCell ref="Q373:Q376"/>
    <mergeCell ref="R373:R376"/>
    <mergeCell ref="S373:S376"/>
    <mergeCell ref="T373:T376"/>
    <mergeCell ref="U373:U376"/>
    <mergeCell ref="V373:V376"/>
    <mergeCell ref="C373:C376"/>
    <mergeCell ref="D373:D376"/>
    <mergeCell ref="E373:E376"/>
    <mergeCell ref="I373:I376"/>
    <mergeCell ref="O373:O376"/>
    <mergeCell ref="P373:P376"/>
    <mergeCell ref="Q371:Q372"/>
    <mergeCell ref="R371:R372"/>
    <mergeCell ref="S371:S372"/>
    <mergeCell ref="T371:T372"/>
    <mergeCell ref="U371:U372"/>
    <mergeCell ref="V371:V372"/>
    <mergeCell ref="C371:C372"/>
    <mergeCell ref="D371:D372"/>
    <mergeCell ref="E371:E372"/>
    <mergeCell ref="I371:I372"/>
    <mergeCell ref="O371:O372"/>
    <mergeCell ref="P371:P372"/>
    <mergeCell ref="Q369:Q370"/>
    <mergeCell ref="R369:R370"/>
    <mergeCell ref="S369:S370"/>
    <mergeCell ref="T369:T370"/>
    <mergeCell ref="U369:U370"/>
    <mergeCell ref="V369:V370"/>
    <mergeCell ref="C369:C370"/>
    <mergeCell ref="D369:D370"/>
    <mergeCell ref="E369:E370"/>
    <mergeCell ref="I369:I370"/>
    <mergeCell ref="O369:O370"/>
    <mergeCell ref="P369:P370"/>
    <mergeCell ref="Q364:Q367"/>
    <mergeCell ref="R364:R367"/>
    <mergeCell ref="S364:S367"/>
    <mergeCell ref="T364:T367"/>
    <mergeCell ref="U364:U367"/>
    <mergeCell ref="V364:V367"/>
    <mergeCell ref="R360:R363"/>
    <mergeCell ref="S360:S363"/>
    <mergeCell ref="T360:T363"/>
    <mergeCell ref="U360:U363"/>
    <mergeCell ref="V360:V363"/>
    <mergeCell ref="C364:C368"/>
    <mergeCell ref="D364:D368"/>
    <mergeCell ref="E364:E368"/>
    <mergeCell ref="O364:O367"/>
    <mergeCell ref="P364:P367"/>
    <mergeCell ref="C360:C363"/>
    <mergeCell ref="D360:D363"/>
    <mergeCell ref="E360:E363"/>
    <mergeCell ref="O360:O363"/>
    <mergeCell ref="P360:P363"/>
    <mergeCell ref="Q360:Q363"/>
    <mergeCell ref="Q358:Q359"/>
    <mergeCell ref="R358:R359"/>
    <mergeCell ref="S358:S359"/>
    <mergeCell ref="T358:T359"/>
    <mergeCell ref="U358:U359"/>
    <mergeCell ref="V358:V359"/>
    <mergeCell ref="R355:R357"/>
    <mergeCell ref="S355:S357"/>
    <mergeCell ref="T355:T357"/>
    <mergeCell ref="U355:U357"/>
    <mergeCell ref="V355:V357"/>
    <mergeCell ref="C358:C359"/>
    <mergeCell ref="D358:D359"/>
    <mergeCell ref="E358:E359"/>
    <mergeCell ref="O358:O359"/>
    <mergeCell ref="P358:P359"/>
    <mergeCell ref="C355:C357"/>
    <mergeCell ref="D355:D357"/>
    <mergeCell ref="E355:E357"/>
    <mergeCell ref="O355:O357"/>
    <mergeCell ref="P355:P357"/>
    <mergeCell ref="Q355:Q357"/>
    <mergeCell ref="Q352:Q354"/>
    <mergeCell ref="R352:R354"/>
    <mergeCell ref="S352:S354"/>
    <mergeCell ref="T352:T354"/>
    <mergeCell ref="U352:U354"/>
    <mergeCell ref="V352:V354"/>
    <mergeCell ref="R350:R351"/>
    <mergeCell ref="S350:S351"/>
    <mergeCell ref="T350:T351"/>
    <mergeCell ref="U350:U351"/>
    <mergeCell ref="V350:V351"/>
    <mergeCell ref="C352:C354"/>
    <mergeCell ref="D352:D354"/>
    <mergeCell ref="E352:E354"/>
    <mergeCell ref="O352:O354"/>
    <mergeCell ref="P352:P354"/>
    <mergeCell ref="C350:C351"/>
    <mergeCell ref="D350:D351"/>
    <mergeCell ref="E350:E351"/>
    <mergeCell ref="O350:O351"/>
    <mergeCell ref="P350:P351"/>
    <mergeCell ref="Q350:Q351"/>
    <mergeCell ref="Q347:Q349"/>
    <mergeCell ref="R347:R349"/>
    <mergeCell ref="S347:S349"/>
    <mergeCell ref="T347:T349"/>
    <mergeCell ref="U347:U349"/>
    <mergeCell ref="V347:V349"/>
    <mergeCell ref="R345:R346"/>
    <mergeCell ref="S345:S346"/>
    <mergeCell ref="T345:T346"/>
    <mergeCell ref="U345:U346"/>
    <mergeCell ref="V345:V346"/>
    <mergeCell ref="C347:C349"/>
    <mergeCell ref="D347:D349"/>
    <mergeCell ref="E347:E349"/>
    <mergeCell ref="O347:O349"/>
    <mergeCell ref="P347:P349"/>
    <mergeCell ref="C345:C346"/>
    <mergeCell ref="D345:D346"/>
    <mergeCell ref="E345:E346"/>
    <mergeCell ref="O345:O346"/>
    <mergeCell ref="P345:P346"/>
    <mergeCell ref="Q345:Q346"/>
    <mergeCell ref="Q343:Q344"/>
    <mergeCell ref="R343:R344"/>
    <mergeCell ref="S343:S344"/>
    <mergeCell ref="T343:T344"/>
    <mergeCell ref="U343:U344"/>
    <mergeCell ref="V343:V344"/>
    <mergeCell ref="R341:R342"/>
    <mergeCell ref="S341:S342"/>
    <mergeCell ref="T341:T342"/>
    <mergeCell ref="U341:U342"/>
    <mergeCell ref="V341:V342"/>
    <mergeCell ref="C343:C344"/>
    <mergeCell ref="D343:D344"/>
    <mergeCell ref="E343:E344"/>
    <mergeCell ref="O343:O344"/>
    <mergeCell ref="P343:P344"/>
    <mergeCell ref="C341:C342"/>
    <mergeCell ref="D341:D342"/>
    <mergeCell ref="E341:E342"/>
    <mergeCell ref="O341:O342"/>
    <mergeCell ref="P341:P342"/>
    <mergeCell ref="Q341:Q342"/>
    <mergeCell ref="Q338:Q340"/>
    <mergeCell ref="R338:R340"/>
    <mergeCell ref="S338:S340"/>
    <mergeCell ref="T338:T340"/>
    <mergeCell ref="U338:U340"/>
    <mergeCell ref="V338:V340"/>
    <mergeCell ref="R335:R337"/>
    <mergeCell ref="S335:S337"/>
    <mergeCell ref="T335:T337"/>
    <mergeCell ref="U335:U337"/>
    <mergeCell ref="V335:V337"/>
    <mergeCell ref="C338:C340"/>
    <mergeCell ref="D338:D340"/>
    <mergeCell ref="E338:E340"/>
    <mergeCell ref="O338:O340"/>
    <mergeCell ref="P338:P340"/>
    <mergeCell ref="C335:C337"/>
    <mergeCell ref="D335:D337"/>
    <mergeCell ref="E335:E337"/>
    <mergeCell ref="O335:O337"/>
    <mergeCell ref="P335:P337"/>
    <mergeCell ref="Q335:Q337"/>
    <mergeCell ref="Q333:Q334"/>
    <mergeCell ref="R333:R334"/>
    <mergeCell ref="S333:S334"/>
    <mergeCell ref="T333:T334"/>
    <mergeCell ref="U333:U334"/>
    <mergeCell ref="V333:V334"/>
    <mergeCell ref="R331:R332"/>
    <mergeCell ref="S331:S332"/>
    <mergeCell ref="T331:T332"/>
    <mergeCell ref="U331:U332"/>
    <mergeCell ref="V331:V332"/>
    <mergeCell ref="C333:C334"/>
    <mergeCell ref="D333:D334"/>
    <mergeCell ref="E333:E334"/>
    <mergeCell ref="O333:O334"/>
    <mergeCell ref="P333:P334"/>
    <mergeCell ref="U327:U330"/>
    <mergeCell ref="V327:V330"/>
    <mergeCell ref="A331:A387"/>
    <mergeCell ref="B331:B387"/>
    <mergeCell ref="C331:C332"/>
    <mergeCell ref="D331:D332"/>
    <mergeCell ref="E331:E332"/>
    <mergeCell ref="O331:O332"/>
    <mergeCell ref="P331:P332"/>
    <mergeCell ref="Q331:Q332"/>
    <mergeCell ref="O327:O330"/>
    <mergeCell ref="P327:P330"/>
    <mergeCell ref="Q327:Q330"/>
    <mergeCell ref="R327:R330"/>
    <mergeCell ref="S327:S330"/>
    <mergeCell ref="T327:T330"/>
    <mergeCell ref="A327:A330"/>
    <mergeCell ref="B327:B330"/>
    <mergeCell ref="C327:C330"/>
    <mergeCell ref="D327:D330"/>
    <mergeCell ref="E327:E330"/>
    <mergeCell ref="I327:I330"/>
    <mergeCell ref="R323:R325"/>
    <mergeCell ref="S323:S325"/>
    <mergeCell ref="T323:T325"/>
    <mergeCell ref="U323:U325"/>
    <mergeCell ref="V323:V325"/>
    <mergeCell ref="A326:V326"/>
    <mergeCell ref="A322:V322"/>
    <mergeCell ref="A323:A325"/>
    <mergeCell ref="B323:B325"/>
    <mergeCell ref="C323:C325"/>
    <mergeCell ref="D323:D325"/>
    <mergeCell ref="E323:E325"/>
    <mergeCell ref="I323:I325"/>
    <mergeCell ref="O323:O325"/>
    <mergeCell ref="P323:P325"/>
    <mergeCell ref="Q323:Q325"/>
    <mergeCell ref="I319:I321"/>
    <mergeCell ref="J319:J321"/>
    <mergeCell ref="K319:N320"/>
    <mergeCell ref="O319:T319"/>
    <mergeCell ref="U319:U321"/>
    <mergeCell ref="V319:V321"/>
    <mergeCell ref="T320:T321"/>
    <mergeCell ref="A314:V314"/>
    <mergeCell ref="A315:V315"/>
    <mergeCell ref="A319:A321"/>
    <mergeCell ref="B319:B321"/>
    <mergeCell ref="C319:C321"/>
    <mergeCell ref="D319:D321"/>
    <mergeCell ref="E319:E321"/>
    <mergeCell ref="F319:F321"/>
    <mergeCell ref="G319:G321"/>
    <mergeCell ref="H319:H321"/>
    <mergeCell ref="Q308:Q312"/>
    <mergeCell ref="R308:R312"/>
    <mergeCell ref="S308:S312"/>
    <mergeCell ref="T308:T312"/>
    <mergeCell ref="U308:U312"/>
    <mergeCell ref="V308:V312"/>
    <mergeCell ref="V302:V307"/>
    <mergeCell ref="A308:A312"/>
    <mergeCell ref="B308:B312"/>
    <mergeCell ref="C308:C312"/>
    <mergeCell ref="D308:D312"/>
    <mergeCell ref="E308:E312"/>
    <mergeCell ref="F308:F312"/>
    <mergeCell ref="I308:I312"/>
    <mergeCell ref="O308:O312"/>
    <mergeCell ref="P308:P312"/>
    <mergeCell ref="P302:P307"/>
    <mergeCell ref="Q302:Q307"/>
    <mergeCell ref="R302:R307"/>
    <mergeCell ref="S302:S307"/>
    <mergeCell ref="T302:T307"/>
    <mergeCell ref="U302:U307"/>
    <mergeCell ref="A302:A307"/>
    <mergeCell ref="B302:B307"/>
    <mergeCell ref="C302:C307"/>
    <mergeCell ref="E302:E307"/>
    <mergeCell ref="I302:I307"/>
    <mergeCell ref="O302:O307"/>
    <mergeCell ref="Q296:Q301"/>
    <mergeCell ref="R296:R301"/>
    <mergeCell ref="S296:S301"/>
    <mergeCell ref="T296:T301"/>
    <mergeCell ref="U296:U301"/>
    <mergeCell ref="V296:V301"/>
    <mergeCell ref="V293:V295"/>
    <mergeCell ref="A296:A301"/>
    <mergeCell ref="B296:B301"/>
    <mergeCell ref="C296:C301"/>
    <mergeCell ref="D296:D301"/>
    <mergeCell ref="E296:E301"/>
    <mergeCell ref="F296:F301"/>
    <mergeCell ref="I296:I301"/>
    <mergeCell ref="O296:O301"/>
    <mergeCell ref="P296:P301"/>
    <mergeCell ref="P293:P295"/>
    <mergeCell ref="Q293:Q295"/>
    <mergeCell ref="R293:R295"/>
    <mergeCell ref="S293:S295"/>
    <mergeCell ref="T293:T295"/>
    <mergeCell ref="U293:U295"/>
    <mergeCell ref="C293:C295"/>
    <mergeCell ref="D293:D295"/>
    <mergeCell ref="E293:E295"/>
    <mergeCell ref="F293:F294"/>
    <mergeCell ref="I293:I295"/>
    <mergeCell ref="O293:O295"/>
    <mergeCell ref="Q291:Q292"/>
    <mergeCell ref="R291:R292"/>
    <mergeCell ref="S291:S292"/>
    <mergeCell ref="T291:T292"/>
    <mergeCell ref="U291:U292"/>
    <mergeCell ref="V291:V292"/>
    <mergeCell ref="S284:S290"/>
    <mergeCell ref="T284:T290"/>
    <mergeCell ref="U284:U290"/>
    <mergeCell ref="V284:V290"/>
    <mergeCell ref="C291:C292"/>
    <mergeCell ref="D291:D292"/>
    <mergeCell ref="E291:E292"/>
    <mergeCell ref="I291:I292"/>
    <mergeCell ref="O291:O292"/>
    <mergeCell ref="P291:P292"/>
    <mergeCell ref="U282:U283"/>
    <mergeCell ref="V282:V283"/>
    <mergeCell ref="C284:C290"/>
    <mergeCell ref="D284:D290"/>
    <mergeCell ref="E284:E290"/>
    <mergeCell ref="I284:I290"/>
    <mergeCell ref="O284:O290"/>
    <mergeCell ref="P284:P290"/>
    <mergeCell ref="Q284:Q290"/>
    <mergeCell ref="R284:R290"/>
    <mergeCell ref="O282:O283"/>
    <mergeCell ref="P282:P283"/>
    <mergeCell ref="Q282:Q283"/>
    <mergeCell ref="R282:R283"/>
    <mergeCell ref="S282:S283"/>
    <mergeCell ref="T282:T283"/>
    <mergeCell ref="R279:R281"/>
    <mergeCell ref="S279:S281"/>
    <mergeCell ref="T279:T281"/>
    <mergeCell ref="U279:U281"/>
    <mergeCell ref="V279:V281"/>
    <mergeCell ref="C282:C283"/>
    <mergeCell ref="D282:D283"/>
    <mergeCell ref="E282:E283"/>
    <mergeCell ref="F282:F283"/>
    <mergeCell ref="I282:I283"/>
    <mergeCell ref="T277:T278"/>
    <mergeCell ref="U277:U278"/>
    <mergeCell ref="V277:V278"/>
    <mergeCell ref="C279:C281"/>
    <mergeCell ref="D279:D281"/>
    <mergeCell ref="E279:E281"/>
    <mergeCell ref="I279:I281"/>
    <mergeCell ref="O279:O281"/>
    <mergeCell ref="P279:P281"/>
    <mergeCell ref="Q279:Q281"/>
    <mergeCell ref="I277:I278"/>
    <mergeCell ref="O277:O278"/>
    <mergeCell ref="P277:P278"/>
    <mergeCell ref="Q277:Q278"/>
    <mergeCell ref="R277:R278"/>
    <mergeCell ref="S277:S278"/>
    <mergeCell ref="R268:R276"/>
    <mergeCell ref="S268:S276"/>
    <mergeCell ref="T268:T276"/>
    <mergeCell ref="U268:U276"/>
    <mergeCell ref="V268:V276"/>
    <mergeCell ref="A277:A295"/>
    <mergeCell ref="B277:B295"/>
    <mergeCell ref="C277:C278"/>
    <mergeCell ref="D277:D278"/>
    <mergeCell ref="E277:E278"/>
    <mergeCell ref="U261:U267"/>
    <mergeCell ref="V261:V267"/>
    <mergeCell ref="C268:C276"/>
    <mergeCell ref="D268:D276"/>
    <mergeCell ref="E268:E276"/>
    <mergeCell ref="F268:F276"/>
    <mergeCell ref="I268:I276"/>
    <mergeCell ref="O268:O276"/>
    <mergeCell ref="P268:P276"/>
    <mergeCell ref="Q268:Q276"/>
    <mergeCell ref="O261:O267"/>
    <mergeCell ref="P261:P267"/>
    <mergeCell ref="Q261:Q267"/>
    <mergeCell ref="R261:R267"/>
    <mergeCell ref="S261:S267"/>
    <mergeCell ref="T261:T267"/>
    <mergeCell ref="U257:U259"/>
    <mergeCell ref="V257:V259"/>
    <mergeCell ref="A260:V260"/>
    <mergeCell ref="A261:A276"/>
    <mergeCell ref="B261:B276"/>
    <mergeCell ref="C261:C267"/>
    <mergeCell ref="D261:D267"/>
    <mergeCell ref="E261:E267"/>
    <mergeCell ref="F261:F267"/>
    <mergeCell ref="I261:I267"/>
    <mergeCell ref="O257:O259"/>
    <mergeCell ref="P257:P259"/>
    <mergeCell ref="Q257:Q259"/>
    <mergeCell ref="R257:R259"/>
    <mergeCell ref="S257:S259"/>
    <mergeCell ref="T257:T259"/>
    <mergeCell ref="U253:U255"/>
    <mergeCell ref="V253:V255"/>
    <mergeCell ref="T254:T255"/>
    <mergeCell ref="A256:V256"/>
    <mergeCell ref="A257:A259"/>
    <mergeCell ref="B257:B259"/>
    <mergeCell ref="C257:C259"/>
    <mergeCell ref="D257:D259"/>
    <mergeCell ref="E257:E259"/>
    <mergeCell ref="I257:I259"/>
    <mergeCell ref="G253:G255"/>
    <mergeCell ref="H253:H255"/>
    <mergeCell ref="I253:I255"/>
    <mergeCell ref="J253:J255"/>
    <mergeCell ref="K253:N254"/>
    <mergeCell ref="O253:T253"/>
    <mergeCell ref="U235:U247"/>
    <mergeCell ref="V235:V247"/>
    <mergeCell ref="A249:V249"/>
    <mergeCell ref="A250:V250"/>
    <mergeCell ref="A253:A255"/>
    <mergeCell ref="B253:B255"/>
    <mergeCell ref="C253:C255"/>
    <mergeCell ref="D253:D255"/>
    <mergeCell ref="E253:E255"/>
    <mergeCell ref="F253:F255"/>
    <mergeCell ref="O235:O247"/>
    <mergeCell ref="P235:P247"/>
    <mergeCell ref="Q235:Q247"/>
    <mergeCell ref="R235:R247"/>
    <mergeCell ref="S235:S247"/>
    <mergeCell ref="T235:T247"/>
    <mergeCell ref="T221:T234"/>
    <mergeCell ref="U221:U234"/>
    <mergeCell ref="V221:V234"/>
    <mergeCell ref="A235:A247"/>
    <mergeCell ref="B235:B247"/>
    <mergeCell ref="C235:C247"/>
    <mergeCell ref="D235:D247"/>
    <mergeCell ref="E235:E247"/>
    <mergeCell ref="F235:F247"/>
    <mergeCell ref="I235:I247"/>
    <mergeCell ref="I221:I234"/>
    <mergeCell ref="O221:O234"/>
    <mergeCell ref="P221:P234"/>
    <mergeCell ref="Q221:Q234"/>
    <mergeCell ref="R221:R234"/>
    <mergeCell ref="S221:S234"/>
    <mergeCell ref="A221:A234"/>
    <mergeCell ref="B221:B234"/>
    <mergeCell ref="C221:C234"/>
    <mergeCell ref="D221:D234"/>
    <mergeCell ref="E221:E234"/>
    <mergeCell ref="F221:F234"/>
    <mergeCell ref="R217:R219"/>
    <mergeCell ref="S217:S219"/>
    <mergeCell ref="T217:T219"/>
    <mergeCell ref="U217:U219"/>
    <mergeCell ref="V217:V219"/>
    <mergeCell ref="A220:V220"/>
    <mergeCell ref="A216:V216"/>
    <mergeCell ref="A217:A219"/>
    <mergeCell ref="B217:B219"/>
    <mergeCell ref="C217:C219"/>
    <mergeCell ref="D217:D219"/>
    <mergeCell ref="E217:E219"/>
    <mergeCell ref="I217:I219"/>
    <mergeCell ref="O217:O219"/>
    <mergeCell ref="P217:P219"/>
    <mergeCell ref="Q217:Q219"/>
    <mergeCell ref="I213:I215"/>
    <mergeCell ref="J213:J215"/>
    <mergeCell ref="K213:N214"/>
    <mergeCell ref="O213:T213"/>
    <mergeCell ref="U213:U215"/>
    <mergeCell ref="V213:V215"/>
    <mergeCell ref="T214:T215"/>
    <mergeCell ref="A209:V209"/>
    <mergeCell ref="A210:V210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V200:V201"/>
    <mergeCell ref="O202:O205"/>
    <mergeCell ref="P202:P205"/>
    <mergeCell ref="Q202:Q205"/>
    <mergeCell ref="R202:R205"/>
    <mergeCell ref="S202:S205"/>
    <mergeCell ref="T202:T205"/>
    <mergeCell ref="U202:U205"/>
    <mergeCell ref="V202:V205"/>
    <mergeCell ref="P200:P201"/>
    <mergeCell ref="Q200:Q201"/>
    <mergeCell ref="R200:R201"/>
    <mergeCell ref="S200:S201"/>
    <mergeCell ref="T200:T201"/>
    <mergeCell ref="U200:U201"/>
    <mergeCell ref="J200:J201"/>
    <mergeCell ref="K200:K201"/>
    <mergeCell ref="L200:L201"/>
    <mergeCell ref="M200:M201"/>
    <mergeCell ref="N200:N201"/>
    <mergeCell ref="O200:O201"/>
    <mergeCell ref="V196:V199"/>
    <mergeCell ref="A200:A205"/>
    <mergeCell ref="B200:B205"/>
    <mergeCell ref="C200:C205"/>
    <mergeCell ref="D200:D205"/>
    <mergeCell ref="E200:E205"/>
    <mergeCell ref="F200:F205"/>
    <mergeCell ref="G200:G201"/>
    <mergeCell ref="H200:H201"/>
    <mergeCell ref="I200:I205"/>
    <mergeCell ref="P196:P199"/>
    <mergeCell ref="Q196:Q199"/>
    <mergeCell ref="R196:R199"/>
    <mergeCell ref="S196:S199"/>
    <mergeCell ref="T196:T199"/>
    <mergeCell ref="U196:U199"/>
    <mergeCell ref="C196:C199"/>
    <mergeCell ref="D196:D199"/>
    <mergeCell ref="E196:E199"/>
    <mergeCell ref="F196:F199"/>
    <mergeCell ref="I196:I199"/>
    <mergeCell ref="O196:O199"/>
    <mergeCell ref="Q190:Q195"/>
    <mergeCell ref="R190:R195"/>
    <mergeCell ref="S190:S195"/>
    <mergeCell ref="T190:T195"/>
    <mergeCell ref="U190:U195"/>
    <mergeCell ref="V190:V195"/>
    <mergeCell ref="A189:V189"/>
    <mergeCell ref="A190:A199"/>
    <mergeCell ref="B190:B199"/>
    <mergeCell ref="C190:C195"/>
    <mergeCell ref="D190:D195"/>
    <mergeCell ref="E190:E195"/>
    <mergeCell ref="F190:F195"/>
    <mergeCell ref="I190:I195"/>
    <mergeCell ref="O190:O195"/>
    <mergeCell ref="P190:P195"/>
    <mergeCell ref="Q186:Q188"/>
    <mergeCell ref="R186:R188"/>
    <mergeCell ref="S186:S188"/>
    <mergeCell ref="T186:T188"/>
    <mergeCell ref="U186:U188"/>
    <mergeCell ref="V186:V188"/>
    <mergeCell ref="C186:C188"/>
    <mergeCell ref="D186:D188"/>
    <mergeCell ref="E186:E188"/>
    <mergeCell ref="I186:I188"/>
    <mergeCell ref="O186:O188"/>
    <mergeCell ref="P186:P188"/>
    <mergeCell ref="Q183:Q185"/>
    <mergeCell ref="R183:R185"/>
    <mergeCell ref="S183:S185"/>
    <mergeCell ref="T183:T185"/>
    <mergeCell ref="U183:U185"/>
    <mergeCell ref="V183:V185"/>
    <mergeCell ref="V180:V182"/>
    <mergeCell ref="A183:A188"/>
    <mergeCell ref="B183:B188"/>
    <mergeCell ref="C183:C185"/>
    <mergeCell ref="D183:D185"/>
    <mergeCell ref="E183:E185"/>
    <mergeCell ref="F183:F184"/>
    <mergeCell ref="I183:I185"/>
    <mergeCell ref="O183:O185"/>
    <mergeCell ref="P183:P185"/>
    <mergeCell ref="P180:P182"/>
    <mergeCell ref="Q180:Q182"/>
    <mergeCell ref="R180:R182"/>
    <mergeCell ref="S180:S182"/>
    <mergeCell ref="T180:T182"/>
    <mergeCell ref="U180:U182"/>
    <mergeCell ref="R178:R179"/>
    <mergeCell ref="S178:S179"/>
    <mergeCell ref="T178:T179"/>
    <mergeCell ref="U178:U179"/>
    <mergeCell ref="V178:V179"/>
    <mergeCell ref="C180:C182"/>
    <mergeCell ref="D180:D182"/>
    <mergeCell ref="E180:E182"/>
    <mergeCell ref="I180:I182"/>
    <mergeCell ref="O180:O182"/>
    <mergeCell ref="A177:V177"/>
    <mergeCell ref="A178:A182"/>
    <mergeCell ref="B178:B182"/>
    <mergeCell ref="C178:C179"/>
    <mergeCell ref="D178:D179"/>
    <mergeCell ref="E178:E179"/>
    <mergeCell ref="I178:I179"/>
    <mergeCell ref="O178:O179"/>
    <mergeCell ref="P178:P179"/>
    <mergeCell ref="Q178:Q179"/>
    <mergeCell ref="Q173:Q176"/>
    <mergeCell ref="R173:R176"/>
    <mergeCell ref="S173:S176"/>
    <mergeCell ref="T173:T176"/>
    <mergeCell ref="U173:U176"/>
    <mergeCell ref="V173:V176"/>
    <mergeCell ref="C173:C176"/>
    <mergeCell ref="D173:D176"/>
    <mergeCell ref="E173:E176"/>
    <mergeCell ref="I173:I176"/>
    <mergeCell ref="O173:O176"/>
    <mergeCell ref="P173:P176"/>
    <mergeCell ref="Q170:Q172"/>
    <mergeCell ref="R170:R172"/>
    <mergeCell ref="S170:S172"/>
    <mergeCell ref="T170:T172"/>
    <mergeCell ref="U170:U172"/>
    <mergeCell ref="V170:V172"/>
    <mergeCell ref="S167:S169"/>
    <mergeCell ref="T167:T169"/>
    <mergeCell ref="U167:U169"/>
    <mergeCell ref="V167:V169"/>
    <mergeCell ref="C170:C172"/>
    <mergeCell ref="D170:D172"/>
    <mergeCell ref="E170:E172"/>
    <mergeCell ref="I170:I172"/>
    <mergeCell ref="O170:O172"/>
    <mergeCell ref="P170:P172"/>
    <mergeCell ref="A166:V166"/>
    <mergeCell ref="A167:A176"/>
    <mergeCell ref="B167:B176"/>
    <mergeCell ref="C167:C169"/>
    <mergeCell ref="D167:D169"/>
    <mergeCell ref="E167:E169"/>
    <mergeCell ref="O167:O169"/>
    <mergeCell ref="P167:P169"/>
    <mergeCell ref="Q167:Q169"/>
    <mergeCell ref="R167:R169"/>
    <mergeCell ref="Q161:Q165"/>
    <mergeCell ref="R161:R165"/>
    <mergeCell ref="S161:S165"/>
    <mergeCell ref="T161:T165"/>
    <mergeCell ref="U161:U165"/>
    <mergeCell ref="V161:V165"/>
    <mergeCell ref="U158:U160"/>
    <mergeCell ref="V158:V160"/>
    <mergeCell ref="A161:A165"/>
    <mergeCell ref="B161:B165"/>
    <mergeCell ref="C161:C165"/>
    <mergeCell ref="D161:D165"/>
    <mergeCell ref="E161:E165"/>
    <mergeCell ref="I161:I165"/>
    <mergeCell ref="O161:O165"/>
    <mergeCell ref="P161:P165"/>
    <mergeCell ref="O158:O160"/>
    <mergeCell ref="P158:P160"/>
    <mergeCell ref="Q158:Q160"/>
    <mergeCell ref="R158:R160"/>
    <mergeCell ref="S158:S160"/>
    <mergeCell ref="T158:T160"/>
    <mergeCell ref="T155:T156"/>
    <mergeCell ref="U155:U156"/>
    <mergeCell ref="V155:V156"/>
    <mergeCell ref="A157:V157"/>
    <mergeCell ref="A158:A160"/>
    <mergeCell ref="B158:B160"/>
    <mergeCell ref="C158:C160"/>
    <mergeCell ref="D158:D160"/>
    <mergeCell ref="E158:E160"/>
    <mergeCell ref="I158:I160"/>
    <mergeCell ref="I155:I156"/>
    <mergeCell ref="O155:O156"/>
    <mergeCell ref="P155:P156"/>
    <mergeCell ref="Q155:Q156"/>
    <mergeCell ref="R155:R156"/>
    <mergeCell ref="S155:S156"/>
    <mergeCell ref="T151:T153"/>
    <mergeCell ref="U151:U153"/>
    <mergeCell ref="V151:V153"/>
    <mergeCell ref="A154:V154"/>
    <mergeCell ref="A155:A156"/>
    <mergeCell ref="B155:B156"/>
    <mergeCell ref="C155:C156"/>
    <mergeCell ref="D155:D156"/>
    <mergeCell ref="E155:E156"/>
    <mergeCell ref="F155:F156"/>
    <mergeCell ref="I151:I153"/>
    <mergeCell ref="O151:O153"/>
    <mergeCell ref="P151:P153"/>
    <mergeCell ref="Q151:Q153"/>
    <mergeCell ref="R151:R153"/>
    <mergeCell ref="S151:S153"/>
    <mergeCell ref="O147:T147"/>
    <mergeCell ref="U147:U149"/>
    <mergeCell ref="V147:V149"/>
    <mergeCell ref="T148:T149"/>
    <mergeCell ref="A150:V150"/>
    <mergeCell ref="A151:A153"/>
    <mergeCell ref="B151:B153"/>
    <mergeCell ref="C151:C153"/>
    <mergeCell ref="D151:D153"/>
    <mergeCell ref="E151:E153"/>
    <mergeCell ref="F147:F149"/>
    <mergeCell ref="G147:G149"/>
    <mergeCell ref="H147:H149"/>
    <mergeCell ref="I147:I149"/>
    <mergeCell ref="J147:J149"/>
    <mergeCell ref="K147:N148"/>
    <mergeCell ref="U130:U140"/>
    <mergeCell ref="V130:V140"/>
    <mergeCell ref="A142:V142"/>
    <mergeCell ref="A143:V143"/>
    <mergeCell ref="A145:G145"/>
    <mergeCell ref="A147:A149"/>
    <mergeCell ref="B147:B149"/>
    <mergeCell ref="C147:C149"/>
    <mergeCell ref="D147:D149"/>
    <mergeCell ref="E147:E149"/>
    <mergeCell ref="O130:O140"/>
    <mergeCell ref="P130:P140"/>
    <mergeCell ref="Q130:Q140"/>
    <mergeCell ref="R130:R140"/>
    <mergeCell ref="S130:S140"/>
    <mergeCell ref="T130:T140"/>
    <mergeCell ref="A130:A140"/>
    <mergeCell ref="B130:B140"/>
    <mergeCell ref="C130:C140"/>
    <mergeCell ref="D130:D140"/>
    <mergeCell ref="E130:E140"/>
    <mergeCell ref="I130:I140"/>
    <mergeCell ref="Q112:Q129"/>
    <mergeCell ref="R112:R129"/>
    <mergeCell ref="S112:S129"/>
    <mergeCell ref="T112:T129"/>
    <mergeCell ref="U112:U129"/>
    <mergeCell ref="V112:V129"/>
    <mergeCell ref="U108:U111"/>
    <mergeCell ref="V108:V111"/>
    <mergeCell ref="A112:A129"/>
    <mergeCell ref="B112:B129"/>
    <mergeCell ref="C112:C129"/>
    <mergeCell ref="D112:D129"/>
    <mergeCell ref="E112:E129"/>
    <mergeCell ref="I112:I129"/>
    <mergeCell ref="O112:O129"/>
    <mergeCell ref="P112:P129"/>
    <mergeCell ref="O108:O111"/>
    <mergeCell ref="P108:P111"/>
    <mergeCell ref="Q108:Q111"/>
    <mergeCell ref="R108:R111"/>
    <mergeCell ref="S108:S111"/>
    <mergeCell ref="T108:T111"/>
    <mergeCell ref="A108:A111"/>
    <mergeCell ref="B108:B111"/>
    <mergeCell ref="C108:C111"/>
    <mergeCell ref="D108:D111"/>
    <mergeCell ref="E108:E111"/>
    <mergeCell ref="I108:I111"/>
    <mergeCell ref="R105:R106"/>
    <mergeCell ref="S105:S106"/>
    <mergeCell ref="T105:T106"/>
    <mergeCell ref="U105:U106"/>
    <mergeCell ref="V105:V106"/>
    <mergeCell ref="A107:V107"/>
    <mergeCell ref="V99:V104"/>
    <mergeCell ref="A105:A106"/>
    <mergeCell ref="B105:B106"/>
    <mergeCell ref="C105:C106"/>
    <mergeCell ref="D105:D106"/>
    <mergeCell ref="E105:E106"/>
    <mergeCell ref="I105:I106"/>
    <mergeCell ref="O105:O106"/>
    <mergeCell ref="P105:P106"/>
    <mergeCell ref="Q105:Q106"/>
    <mergeCell ref="P99:P104"/>
    <mergeCell ref="Q99:Q104"/>
    <mergeCell ref="R99:R104"/>
    <mergeCell ref="S99:S104"/>
    <mergeCell ref="T99:T104"/>
    <mergeCell ref="U99:U104"/>
    <mergeCell ref="R95:R98"/>
    <mergeCell ref="S95:S98"/>
    <mergeCell ref="T95:T98"/>
    <mergeCell ref="U95:U98"/>
    <mergeCell ref="V95:V98"/>
    <mergeCell ref="C99:C104"/>
    <mergeCell ref="D99:D104"/>
    <mergeCell ref="E99:E104"/>
    <mergeCell ref="I99:I104"/>
    <mergeCell ref="O99:O104"/>
    <mergeCell ref="T93:T94"/>
    <mergeCell ref="U93:U94"/>
    <mergeCell ref="V93:V94"/>
    <mergeCell ref="C95:C98"/>
    <mergeCell ref="D95:D98"/>
    <mergeCell ref="E95:E98"/>
    <mergeCell ref="I95:I98"/>
    <mergeCell ref="O95:O98"/>
    <mergeCell ref="P95:P98"/>
    <mergeCell ref="Q95:Q98"/>
    <mergeCell ref="V91:V92"/>
    <mergeCell ref="C93:C94"/>
    <mergeCell ref="D93:D94"/>
    <mergeCell ref="E93:E94"/>
    <mergeCell ref="I93:I94"/>
    <mergeCell ref="O93:O94"/>
    <mergeCell ref="P93:P94"/>
    <mergeCell ref="Q93:Q94"/>
    <mergeCell ref="R93:R94"/>
    <mergeCell ref="S93:S94"/>
    <mergeCell ref="P91:P92"/>
    <mergeCell ref="Q91:Q92"/>
    <mergeCell ref="R91:R92"/>
    <mergeCell ref="S91:S92"/>
    <mergeCell ref="T91:T92"/>
    <mergeCell ref="U91:U92"/>
    <mergeCell ref="R88:R90"/>
    <mergeCell ref="S88:S90"/>
    <mergeCell ref="T88:T90"/>
    <mergeCell ref="U88:U90"/>
    <mergeCell ref="V88:V90"/>
    <mergeCell ref="C91:C92"/>
    <mergeCell ref="D91:D92"/>
    <mergeCell ref="E91:E92"/>
    <mergeCell ref="I91:I92"/>
    <mergeCell ref="O91:O92"/>
    <mergeCell ref="C88:C90"/>
    <mergeCell ref="D88:D90"/>
    <mergeCell ref="I88:I90"/>
    <mergeCell ref="O88:O90"/>
    <mergeCell ref="P88:P90"/>
    <mergeCell ref="Q88:Q90"/>
    <mergeCell ref="Q86:Q87"/>
    <mergeCell ref="R86:R87"/>
    <mergeCell ref="S86:S87"/>
    <mergeCell ref="T86:T87"/>
    <mergeCell ref="U86:U87"/>
    <mergeCell ref="V86:V87"/>
    <mergeCell ref="S75:S85"/>
    <mergeCell ref="T75:T85"/>
    <mergeCell ref="U75:U85"/>
    <mergeCell ref="V75:V85"/>
    <mergeCell ref="B86:B104"/>
    <mergeCell ref="C86:C87"/>
    <mergeCell ref="D86:D87"/>
    <mergeCell ref="I86:I87"/>
    <mergeCell ref="O86:O87"/>
    <mergeCell ref="P86:P87"/>
    <mergeCell ref="U68:U74"/>
    <mergeCell ref="V68:V74"/>
    <mergeCell ref="A75:A104"/>
    <mergeCell ref="C75:C85"/>
    <mergeCell ref="D75:D85"/>
    <mergeCell ref="I75:I85"/>
    <mergeCell ref="O75:O85"/>
    <mergeCell ref="P75:P85"/>
    <mergeCell ref="Q75:Q85"/>
    <mergeCell ref="R75:R85"/>
    <mergeCell ref="O68:O74"/>
    <mergeCell ref="P68:P74"/>
    <mergeCell ref="Q68:Q74"/>
    <mergeCell ref="R68:R74"/>
    <mergeCell ref="S68:S74"/>
    <mergeCell ref="T68:T74"/>
    <mergeCell ref="S64:S66"/>
    <mergeCell ref="T64:T66"/>
    <mergeCell ref="U64:U66"/>
    <mergeCell ref="V64:V66"/>
    <mergeCell ref="A67:V67"/>
    <mergeCell ref="A68:A74"/>
    <mergeCell ref="B68:B74"/>
    <mergeCell ref="C68:C74"/>
    <mergeCell ref="D68:D74"/>
    <mergeCell ref="I68:I74"/>
    <mergeCell ref="V51:V63"/>
    <mergeCell ref="A64:A66"/>
    <mergeCell ref="B64:B66"/>
    <mergeCell ref="C64:C66"/>
    <mergeCell ref="D64:D66"/>
    <mergeCell ref="I64:I66"/>
    <mergeCell ref="O64:O66"/>
    <mergeCell ref="P64:P66"/>
    <mergeCell ref="Q64:Q66"/>
    <mergeCell ref="R64:R66"/>
    <mergeCell ref="P51:P63"/>
    <mergeCell ref="Q51:Q63"/>
    <mergeCell ref="R51:R63"/>
    <mergeCell ref="S51:S63"/>
    <mergeCell ref="T51:T63"/>
    <mergeCell ref="U51:U63"/>
    <mergeCell ref="A51:A63"/>
    <mergeCell ref="B51:B63"/>
    <mergeCell ref="C51:C63"/>
    <mergeCell ref="D51:D63"/>
    <mergeCell ref="E51:E63"/>
    <mergeCell ref="O51:O63"/>
    <mergeCell ref="Q48:Q50"/>
    <mergeCell ref="R48:R50"/>
    <mergeCell ref="S48:S50"/>
    <mergeCell ref="T48:T50"/>
    <mergeCell ref="U48:U50"/>
    <mergeCell ref="V48:V50"/>
    <mergeCell ref="A48:A50"/>
    <mergeCell ref="B48:B50"/>
    <mergeCell ref="C48:C50"/>
    <mergeCell ref="D48:D50"/>
    <mergeCell ref="O48:O50"/>
    <mergeCell ref="P48:P50"/>
    <mergeCell ref="Q46:Q47"/>
    <mergeCell ref="R46:R47"/>
    <mergeCell ref="S46:S47"/>
    <mergeCell ref="T46:T47"/>
    <mergeCell ref="U46:U47"/>
    <mergeCell ref="V46:V47"/>
    <mergeCell ref="A46:A47"/>
    <mergeCell ref="B46:B47"/>
    <mergeCell ref="C46:C47"/>
    <mergeCell ref="D46:D47"/>
    <mergeCell ref="O46:O47"/>
    <mergeCell ref="P46:P47"/>
    <mergeCell ref="R42:R44"/>
    <mergeCell ref="S42:S44"/>
    <mergeCell ref="T42:T44"/>
    <mergeCell ref="U42:U44"/>
    <mergeCell ref="V42:V44"/>
    <mergeCell ref="A45:V45"/>
    <mergeCell ref="V38:V40"/>
    <mergeCell ref="T39:T40"/>
    <mergeCell ref="A41:V41"/>
    <mergeCell ref="A42:A44"/>
    <mergeCell ref="B42:B44"/>
    <mergeCell ref="C42:C44"/>
    <mergeCell ref="D42:D44"/>
    <mergeCell ref="O42:O44"/>
    <mergeCell ref="P42:P44"/>
    <mergeCell ref="Q42:Q44"/>
    <mergeCell ref="H38:H40"/>
    <mergeCell ref="I38:I40"/>
    <mergeCell ref="J38:J40"/>
    <mergeCell ref="K38:N39"/>
    <mergeCell ref="O38:T38"/>
    <mergeCell ref="U38:U40"/>
    <mergeCell ref="A33:V33"/>
    <mergeCell ref="A34:V34"/>
    <mergeCell ref="A35:F35"/>
    <mergeCell ref="A38:A40"/>
    <mergeCell ref="B38:B40"/>
    <mergeCell ref="C38:C40"/>
    <mergeCell ref="D38:D40"/>
    <mergeCell ref="E38:E40"/>
    <mergeCell ref="F38:F40"/>
    <mergeCell ref="G38:G40"/>
    <mergeCell ref="T29:T31"/>
    <mergeCell ref="U29:U31"/>
    <mergeCell ref="V29:V31"/>
    <mergeCell ref="C30:C31"/>
    <mergeCell ref="D30:D31"/>
    <mergeCell ref="E30:E31"/>
    <mergeCell ref="F30:F31"/>
    <mergeCell ref="U24:U28"/>
    <mergeCell ref="V24:V28"/>
    <mergeCell ref="C25:C28"/>
    <mergeCell ref="D25:D28"/>
    <mergeCell ref="E25:E28"/>
    <mergeCell ref="O29:O31"/>
    <mergeCell ref="P29:P31"/>
    <mergeCell ref="Q29:Q31"/>
    <mergeCell ref="R29:R31"/>
    <mergeCell ref="S29:S31"/>
    <mergeCell ref="O24:O28"/>
    <mergeCell ref="P24:P28"/>
    <mergeCell ref="Q24:Q28"/>
    <mergeCell ref="R24:R28"/>
    <mergeCell ref="S24:S28"/>
    <mergeCell ref="T24:T28"/>
    <mergeCell ref="R19:R23"/>
    <mergeCell ref="S19:S23"/>
    <mergeCell ref="T19:T23"/>
    <mergeCell ref="U19:U23"/>
    <mergeCell ref="V19:V23"/>
    <mergeCell ref="C20:C23"/>
    <mergeCell ref="D20:D23"/>
    <mergeCell ref="E20:E23"/>
    <mergeCell ref="R17:R18"/>
    <mergeCell ref="S17:S18"/>
    <mergeCell ref="T17:T18"/>
    <mergeCell ref="U17:U18"/>
    <mergeCell ref="V17:V18"/>
    <mergeCell ref="A19:A31"/>
    <mergeCell ref="B19:B31"/>
    <mergeCell ref="O19:O23"/>
    <mergeCell ref="P19:P23"/>
    <mergeCell ref="Q19:Q23"/>
    <mergeCell ref="S14:S15"/>
    <mergeCell ref="T14:T15"/>
    <mergeCell ref="U14:U15"/>
    <mergeCell ref="V14:V15"/>
    <mergeCell ref="A16:V16"/>
    <mergeCell ref="A17:A18"/>
    <mergeCell ref="B17:B18"/>
    <mergeCell ref="O17:O18"/>
    <mergeCell ref="P17:P18"/>
    <mergeCell ref="Q17:Q18"/>
    <mergeCell ref="U9:U11"/>
    <mergeCell ref="V9:V11"/>
    <mergeCell ref="T10:T11"/>
    <mergeCell ref="A12:V12"/>
    <mergeCell ref="A13:A15"/>
    <mergeCell ref="B13:B15"/>
    <mergeCell ref="O14:O15"/>
    <mergeCell ref="P14:P15"/>
    <mergeCell ref="Q14:Q15"/>
    <mergeCell ref="R14:R15"/>
    <mergeCell ref="G9:G11"/>
    <mergeCell ref="H9:H11"/>
    <mergeCell ref="I9:I11"/>
    <mergeCell ref="J9:J11"/>
    <mergeCell ref="K9:N10"/>
    <mergeCell ref="O9:T9"/>
    <mergeCell ref="B2:U2"/>
    <mergeCell ref="B3:U3"/>
    <mergeCell ref="A4:F4"/>
    <mergeCell ref="A8:F8"/>
    <mergeCell ref="A9:A11"/>
    <mergeCell ref="B9:B11"/>
    <mergeCell ref="C9:C11"/>
    <mergeCell ref="D9:D11"/>
    <mergeCell ref="E9:E11"/>
    <mergeCell ref="F9:F11"/>
  </mergeCells>
  <pageMargins left="0.31496062992125984" right="0.15748031496062992" top="0.27559055118110237" bottom="0.51181102362204722" header="0" footer="0"/>
  <pageSetup paperSize="9" scale="7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W102"/>
  <sheetViews>
    <sheetView view="pageBreakPreview" topLeftCell="A16" zoomScaleSheetLayoutView="100" workbookViewId="0">
      <selection activeCell="G44" sqref="G44"/>
    </sheetView>
  </sheetViews>
  <sheetFormatPr baseColWidth="10" defaultRowHeight="12.75" x14ac:dyDescent="0.25"/>
  <cols>
    <col min="1" max="1" width="13.28515625" style="1155" customWidth="1"/>
    <col min="2" max="4" width="6.5703125" style="1155" customWidth="1"/>
    <col min="5" max="5" width="16" style="1155" customWidth="1"/>
    <col min="6" max="6" width="7" style="1155" customWidth="1"/>
    <col min="7" max="7" width="19.7109375" style="1155" customWidth="1"/>
    <col min="8" max="8" width="11" style="1155" customWidth="1"/>
    <col min="9" max="9" width="6.7109375" style="1155" customWidth="1"/>
    <col min="10" max="10" width="8.140625" style="1155" customWidth="1"/>
    <col min="11" max="14" width="7.140625" style="1155" customWidth="1"/>
    <col min="15" max="15" width="5.140625" style="1155" customWidth="1"/>
    <col min="16" max="16" width="7.7109375" style="1155" customWidth="1"/>
    <col min="17" max="21" width="6.7109375" style="1155" customWidth="1"/>
    <col min="22" max="22" width="8.140625" style="1155" customWidth="1"/>
    <col min="23" max="256" width="11.42578125" style="1155"/>
    <col min="257" max="257" width="13.28515625" style="1155" customWidth="1"/>
    <col min="258" max="260" width="6.5703125" style="1155" customWidth="1"/>
    <col min="261" max="261" width="16" style="1155" customWidth="1"/>
    <col min="262" max="262" width="7" style="1155" customWidth="1"/>
    <col min="263" max="263" width="19.7109375" style="1155" customWidth="1"/>
    <col min="264" max="264" width="11" style="1155" customWidth="1"/>
    <col min="265" max="265" width="6.7109375" style="1155" customWidth="1"/>
    <col min="266" max="266" width="8.140625" style="1155" customWidth="1"/>
    <col min="267" max="270" width="7.140625" style="1155" customWidth="1"/>
    <col min="271" max="271" width="5.140625" style="1155" customWidth="1"/>
    <col min="272" max="272" width="7.7109375" style="1155" customWidth="1"/>
    <col min="273" max="277" width="6.7109375" style="1155" customWidth="1"/>
    <col min="278" max="278" width="8.140625" style="1155" customWidth="1"/>
    <col min="279" max="512" width="11.42578125" style="1155"/>
    <col min="513" max="513" width="13.28515625" style="1155" customWidth="1"/>
    <col min="514" max="516" width="6.5703125" style="1155" customWidth="1"/>
    <col min="517" max="517" width="16" style="1155" customWidth="1"/>
    <col min="518" max="518" width="7" style="1155" customWidth="1"/>
    <col min="519" max="519" width="19.7109375" style="1155" customWidth="1"/>
    <col min="520" max="520" width="11" style="1155" customWidth="1"/>
    <col min="521" max="521" width="6.7109375" style="1155" customWidth="1"/>
    <col min="522" max="522" width="8.140625" style="1155" customWidth="1"/>
    <col min="523" max="526" width="7.140625" style="1155" customWidth="1"/>
    <col min="527" max="527" width="5.140625" style="1155" customWidth="1"/>
    <col min="528" max="528" width="7.7109375" style="1155" customWidth="1"/>
    <col min="529" max="533" width="6.7109375" style="1155" customWidth="1"/>
    <col min="534" max="534" width="8.140625" style="1155" customWidth="1"/>
    <col min="535" max="768" width="11.42578125" style="1155"/>
    <col min="769" max="769" width="13.28515625" style="1155" customWidth="1"/>
    <col min="770" max="772" width="6.5703125" style="1155" customWidth="1"/>
    <col min="773" max="773" width="16" style="1155" customWidth="1"/>
    <col min="774" max="774" width="7" style="1155" customWidth="1"/>
    <col min="775" max="775" width="19.7109375" style="1155" customWidth="1"/>
    <col min="776" max="776" width="11" style="1155" customWidth="1"/>
    <col min="777" max="777" width="6.7109375" style="1155" customWidth="1"/>
    <col min="778" max="778" width="8.140625" style="1155" customWidth="1"/>
    <col min="779" max="782" width="7.140625" style="1155" customWidth="1"/>
    <col min="783" max="783" width="5.140625" style="1155" customWidth="1"/>
    <col min="784" max="784" width="7.7109375" style="1155" customWidth="1"/>
    <col min="785" max="789" width="6.7109375" style="1155" customWidth="1"/>
    <col min="790" max="790" width="8.140625" style="1155" customWidth="1"/>
    <col min="791" max="1024" width="11.42578125" style="1155"/>
    <col min="1025" max="1025" width="13.28515625" style="1155" customWidth="1"/>
    <col min="1026" max="1028" width="6.5703125" style="1155" customWidth="1"/>
    <col min="1029" max="1029" width="16" style="1155" customWidth="1"/>
    <col min="1030" max="1030" width="7" style="1155" customWidth="1"/>
    <col min="1031" max="1031" width="19.7109375" style="1155" customWidth="1"/>
    <col min="1032" max="1032" width="11" style="1155" customWidth="1"/>
    <col min="1033" max="1033" width="6.7109375" style="1155" customWidth="1"/>
    <col min="1034" max="1034" width="8.140625" style="1155" customWidth="1"/>
    <col min="1035" max="1038" width="7.140625" style="1155" customWidth="1"/>
    <col min="1039" max="1039" width="5.140625" style="1155" customWidth="1"/>
    <col min="1040" max="1040" width="7.7109375" style="1155" customWidth="1"/>
    <col min="1041" max="1045" width="6.7109375" style="1155" customWidth="1"/>
    <col min="1046" max="1046" width="8.140625" style="1155" customWidth="1"/>
    <col min="1047" max="1280" width="11.42578125" style="1155"/>
    <col min="1281" max="1281" width="13.28515625" style="1155" customWidth="1"/>
    <col min="1282" max="1284" width="6.5703125" style="1155" customWidth="1"/>
    <col min="1285" max="1285" width="16" style="1155" customWidth="1"/>
    <col min="1286" max="1286" width="7" style="1155" customWidth="1"/>
    <col min="1287" max="1287" width="19.7109375" style="1155" customWidth="1"/>
    <col min="1288" max="1288" width="11" style="1155" customWidth="1"/>
    <col min="1289" max="1289" width="6.7109375" style="1155" customWidth="1"/>
    <col min="1290" max="1290" width="8.140625" style="1155" customWidth="1"/>
    <col min="1291" max="1294" width="7.140625" style="1155" customWidth="1"/>
    <col min="1295" max="1295" width="5.140625" style="1155" customWidth="1"/>
    <col min="1296" max="1296" width="7.7109375" style="1155" customWidth="1"/>
    <col min="1297" max="1301" width="6.7109375" style="1155" customWidth="1"/>
    <col min="1302" max="1302" width="8.140625" style="1155" customWidth="1"/>
    <col min="1303" max="1536" width="11.42578125" style="1155"/>
    <col min="1537" max="1537" width="13.28515625" style="1155" customWidth="1"/>
    <col min="1538" max="1540" width="6.5703125" style="1155" customWidth="1"/>
    <col min="1541" max="1541" width="16" style="1155" customWidth="1"/>
    <col min="1542" max="1542" width="7" style="1155" customWidth="1"/>
    <col min="1543" max="1543" width="19.7109375" style="1155" customWidth="1"/>
    <col min="1544" max="1544" width="11" style="1155" customWidth="1"/>
    <col min="1545" max="1545" width="6.7109375" style="1155" customWidth="1"/>
    <col min="1546" max="1546" width="8.140625" style="1155" customWidth="1"/>
    <col min="1547" max="1550" width="7.140625" style="1155" customWidth="1"/>
    <col min="1551" max="1551" width="5.140625" style="1155" customWidth="1"/>
    <col min="1552" max="1552" width="7.7109375" style="1155" customWidth="1"/>
    <col min="1553" max="1557" width="6.7109375" style="1155" customWidth="1"/>
    <col min="1558" max="1558" width="8.140625" style="1155" customWidth="1"/>
    <col min="1559" max="1792" width="11.42578125" style="1155"/>
    <col min="1793" max="1793" width="13.28515625" style="1155" customWidth="1"/>
    <col min="1794" max="1796" width="6.5703125" style="1155" customWidth="1"/>
    <col min="1797" max="1797" width="16" style="1155" customWidth="1"/>
    <col min="1798" max="1798" width="7" style="1155" customWidth="1"/>
    <col min="1799" max="1799" width="19.7109375" style="1155" customWidth="1"/>
    <col min="1800" max="1800" width="11" style="1155" customWidth="1"/>
    <col min="1801" max="1801" width="6.7109375" style="1155" customWidth="1"/>
    <col min="1802" max="1802" width="8.140625" style="1155" customWidth="1"/>
    <col min="1803" max="1806" width="7.140625" style="1155" customWidth="1"/>
    <col min="1807" max="1807" width="5.140625" style="1155" customWidth="1"/>
    <col min="1808" max="1808" width="7.7109375" style="1155" customWidth="1"/>
    <col min="1809" max="1813" width="6.7109375" style="1155" customWidth="1"/>
    <col min="1814" max="1814" width="8.140625" style="1155" customWidth="1"/>
    <col min="1815" max="2048" width="11.42578125" style="1155"/>
    <col min="2049" max="2049" width="13.28515625" style="1155" customWidth="1"/>
    <col min="2050" max="2052" width="6.5703125" style="1155" customWidth="1"/>
    <col min="2053" max="2053" width="16" style="1155" customWidth="1"/>
    <col min="2054" max="2054" width="7" style="1155" customWidth="1"/>
    <col min="2055" max="2055" width="19.7109375" style="1155" customWidth="1"/>
    <col min="2056" max="2056" width="11" style="1155" customWidth="1"/>
    <col min="2057" max="2057" width="6.7109375" style="1155" customWidth="1"/>
    <col min="2058" max="2058" width="8.140625" style="1155" customWidth="1"/>
    <col min="2059" max="2062" width="7.140625" style="1155" customWidth="1"/>
    <col min="2063" max="2063" width="5.140625" style="1155" customWidth="1"/>
    <col min="2064" max="2064" width="7.7109375" style="1155" customWidth="1"/>
    <col min="2065" max="2069" width="6.7109375" style="1155" customWidth="1"/>
    <col min="2070" max="2070" width="8.140625" style="1155" customWidth="1"/>
    <col min="2071" max="2304" width="11.42578125" style="1155"/>
    <col min="2305" max="2305" width="13.28515625" style="1155" customWidth="1"/>
    <col min="2306" max="2308" width="6.5703125" style="1155" customWidth="1"/>
    <col min="2309" max="2309" width="16" style="1155" customWidth="1"/>
    <col min="2310" max="2310" width="7" style="1155" customWidth="1"/>
    <col min="2311" max="2311" width="19.7109375" style="1155" customWidth="1"/>
    <col min="2312" max="2312" width="11" style="1155" customWidth="1"/>
    <col min="2313" max="2313" width="6.7109375" style="1155" customWidth="1"/>
    <col min="2314" max="2314" width="8.140625" style="1155" customWidth="1"/>
    <col min="2315" max="2318" width="7.140625" style="1155" customWidth="1"/>
    <col min="2319" max="2319" width="5.140625" style="1155" customWidth="1"/>
    <col min="2320" max="2320" width="7.7109375" style="1155" customWidth="1"/>
    <col min="2321" max="2325" width="6.7109375" style="1155" customWidth="1"/>
    <col min="2326" max="2326" width="8.140625" style="1155" customWidth="1"/>
    <col min="2327" max="2560" width="11.42578125" style="1155"/>
    <col min="2561" max="2561" width="13.28515625" style="1155" customWidth="1"/>
    <col min="2562" max="2564" width="6.5703125" style="1155" customWidth="1"/>
    <col min="2565" max="2565" width="16" style="1155" customWidth="1"/>
    <col min="2566" max="2566" width="7" style="1155" customWidth="1"/>
    <col min="2567" max="2567" width="19.7109375" style="1155" customWidth="1"/>
    <col min="2568" max="2568" width="11" style="1155" customWidth="1"/>
    <col min="2569" max="2569" width="6.7109375" style="1155" customWidth="1"/>
    <col min="2570" max="2570" width="8.140625" style="1155" customWidth="1"/>
    <col min="2571" max="2574" width="7.140625" style="1155" customWidth="1"/>
    <col min="2575" max="2575" width="5.140625" style="1155" customWidth="1"/>
    <col min="2576" max="2576" width="7.7109375" style="1155" customWidth="1"/>
    <col min="2577" max="2581" width="6.7109375" style="1155" customWidth="1"/>
    <col min="2582" max="2582" width="8.140625" style="1155" customWidth="1"/>
    <col min="2583" max="2816" width="11.42578125" style="1155"/>
    <col min="2817" max="2817" width="13.28515625" style="1155" customWidth="1"/>
    <col min="2818" max="2820" width="6.5703125" style="1155" customWidth="1"/>
    <col min="2821" max="2821" width="16" style="1155" customWidth="1"/>
    <col min="2822" max="2822" width="7" style="1155" customWidth="1"/>
    <col min="2823" max="2823" width="19.7109375" style="1155" customWidth="1"/>
    <col min="2824" max="2824" width="11" style="1155" customWidth="1"/>
    <col min="2825" max="2825" width="6.7109375" style="1155" customWidth="1"/>
    <col min="2826" max="2826" width="8.140625" style="1155" customWidth="1"/>
    <col min="2827" max="2830" width="7.140625" style="1155" customWidth="1"/>
    <col min="2831" max="2831" width="5.140625" style="1155" customWidth="1"/>
    <col min="2832" max="2832" width="7.7109375" style="1155" customWidth="1"/>
    <col min="2833" max="2837" width="6.7109375" style="1155" customWidth="1"/>
    <col min="2838" max="2838" width="8.140625" style="1155" customWidth="1"/>
    <col min="2839" max="3072" width="11.42578125" style="1155"/>
    <col min="3073" max="3073" width="13.28515625" style="1155" customWidth="1"/>
    <col min="3074" max="3076" width="6.5703125" style="1155" customWidth="1"/>
    <col min="3077" max="3077" width="16" style="1155" customWidth="1"/>
    <col min="3078" max="3078" width="7" style="1155" customWidth="1"/>
    <col min="3079" max="3079" width="19.7109375" style="1155" customWidth="1"/>
    <col min="3080" max="3080" width="11" style="1155" customWidth="1"/>
    <col min="3081" max="3081" width="6.7109375" style="1155" customWidth="1"/>
    <col min="3082" max="3082" width="8.140625" style="1155" customWidth="1"/>
    <col min="3083" max="3086" width="7.140625" style="1155" customWidth="1"/>
    <col min="3087" max="3087" width="5.140625" style="1155" customWidth="1"/>
    <col min="3088" max="3088" width="7.7109375" style="1155" customWidth="1"/>
    <col min="3089" max="3093" width="6.7109375" style="1155" customWidth="1"/>
    <col min="3094" max="3094" width="8.140625" style="1155" customWidth="1"/>
    <col min="3095" max="3328" width="11.42578125" style="1155"/>
    <col min="3329" max="3329" width="13.28515625" style="1155" customWidth="1"/>
    <col min="3330" max="3332" width="6.5703125" style="1155" customWidth="1"/>
    <col min="3333" max="3333" width="16" style="1155" customWidth="1"/>
    <col min="3334" max="3334" width="7" style="1155" customWidth="1"/>
    <col min="3335" max="3335" width="19.7109375" style="1155" customWidth="1"/>
    <col min="3336" max="3336" width="11" style="1155" customWidth="1"/>
    <col min="3337" max="3337" width="6.7109375" style="1155" customWidth="1"/>
    <col min="3338" max="3338" width="8.140625" style="1155" customWidth="1"/>
    <col min="3339" max="3342" width="7.140625" style="1155" customWidth="1"/>
    <col min="3343" max="3343" width="5.140625" style="1155" customWidth="1"/>
    <col min="3344" max="3344" width="7.7109375" style="1155" customWidth="1"/>
    <col min="3345" max="3349" width="6.7109375" style="1155" customWidth="1"/>
    <col min="3350" max="3350" width="8.140625" style="1155" customWidth="1"/>
    <col min="3351" max="3584" width="11.42578125" style="1155"/>
    <col min="3585" max="3585" width="13.28515625" style="1155" customWidth="1"/>
    <col min="3586" max="3588" width="6.5703125" style="1155" customWidth="1"/>
    <col min="3589" max="3589" width="16" style="1155" customWidth="1"/>
    <col min="3590" max="3590" width="7" style="1155" customWidth="1"/>
    <col min="3591" max="3591" width="19.7109375" style="1155" customWidth="1"/>
    <col min="3592" max="3592" width="11" style="1155" customWidth="1"/>
    <col min="3593" max="3593" width="6.7109375" style="1155" customWidth="1"/>
    <col min="3594" max="3594" width="8.140625" style="1155" customWidth="1"/>
    <col min="3595" max="3598" width="7.140625" style="1155" customWidth="1"/>
    <col min="3599" max="3599" width="5.140625" style="1155" customWidth="1"/>
    <col min="3600" max="3600" width="7.7109375" style="1155" customWidth="1"/>
    <col min="3601" max="3605" width="6.7109375" style="1155" customWidth="1"/>
    <col min="3606" max="3606" width="8.140625" style="1155" customWidth="1"/>
    <col min="3607" max="3840" width="11.42578125" style="1155"/>
    <col min="3841" max="3841" width="13.28515625" style="1155" customWidth="1"/>
    <col min="3842" max="3844" width="6.5703125" style="1155" customWidth="1"/>
    <col min="3845" max="3845" width="16" style="1155" customWidth="1"/>
    <col min="3846" max="3846" width="7" style="1155" customWidth="1"/>
    <col min="3847" max="3847" width="19.7109375" style="1155" customWidth="1"/>
    <col min="3848" max="3848" width="11" style="1155" customWidth="1"/>
    <col min="3849" max="3849" width="6.7109375" style="1155" customWidth="1"/>
    <col min="3850" max="3850" width="8.140625" style="1155" customWidth="1"/>
    <col min="3851" max="3854" width="7.140625" style="1155" customWidth="1"/>
    <col min="3855" max="3855" width="5.140625" style="1155" customWidth="1"/>
    <col min="3856" max="3856" width="7.7109375" style="1155" customWidth="1"/>
    <col min="3857" max="3861" width="6.7109375" style="1155" customWidth="1"/>
    <col min="3862" max="3862" width="8.140625" style="1155" customWidth="1"/>
    <col min="3863" max="4096" width="11.42578125" style="1155"/>
    <col min="4097" max="4097" width="13.28515625" style="1155" customWidth="1"/>
    <col min="4098" max="4100" width="6.5703125" style="1155" customWidth="1"/>
    <col min="4101" max="4101" width="16" style="1155" customWidth="1"/>
    <col min="4102" max="4102" width="7" style="1155" customWidth="1"/>
    <col min="4103" max="4103" width="19.7109375" style="1155" customWidth="1"/>
    <col min="4104" max="4104" width="11" style="1155" customWidth="1"/>
    <col min="4105" max="4105" width="6.7109375" style="1155" customWidth="1"/>
    <col min="4106" max="4106" width="8.140625" style="1155" customWidth="1"/>
    <col min="4107" max="4110" width="7.140625" style="1155" customWidth="1"/>
    <col min="4111" max="4111" width="5.140625" style="1155" customWidth="1"/>
    <col min="4112" max="4112" width="7.7109375" style="1155" customWidth="1"/>
    <col min="4113" max="4117" width="6.7109375" style="1155" customWidth="1"/>
    <col min="4118" max="4118" width="8.140625" style="1155" customWidth="1"/>
    <col min="4119" max="4352" width="11.42578125" style="1155"/>
    <col min="4353" max="4353" width="13.28515625" style="1155" customWidth="1"/>
    <col min="4354" max="4356" width="6.5703125" style="1155" customWidth="1"/>
    <col min="4357" max="4357" width="16" style="1155" customWidth="1"/>
    <col min="4358" max="4358" width="7" style="1155" customWidth="1"/>
    <col min="4359" max="4359" width="19.7109375" style="1155" customWidth="1"/>
    <col min="4360" max="4360" width="11" style="1155" customWidth="1"/>
    <col min="4361" max="4361" width="6.7109375" style="1155" customWidth="1"/>
    <col min="4362" max="4362" width="8.140625" style="1155" customWidth="1"/>
    <col min="4363" max="4366" width="7.140625" style="1155" customWidth="1"/>
    <col min="4367" max="4367" width="5.140625" style="1155" customWidth="1"/>
    <col min="4368" max="4368" width="7.7109375" style="1155" customWidth="1"/>
    <col min="4369" max="4373" width="6.7109375" style="1155" customWidth="1"/>
    <col min="4374" max="4374" width="8.140625" style="1155" customWidth="1"/>
    <col min="4375" max="4608" width="11.42578125" style="1155"/>
    <col min="4609" max="4609" width="13.28515625" style="1155" customWidth="1"/>
    <col min="4610" max="4612" width="6.5703125" style="1155" customWidth="1"/>
    <col min="4613" max="4613" width="16" style="1155" customWidth="1"/>
    <col min="4614" max="4614" width="7" style="1155" customWidth="1"/>
    <col min="4615" max="4615" width="19.7109375" style="1155" customWidth="1"/>
    <col min="4616" max="4616" width="11" style="1155" customWidth="1"/>
    <col min="4617" max="4617" width="6.7109375" style="1155" customWidth="1"/>
    <col min="4618" max="4618" width="8.140625" style="1155" customWidth="1"/>
    <col min="4619" max="4622" width="7.140625" style="1155" customWidth="1"/>
    <col min="4623" max="4623" width="5.140625" style="1155" customWidth="1"/>
    <col min="4624" max="4624" width="7.7109375" style="1155" customWidth="1"/>
    <col min="4625" max="4629" width="6.7109375" style="1155" customWidth="1"/>
    <col min="4630" max="4630" width="8.140625" style="1155" customWidth="1"/>
    <col min="4631" max="4864" width="11.42578125" style="1155"/>
    <col min="4865" max="4865" width="13.28515625" style="1155" customWidth="1"/>
    <col min="4866" max="4868" width="6.5703125" style="1155" customWidth="1"/>
    <col min="4869" max="4869" width="16" style="1155" customWidth="1"/>
    <col min="4870" max="4870" width="7" style="1155" customWidth="1"/>
    <col min="4871" max="4871" width="19.7109375" style="1155" customWidth="1"/>
    <col min="4872" max="4872" width="11" style="1155" customWidth="1"/>
    <col min="4873" max="4873" width="6.7109375" style="1155" customWidth="1"/>
    <col min="4874" max="4874" width="8.140625" style="1155" customWidth="1"/>
    <col min="4875" max="4878" width="7.140625" style="1155" customWidth="1"/>
    <col min="4879" max="4879" width="5.140625" style="1155" customWidth="1"/>
    <col min="4880" max="4880" width="7.7109375" style="1155" customWidth="1"/>
    <col min="4881" max="4885" width="6.7109375" style="1155" customWidth="1"/>
    <col min="4886" max="4886" width="8.140625" style="1155" customWidth="1"/>
    <col min="4887" max="5120" width="11.42578125" style="1155"/>
    <col min="5121" max="5121" width="13.28515625" style="1155" customWidth="1"/>
    <col min="5122" max="5124" width="6.5703125" style="1155" customWidth="1"/>
    <col min="5125" max="5125" width="16" style="1155" customWidth="1"/>
    <col min="5126" max="5126" width="7" style="1155" customWidth="1"/>
    <col min="5127" max="5127" width="19.7109375" style="1155" customWidth="1"/>
    <col min="5128" max="5128" width="11" style="1155" customWidth="1"/>
    <col min="5129" max="5129" width="6.7109375" style="1155" customWidth="1"/>
    <col min="5130" max="5130" width="8.140625" style="1155" customWidth="1"/>
    <col min="5131" max="5134" width="7.140625" style="1155" customWidth="1"/>
    <col min="5135" max="5135" width="5.140625" style="1155" customWidth="1"/>
    <col min="5136" max="5136" width="7.7109375" style="1155" customWidth="1"/>
    <col min="5137" max="5141" width="6.7109375" style="1155" customWidth="1"/>
    <col min="5142" max="5142" width="8.140625" style="1155" customWidth="1"/>
    <col min="5143" max="5376" width="11.42578125" style="1155"/>
    <col min="5377" max="5377" width="13.28515625" style="1155" customWidth="1"/>
    <col min="5378" max="5380" width="6.5703125" style="1155" customWidth="1"/>
    <col min="5381" max="5381" width="16" style="1155" customWidth="1"/>
    <col min="5382" max="5382" width="7" style="1155" customWidth="1"/>
    <col min="5383" max="5383" width="19.7109375" style="1155" customWidth="1"/>
    <col min="5384" max="5384" width="11" style="1155" customWidth="1"/>
    <col min="5385" max="5385" width="6.7109375" style="1155" customWidth="1"/>
    <col min="5386" max="5386" width="8.140625" style="1155" customWidth="1"/>
    <col min="5387" max="5390" width="7.140625" style="1155" customWidth="1"/>
    <col min="5391" max="5391" width="5.140625" style="1155" customWidth="1"/>
    <col min="5392" max="5392" width="7.7109375" style="1155" customWidth="1"/>
    <col min="5393" max="5397" width="6.7109375" style="1155" customWidth="1"/>
    <col min="5398" max="5398" width="8.140625" style="1155" customWidth="1"/>
    <col min="5399" max="5632" width="11.42578125" style="1155"/>
    <col min="5633" max="5633" width="13.28515625" style="1155" customWidth="1"/>
    <col min="5634" max="5636" width="6.5703125" style="1155" customWidth="1"/>
    <col min="5637" max="5637" width="16" style="1155" customWidth="1"/>
    <col min="5638" max="5638" width="7" style="1155" customWidth="1"/>
    <col min="5639" max="5639" width="19.7109375" style="1155" customWidth="1"/>
    <col min="5640" max="5640" width="11" style="1155" customWidth="1"/>
    <col min="5641" max="5641" width="6.7109375" style="1155" customWidth="1"/>
    <col min="5642" max="5642" width="8.140625" style="1155" customWidth="1"/>
    <col min="5643" max="5646" width="7.140625" style="1155" customWidth="1"/>
    <col min="5647" max="5647" width="5.140625" style="1155" customWidth="1"/>
    <col min="5648" max="5648" width="7.7109375" style="1155" customWidth="1"/>
    <col min="5649" max="5653" width="6.7109375" style="1155" customWidth="1"/>
    <col min="5654" max="5654" width="8.140625" style="1155" customWidth="1"/>
    <col min="5655" max="5888" width="11.42578125" style="1155"/>
    <col min="5889" max="5889" width="13.28515625" style="1155" customWidth="1"/>
    <col min="5890" max="5892" width="6.5703125" style="1155" customWidth="1"/>
    <col min="5893" max="5893" width="16" style="1155" customWidth="1"/>
    <col min="5894" max="5894" width="7" style="1155" customWidth="1"/>
    <col min="5895" max="5895" width="19.7109375" style="1155" customWidth="1"/>
    <col min="5896" max="5896" width="11" style="1155" customWidth="1"/>
    <col min="5897" max="5897" width="6.7109375" style="1155" customWidth="1"/>
    <col min="5898" max="5898" width="8.140625" style="1155" customWidth="1"/>
    <col min="5899" max="5902" width="7.140625" style="1155" customWidth="1"/>
    <col min="5903" max="5903" width="5.140625" style="1155" customWidth="1"/>
    <col min="5904" max="5904" width="7.7109375" style="1155" customWidth="1"/>
    <col min="5905" max="5909" width="6.7109375" style="1155" customWidth="1"/>
    <col min="5910" max="5910" width="8.140625" style="1155" customWidth="1"/>
    <col min="5911" max="6144" width="11.42578125" style="1155"/>
    <col min="6145" max="6145" width="13.28515625" style="1155" customWidth="1"/>
    <col min="6146" max="6148" width="6.5703125" style="1155" customWidth="1"/>
    <col min="6149" max="6149" width="16" style="1155" customWidth="1"/>
    <col min="6150" max="6150" width="7" style="1155" customWidth="1"/>
    <col min="6151" max="6151" width="19.7109375" style="1155" customWidth="1"/>
    <col min="6152" max="6152" width="11" style="1155" customWidth="1"/>
    <col min="6153" max="6153" width="6.7109375" style="1155" customWidth="1"/>
    <col min="6154" max="6154" width="8.140625" style="1155" customWidth="1"/>
    <col min="6155" max="6158" width="7.140625" style="1155" customWidth="1"/>
    <col min="6159" max="6159" width="5.140625" style="1155" customWidth="1"/>
    <col min="6160" max="6160" width="7.7109375" style="1155" customWidth="1"/>
    <col min="6161" max="6165" width="6.7109375" style="1155" customWidth="1"/>
    <col min="6166" max="6166" width="8.140625" style="1155" customWidth="1"/>
    <col min="6167" max="6400" width="11.42578125" style="1155"/>
    <col min="6401" max="6401" width="13.28515625" style="1155" customWidth="1"/>
    <col min="6402" max="6404" width="6.5703125" style="1155" customWidth="1"/>
    <col min="6405" max="6405" width="16" style="1155" customWidth="1"/>
    <col min="6406" max="6406" width="7" style="1155" customWidth="1"/>
    <col min="6407" max="6407" width="19.7109375" style="1155" customWidth="1"/>
    <col min="6408" max="6408" width="11" style="1155" customWidth="1"/>
    <col min="6409" max="6409" width="6.7109375" style="1155" customWidth="1"/>
    <col min="6410" max="6410" width="8.140625" style="1155" customWidth="1"/>
    <col min="6411" max="6414" width="7.140625" style="1155" customWidth="1"/>
    <col min="6415" max="6415" width="5.140625" style="1155" customWidth="1"/>
    <col min="6416" max="6416" width="7.7109375" style="1155" customWidth="1"/>
    <col min="6417" max="6421" width="6.7109375" style="1155" customWidth="1"/>
    <col min="6422" max="6422" width="8.140625" style="1155" customWidth="1"/>
    <col min="6423" max="6656" width="11.42578125" style="1155"/>
    <col min="6657" max="6657" width="13.28515625" style="1155" customWidth="1"/>
    <col min="6658" max="6660" width="6.5703125" style="1155" customWidth="1"/>
    <col min="6661" max="6661" width="16" style="1155" customWidth="1"/>
    <col min="6662" max="6662" width="7" style="1155" customWidth="1"/>
    <col min="6663" max="6663" width="19.7109375" style="1155" customWidth="1"/>
    <col min="6664" max="6664" width="11" style="1155" customWidth="1"/>
    <col min="6665" max="6665" width="6.7109375" style="1155" customWidth="1"/>
    <col min="6666" max="6666" width="8.140625" style="1155" customWidth="1"/>
    <col min="6667" max="6670" width="7.140625" style="1155" customWidth="1"/>
    <col min="6671" max="6671" width="5.140625" style="1155" customWidth="1"/>
    <col min="6672" max="6672" width="7.7109375" style="1155" customWidth="1"/>
    <col min="6673" max="6677" width="6.7109375" style="1155" customWidth="1"/>
    <col min="6678" max="6678" width="8.140625" style="1155" customWidth="1"/>
    <col min="6679" max="6912" width="11.42578125" style="1155"/>
    <col min="6913" max="6913" width="13.28515625" style="1155" customWidth="1"/>
    <col min="6914" max="6916" width="6.5703125" style="1155" customWidth="1"/>
    <col min="6917" max="6917" width="16" style="1155" customWidth="1"/>
    <col min="6918" max="6918" width="7" style="1155" customWidth="1"/>
    <col min="6919" max="6919" width="19.7109375" style="1155" customWidth="1"/>
    <col min="6920" max="6920" width="11" style="1155" customWidth="1"/>
    <col min="6921" max="6921" width="6.7109375" style="1155" customWidth="1"/>
    <col min="6922" max="6922" width="8.140625" style="1155" customWidth="1"/>
    <col min="6923" max="6926" width="7.140625" style="1155" customWidth="1"/>
    <col min="6927" max="6927" width="5.140625" style="1155" customWidth="1"/>
    <col min="6928" max="6928" width="7.7109375" style="1155" customWidth="1"/>
    <col min="6929" max="6933" width="6.7109375" style="1155" customWidth="1"/>
    <col min="6934" max="6934" width="8.140625" style="1155" customWidth="1"/>
    <col min="6935" max="7168" width="11.42578125" style="1155"/>
    <col min="7169" max="7169" width="13.28515625" style="1155" customWidth="1"/>
    <col min="7170" max="7172" width="6.5703125" style="1155" customWidth="1"/>
    <col min="7173" max="7173" width="16" style="1155" customWidth="1"/>
    <col min="7174" max="7174" width="7" style="1155" customWidth="1"/>
    <col min="7175" max="7175" width="19.7109375" style="1155" customWidth="1"/>
    <col min="7176" max="7176" width="11" style="1155" customWidth="1"/>
    <col min="7177" max="7177" width="6.7109375" style="1155" customWidth="1"/>
    <col min="7178" max="7178" width="8.140625" style="1155" customWidth="1"/>
    <col min="7179" max="7182" width="7.140625" style="1155" customWidth="1"/>
    <col min="7183" max="7183" width="5.140625" style="1155" customWidth="1"/>
    <col min="7184" max="7184" width="7.7109375" style="1155" customWidth="1"/>
    <col min="7185" max="7189" width="6.7109375" style="1155" customWidth="1"/>
    <col min="7190" max="7190" width="8.140625" style="1155" customWidth="1"/>
    <col min="7191" max="7424" width="11.42578125" style="1155"/>
    <col min="7425" max="7425" width="13.28515625" style="1155" customWidth="1"/>
    <col min="7426" max="7428" width="6.5703125" style="1155" customWidth="1"/>
    <col min="7429" max="7429" width="16" style="1155" customWidth="1"/>
    <col min="7430" max="7430" width="7" style="1155" customWidth="1"/>
    <col min="7431" max="7431" width="19.7109375" style="1155" customWidth="1"/>
    <col min="7432" max="7432" width="11" style="1155" customWidth="1"/>
    <col min="7433" max="7433" width="6.7109375" style="1155" customWidth="1"/>
    <col min="7434" max="7434" width="8.140625" style="1155" customWidth="1"/>
    <col min="7435" max="7438" width="7.140625" style="1155" customWidth="1"/>
    <col min="7439" max="7439" width="5.140625" style="1155" customWidth="1"/>
    <col min="7440" max="7440" width="7.7109375" style="1155" customWidth="1"/>
    <col min="7441" max="7445" width="6.7109375" style="1155" customWidth="1"/>
    <col min="7446" max="7446" width="8.140625" style="1155" customWidth="1"/>
    <col min="7447" max="7680" width="11.42578125" style="1155"/>
    <col min="7681" max="7681" width="13.28515625" style="1155" customWidth="1"/>
    <col min="7682" max="7684" width="6.5703125" style="1155" customWidth="1"/>
    <col min="7685" max="7685" width="16" style="1155" customWidth="1"/>
    <col min="7686" max="7686" width="7" style="1155" customWidth="1"/>
    <col min="7687" max="7687" width="19.7109375" style="1155" customWidth="1"/>
    <col min="7688" max="7688" width="11" style="1155" customWidth="1"/>
    <col min="7689" max="7689" width="6.7109375" style="1155" customWidth="1"/>
    <col min="7690" max="7690" width="8.140625" style="1155" customWidth="1"/>
    <col min="7691" max="7694" width="7.140625" style="1155" customWidth="1"/>
    <col min="7695" max="7695" width="5.140625" style="1155" customWidth="1"/>
    <col min="7696" max="7696" width="7.7109375" style="1155" customWidth="1"/>
    <col min="7697" max="7701" width="6.7109375" style="1155" customWidth="1"/>
    <col min="7702" max="7702" width="8.140625" style="1155" customWidth="1"/>
    <col min="7703" max="7936" width="11.42578125" style="1155"/>
    <col min="7937" max="7937" width="13.28515625" style="1155" customWidth="1"/>
    <col min="7938" max="7940" width="6.5703125" style="1155" customWidth="1"/>
    <col min="7941" max="7941" width="16" style="1155" customWidth="1"/>
    <col min="7942" max="7942" width="7" style="1155" customWidth="1"/>
    <col min="7943" max="7943" width="19.7109375" style="1155" customWidth="1"/>
    <col min="7944" max="7944" width="11" style="1155" customWidth="1"/>
    <col min="7945" max="7945" width="6.7109375" style="1155" customWidth="1"/>
    <col min="7946" max="7946" width="8.140625" style="1155" customWidth="1"/>
    <col min="7947" max="7950" width="7.140625" style="1155" customWidth="1"/>
    <col min="7951" max="7951" width="5.140625" style="1155" customWidth="1"/>
    <col min="7952" max="7952" width="7.7109375" style="1155" customWidth="1"/>
    <col min="7953" max="7957" width="6.7109375" style="1155" customWidth="1"/>
    <col min="7958" max="7958" width="8.140625" style="1155" customWidth="1"/>
    <col min="7959" max="8192" width="11.42578125" style="1155"/>
    <col min="8193" max="8193" width="13.28515625" style="1155" customWidth="1"/>
    <col min="8194" max="8196" width="6.5703125" style="1155" customWidth="1"/>
    <col min="8197" max="8197" width="16" style="1155" customWidth="1"/>
    <col min="8198" max="8198" width="7" style="1155" customWidth="1"/>
    <col min="8199" max="8199" width="19.7109375" style="1155" customWidth="1"/>
    <col min="8200" max="8200" width="11" style="1155" customWidth="1"/>
    <col min="8201" max="8201" width="6.7109375" style="1155" customWidth="1"/>
    <col min="8202" max="8202" width="8.140625" style="1155" customWidth="1"/>
    <col min="8203" max="8206" width="7.140625" style="1155" customWidth="1"/>
    <col min="8207" max="8207" width="5.140625" style="1155" customWidth="1"/>
    <col min="8208" max="8208" width="7.7109375" style="1155" customWidth="1"/>
    <col min="8209" max="8213" width="6.7109375" style="1155" customWidth="1"/>
    <col min="8214" max="8214" width="8.140625" style="1155" customWidth="1"/>
    <col min="8215" max="8448" width="11.42578125" style="1155"/>
    <col min="8449" max="8449" width="13.28515625" style="1155" customWidth="1"/>
    <col min="8450" max="8452" width="6.5703125" style="1155" customWidth="1"/>
    <col min="8453" max="8453" width="16" style="1155" customWidth="1"/>
    <col min="8454" max="8454" width="7" style="1155" customWidth="1"/>
    <col min="8455" max="8455" width="19.7109375" style="1155" customWidth="1"/>
    <col min="8456" max="8456" width="11" style="1155" customWidth="1"/>
    <col min="8457" max="8457" width="6.7109375" style="1155" customWidth="1"/>
    <col min="8458" max="8458" width="8.140625" style="1155" customWidth="1"/>
    <col min="8459" max="8462" width="7.140625" style="1155" customWidth="1"/>
    <col min="8463" max="8463" width="5.140625" style="1155" customWidth="1"/>
    <col min="8464" max="8464" width="7.7109375" style="1155" customWidth="1"/>
    <col min="8465" max="8469" width="6.7109375" style="1155" customWidth="1"/>
    <col min="8470" max="8470" width="8.140625" style="1155" customWidth="1"/>
    <col min="8471" max="8704" width="11.42578125" style="1155"/>
    <col min="8705" max="8705" width="13.28515625" style="1155" customWidth="1"/>
    <col min="8706" max="8708" width="6.5703125" style="1155" customWidth="1"/>
    <col min="8709" max="8709" width="16" style="1155" customWidth="1"/>
    <col min="8710" max="8710" width="7" style="1155" customWidth="1"/>
    <col min="8711" max="8711" width="19.7109375" style="1155" customWidth="1"/>
    <col min="8712" max="8712" width="11" style="1155" customWidth="1"/>
    <col min="8713" max="8713" width="6.7109375" style="1155" customWidth="1"/>
    <col min="8714" max="8714" width="8.140625" style="1155" customWidth="1"/>
    <col min="8715" max="8718" width="7.140625" style="1155" customWidth="1"/>
    <col min="8719" max="8719" width="5.140625" style="1155" customWidth="1"/>
    <col min="8720" max="8720" width="7.7109375" style="1155" customWidth="1"/>
    <col min="8721" max="8725" width="6.7109375" style="1155" customWidth="1"/>
    <col min="8726" max="8726" width="8.140625" style="1155" customWidth="1"/>
    <col min="8727" max="8960" width="11.42578125" style="1155"/>
    <col min="8961" max="8961" width="13.28515625" style="1155" customWidth="1"/>
    <col min="8962" max="8964" width="6.5703125" style="1155" customWidth="1"/>
    <col min="8965" max="8965" width="16" style="1155" customWidth="1"/>
    <col min="8966" max="8966" width="7" style="1155" customWidth="1"/>
    <col min="8967" max="8967" width="19.7109375" style="1155" customWidth="1"/>
    <col min="8968" max="8968" width="11" style="1155" customWidth="1"/>
    <col min="8969" max="8969" width="6.7109375" style="1155" customWidth="1"/>
    <col min="8970" max="8970" width="8.140625" style="1155" customWidth="1"/>
    <col min="8971" max="8974" width="7.140625" style="1155" customWidth="1"/>
    <col min="8975" max="8975" width="5.140625" style="1155" customWidth="1"/>
    <col min="8976" max="8976" width="7.7109375" style="1155" customWidth="1"/>
    <col min="8977" max="8981" width="6.7109375" style="1155" customWidth="1"/>
    <col min="8982" max="8982" width="8.140625" style="1155" customWidth="1"/>
    <col min="8983" max="9216" width="11.42578125" style="1155"/>
    <col min="9217" max="9217" width="13.28515625" style="1155" customWidth="1"/>
    <col min="9218" max="9220" width="6.5703125" style="1155" customWidth="1"/>
    <col min="9221" max="9221" width="16" style="1155" customWidth="1"/>
    <col min="9222" max="9222" width="7" style="1155" customWidth="1"/>
    <col min="9223" max="9223" width="19.7109375" style="1155" customWidth="1"/>
    <col min="9224" max="9224" width="11" style="1155" customWidth="1"/>
    <col min="9225" max="9225" width="6.7109375" style="1155" customWidth="1"/>
    <col min="9226" max="9226" width="8.140625" style="1155" customWidth="1"/>
    <col min="9227" max="9230" width="7.140625" style="1155" customWidth="1"/>
    <col min="9231" max="9231" width="5.140625" style="1155" customWidth="1"/>
    <col min="9232" max="9232" width="7.7109375" style="1155" customWidth="1"/>
    <col min="9233" max="9237" width="6.7109375" style="1155" customWidth="1"/>
    <col min="9238" max="9238" width="8.140625" style="1155" customWidth="1"/>
    <col min="9239" max="9472" width="11.42578125" style="1155"/>
    <col min="9473" max="9473" width="13.28515625" style="1155" customWidth="1"/>
    <col min="9474" max="9476" width="6.5703125" style="1155" customWidth="1"/>
    <col min="9477" max="9477" width="16" style="1155" customWidth="1"/>
    <col min="9478" max="9478" width="7" style="1155" customWidth="1"/>
    <col min="9479" max="9479" width="19.7109375" style="1155" customWidth="1"/>
    <col min="9480" max="9480" width="11" style="1155" customWidth="1"/>
    <col min="9481" max="9481" width="6.7109375" style="1155" customWidth="1"/>
    <col min="9482" max="9482" width="8.140625" style="1155" customWidth="1"/>
    <col min="9483" max="9486" width="7.140625" style="1155" customWidth="1"/>
    <col min="9487" max="9487" width="5.140625" style="1155" customWidth="1"/>
    <col min="9488" max="9488" width="7.7109375" style="1155" customWidth="1"/>
    <col min="9489" max="9493" width="6.7109375" style="1155" customWidth="1"/>
    <col min="9494" max="9494" width="8.140625" style="1155" customWidth="1"/>
    <col min="9495" max="9728" width="11.42578125" style="1155"/>
    <col min="9729" max="9729" width="13.28515625" style="1155" customWidth="1"/>
    <col min="9730" max="9732" width="6.5703125" style="1155" customWidth="1"/>
    <col min="9733" max="9733" width="16" style="1155" customWidth="1"/>
    <col min="9734" max="9734" width="7" style="1155" customWidth="1"/>
    <col min="9735" max="9735" width="19.7109375" style="1155" customWidth="1"/>
    <col min="9736" max="9736" width="11" style="1155" customWidth="1"/>
    <col min="9737" max="9737" width="6.7109375" style="1155" customWidth="1"/>
    <col min="9738" max="9738" width="8.140625" style="1155" customWidth="1"/>
    <col min="9739" max="9742" width="7.140625" style="1155" customWidth="1"/>
    <col min="9743" max="9743" width="5.140625" style="1155" customWidth="1"/>
    <col min="9744" max="9744" width="7.7109375" style="1155" customWidth="1"/>
    <col min="9745" max="9749" width="6.7109375" style="1155" customWidth="1"/>
    <col min="9750" max="9750" width="8.140625" style="1155" customWidth="1"/>
    <col min="9751" max="9984" width="11.42578125" style="1155"/>
    <col min="9985" max="9985" width="13.28515625" style="1155" customWidth="1"/>
    <col min="9986" max="9988" width="6.5703125" style="1155" customWidth="1"/>
    <col min="9989" max="9989" width="16" style="1155" customWidth="1"/>
    <col min="9990" max="9990" width="7" style="1155" customWidth="1"/>
    <col min="9991" max="9991" width="19.7109375" style="1155" customWidth="1"/>
    <col min="9992" max="9992" width="11" style="1155" customWidth="1"/>
    <col min="9993" max="9993" width="6.7109375" style="1155" customWidth="1"/>
    <col min="9994" max="9994" width="8.140625" style="1155" customWidth="1"/>
    <col min="9995" max="9998" width="7.140625" style="1155" customWidth="1"/>
    <col min="9999" max="9999" width="5.140625" style="1155" customWidth="1"/>
    <col min="10000" max="10000" width="7.7109375" style="1155" customWidth="1"/>
    <col min="10001" max="10005" width="6.7109375" style="1155" customWidth="1"/>
    <col min="10006" max="10006" width="8.140625" style="1155" customWidth="1"/>
    <col min="10007" max="10240" width="11.42578125" style="1155"/>
    <col min="10241" max="10241" width="13.28515625" style="1155" customWidth="1"/>
    <col min="10242" max="10244" width="6.5703125" style="1155" customWidth="1"/>
    <col min="10245" max="10245" width="16" style="1155" customWidth="1"/>
    <col min="10246" max="10246" width="7" style="1155" customWidth="1"/>
    <col min="10247" max="10247" width="19.7109375" style="1155" customWidth="1"/>
    <col min="10248" max="10248" width="11" style="1155" customWidth="1"/>
    <col min="10249" max="10249" width="6.7109375" style="1155" customWidth="1"/>
    <col min="10250" max="10250" width="8.140625" style="1155" customWidth="1"/>
    <col min="10251" max="10254" width="7.140625" style="1155" customWidth="1"/>
    <col min="10255" max="10255" width="5.140625" style="1155" customWidth="1"/>
    <col min="10256" max="10256" width="7.7109375" style="1155" customWidth="1"/>
    <col min="10257" max="10261" width="6.7109375" style="1155" customWidth="1"/>
    <col min="10262" max="10262" width="8.140625" style="1155" customWidth="1"/>
    <col min="10263" max="10496" width="11.42578125" style="1155"/>
    <col min="10497" max="10497" width="13.28515625" style="1155" customWidth="1"/>
    <col min="10498" max="10500" width="6.5703125" style="1155" customWidth="1"/>
    <col min="10501" max="10501" width="16" style="1155" customWidth="1"/>
    <col min="10502" max="10502" width="7" style="1155" customWidth="1"/>
    <col min="10503" max="10503" width="19.7109375" style="1155" customWidth="1"/>
    <col min="10504" max="10504" width="11" style="1155" customWidth="1"/>
    <col min="10505" max="10505" width="6.7109375" style="1155" customWidth="1"/>
    <col min="10506" max="10506" width="8.140625" style="1155" customWidth="1"/>
    <col min="10507" max="10510" width="7.140625" style="1155" customWidth="1"/>
    <col min="10511" max="10511" width="5.140625" style="1155" customWidth="1"/>
    <col min="10512" max="10512" width="7.7109375" style="1155" customWidth="1"/>
    <col min="10513" max="10517" width="6.7109375" style="1155" customWidth="1"/>
    <col min="10518" max="10518" width="8.140625" style="1155" customWidth="1"/>
    <col min="10519" max="10752" width="11.42578125" style="1155"/>
    <col min="10753" max="10753" width="13.28515625" style="1155" customWidth="1"/>
    <col min="10754" max="10756" width="6.5703125" style="1155" customWidth="1"/>
    <col min="10757" max="10757" width="16" style="1155" customWidth="1"/>
    <col min="10758" max="10758" width="7" style="1155" customWidth="1"/>
    <col min="10759" max="10759" width="19.7109375" style="1155" customWidth="1"/>
    <col min="10760" max="10760" width="11" style="1155" customWidth="1"/>
    <col min="10761" max="10761" width="6.7109375" style="1155" customWidth="1"/>
    <col min="10762" max="10762" width="8.140625" style="1155" customWidth="1"/>
    <col min="10763" max="10766" width="7.140625" style="1155" customWidth="1"/>
    <col min="10767" max="10767" width="5.140625" style="1155" customWidth="1"/>
    <col min="10768" max="10768" width="7.7109375" style="1155" customWidth="1"/>
    <col min="10769" max="10773" width="6.7109375" style="1155" customWidth="1"/>
    <col min="10774" max="10774" width="8.140625" style="1155" customWidth="1"/>
    <col min="10775" max="11008" width="11.42578125" style="1155"/>
    <col min="11009" max="11009" width="13.28515625" style="1155" customWidth="1"/>
    <col min="11010" max="11012" width="6.5703125" style="1155" customWidth="1"/>
    <col min="11013" max="11013" width="16" style="1155" customWidth="1"/>
    <col min="11014" max="11014" width="7" style="1155" customWidth="1"/>
    <col min="11015" max="11015" width="19.7109375" style="1155" customWidth="1"/>
    <col min="11016" max="11016" width="11" style="1155" customWidth="1"/>
    <col min="11017" max="11017" width="6.7109375" style="1155" customWidth="1"/>
    <col min="11018" max="11018" width="8.140625" style="1155" customWidth="1"/>
    <col min="11019" max="11022" width="7.140625" style="1155" customWidth="1"/>
    <col min="11023" max="11023" width="5.140625" style="1155" customWidth="1"/>
    <col min="11024" max="11024" width="7.7109375" style="1155" customWidth="1"/>
    <col min="11025" max="11029" width="6.7109375" style="1155" customWidth="1"/>
    <col min="11030" max="11030" width="8.140625" style="1155" customWidth="1"/>
    <col min="11031" max="11264" width="11.42578125" style="1155"/>
    <col min="11265" max="11265" width="13.28515625" style="1155" customWidth="1"/>
    <col min="11266" max="11268" width="6.5703125" style="1155" customWidth="1"/>
    <col min="11269" max="11269" width="16" style="1155" customWidth="1"/>
    <col min="11270" max="11270" width="7" style="1155" customWidth="1"/>
    <col min="11271" max="11271" width="19.7109375" style="1155" customWidth="1"/>
    <col min="11272" max="11272" width="11" style="1155" customWidth="1"/>
    <col min="11273" max="11273" width="6.7109375" style="1155" customWidth="1"/>
    <col min="11274" max="11274" width="8.140625" style="1155" customWidth="1"/>
    <col min="11275" max="11278" width="7.140625" style="1155" customWidth="1"/>
    <col min="11279" max="11279" width="5.140625" style="1155" customWidth="1"/>
    <col min="11280" max="11280" width="7.7109375" style="1155" customWidth="1"/>
    <col min="11281" max="11285" width="6.7109375" style="1155" customWidth="1"/>
    <col min="11286" max="11286" width="8.140625" style="1155" customWidth="1"/>
    <col min="11287" max="11520" width="11.42578125" style="1155"/>
    <col min="11521" max="11521" width="13.28515625" style="1155" customWidth="1"/>
    <col min="11522" max="11524" width="6.5703125" style="1155" customWidth="1"/>
    <col min="11525" max="11525" width="16" style="1155" customWidth="1"/>
    <col min="11526" max="11526" width="7" style="1155" customWidth="1"/>
    <col min="11527" max="11527" width="19.7109375" style="1155" customWidth="1"/>
    <col min="11528" max="11528" width="11" style="1155" customWidth="1"/>
    <col min="11529" max="11529" width="6.7109375" style="1155" customWidth="1"/>
    <col min="11530" max="11530" width="8.140625" style="1155" customWidth="1"/>
    <col min="11531" max="11534" width="7.140625" style="1155" customWidth="1"/>
    <col min="11535" max="11535" width="5.140625" style="1155" customWidth="1"/>
    <col min="11536" max="11536" width="7.7109375" style="1155" customWidth="1"/>
    <col min="11537" max="11541" width="6.7109375" style="1155" customWidth="1"/>
    <col min="11542" max="11542" width="8.140625" style="1155" customWidth="1"/>
    <col min="11543" max="11776" width="11.42578125" style="1155"/>
    <col min="11777" max="11777" width="13.28515625" style="1155" customWidth="1"/>
    <col min="11778" max="11780" width="6.5703125" style="1155" customWidth="1"/>
    <col min="11781" max="11781" width="16" style="1155" customWidth="1"/>
    <col min="11782" max="11782" width="7" style="1155" customWidth="1"/>
    <col min="11783" max="11783" width="19.7109375" style="1155" customWidth="1"/>
    <col min="11784" max="11784" width="11" style="1155" customWidth="1"/>
    <col min="11785" max="11785" width="6.7109375" style="1155" customWidth="1"/>
    <col min="11786" max="11786" width="8.140625" style="1155" customWidth="1"/>
    <col min="11787" max="11790" width="7.140625" style="1155" customWidth="1"/>
    <col min="11791" max="11791" width="5.140625" style="1155" customWidth="1"/>
    <col min="11792" max="11792" width="7.7109375" style="1155" customWidth="1"/>
    <col min="11793" max="11797" width="6.7109375" style="1155" customWidth="1"/>
    <col min="11798" max="11798" width="8.140625" style="1155" customWidth="1"/>
    <col min="11799" max="12032" width="11.42578125" style="1155"/>
    <col min="12033" max="12033" width="13.28515625" style="1155" customWidth="1"/>
    <col min="12034" max="12036" width="6.5703125" style="1155" customWidth="1"/>
    <col min="12037" max="12037" width="16" style="1155" customWidth="1"/>
    <col min="12038" max="12038" width="7" style="1155" customWidth="1"/>
    <col min="12039" max="12039" width="19.7109375" style="1155" customWidth="1"/>
    <col min="12040" max="12040" width="11" style="1155" customWidth="1"/>
    <col min="12041" max="12041" width="6.7109375" style="1155" customWidth="1"/>
    <col min="12042" max="12042" width="8.140625" style="1155" customWidth="1"/>
    <col min="12043" max="12046" width="7.140625" style="1155" customWidth="1"/>
    <col min="12047" max="12047" width="5.140625" style="1155" customWidth="1"/>
    <col min="12048" max="12048" width="7.7109375" style="1155" customWidth="1"/>
    <col min="12049" max="12053" width="6.7109375" style="1155" customWidth="1"/>
    <col min="12054" max="12054" width="8.140625" style="1155" customWidth="1"/>
    <col min="12055" max="12288" width="11.42578125" style="1155"/>
    <col min="12289" max="12289" width="13.28515625" style="1155" customWidth="1"/>
    <col min="12290" max="12292" width="6.5703125" style="1155" customWidth="1"/>
    <col min="12293" max="12293" width="16" style="1155" customWidth="1"/>
    <col min="12294" max="12294" width="7" style="1155" customWidth="1"/>
    <col min="12295" max="12295" width="19.7109375" style="1155" customWidth="1"/>
    <col min="12296" max="12296" width="11" style="1155" customWidth="1"/>
    <col min="12297" max="12297" width="6.7109375" style="1155" customWidth="1"/>
    <col min="12298" max="12298" width="8.140625" style="1155" customWidth="1"/>
    <col min="12299" max="12302" width="7.140625" style="1155" customWidth="1"/>
    <col min="12303" max="12303" width="5.140625" style="1155" customWidth="1"/>
    <col min="12304" max="12304" width="7.7109375" style="1155" customWidth="1"/>
    <col min="12305" max="12309" width="6.7109375" style="1155" customWidth="1"/>
    <col min="12310" max="12310" width="8.140625" style="1155" customWidth="1"/>
    <col min="12311" max="12544" width="11.42578125" style="1155"/>
    <col min="12545" max="12545" width="13.28515625" style="1155" customWidth="1"/>
    <col min="12546" max="12548" width="6.5703125" style="1155" customWidth="1"/>
    <col min="12549" max="12549" width="16" style="1155" customWidth="1"/>
    <col min="12550" max="12550" width="7" style="1155" customWidth="1"/>
    <col min="12551" max="12551" width="19.7109375" style="1155" customWidth="1"/>
    <col min="12552" max="12552" width="11" style="1155" customWidth="1"/>
    <col min="12553" max="12553" width="6.7109375" style="1155" customWidth="1"/>
    <col min="12554" max="12554" width="8.140625" style="1155" customWidth="1"/>
    <col min="12555" max="12558" width="7.140625" style="1155" customWidth="1"/>
    <col min="12559" max="12559" width="5.140625" style="1155" customWidth="1"/>
    <col min="12560" max="12560" width="7.7109375" style="1155" customWidth="1"/>
    <col min="12561" max="12565" width="6.7109375" style="1155" customWidth="1"/>
    <col min="12566" max="12566" width="8.140625" style="1155" customWidth="1"/>
    <col min="12567" max="12800" width="11.42578125" style="1155"/>
    <col min="12801" max="12801" width="13.28515625" style="1155" customWidth="1"/>
    <col min="12802" max="12804" width="6.5703125" style="1155" customWidth="1"/>
    <col min="12805" max="12805" width="16" style="1155" customWidth="1"/>
    <col min="12806" max="12806" width="7" style="1155" customWidth="1"/>
    <col min="12807" max="12807" width="19.7109375" style="1155" customWidth="1"/>
    <col min="12808" max="12808" width="11" style="1155" customWidth="1"/>
    <col min="12809" max="12809" width="6.7109375" style="1155" customWidth="1"/>
    <col min="12810" max="12810" width="8.140625" style="1155" customWidth="1"/>
    <col min="12811" max="12814" width="7.140625" style="1155" customWidth="1"/>
    <col min="12815" max="12815" width="5.140625" style="1155" customWidth="1"/>
    <col min="12816" max="12816" width="7.7109375" style="1155" customWidth="1"/>
    <col min="12817" max="12821" width="6.7109375" style="1155" customWidth="1"/>
    <col min="12822" max="12822" width="8.140625" style="1155" customWidth="1"/>
    <col min="12823" max="13056" width="11.42578125" style="1155"/>
    <col min="13057" max="13057" width="13.28515625" style="1155" customWidth="1"/>
    <col min="13058" max="13060" width="6.5703125" style="1155" customWidth="1"/>
    <col min="13061" max="13061" width="16" style="1155" customWidth="1"/>
    <col min="13062" max="13062" width="7" style="1155" customWidth="1"/>
    <col min="13063" max="13063" width="19.7109375" style="1155" customWidth="1"/>
    <col min="13064" max="13064" width="11" style="1155" customWidth="1"/>
    <col min="13065" max="13065" width="6.7109375" style="1155" customWidth="1"/>
    <col min="13066" max="13066" width="8.140625" style="1155" customWidth="1"/>
    <col min="13067" max="13070" width="7.140625" style="1155" customWidth="1"/>
    <col min="13071" max="13071" width="5.140625" style="1155" customWidth="1"/>
    <col min="13072" max="13072" width="7.7109375" style="1155" customWidth="1"/>
    <col min="13073" max="13077" width="6.7109375" style="1155" customWidth="1"/>
    <col min="13078" max="13078" width="8.140625" style="1155" customWidth="1"/>
    <col min="13079" max="13312" width="11.42578125" style="1155"/>
    <col min="13313" max="13313" width="13.28515625" style="1155" customWidth="1"/>
    <col min="13314" max="13316" width="6.5703125" style="1155" customWidth="1"/>
    <col min="13317" max="13317" width="16" style="1155" customWidth="1"/>
    <col min="13318" max="13318" width="7" style="1155" customWidth="1"/>
    <col min="13319" max="13319" width="19.7109375" style="1155" customWidth="1"/>
    <col min="13320" max="13320" width="11" style="1155" customWidth="1"/>
    <col min="13321" max="13321" width="6.7109375" style="1155" customWidth="1"/>
    <col min="13322" max="13322" width="8.140625" style="1155" customWidth="1"/>
    <col min="13323" max="13326" width="7.140625" style="1155" customWidth="1"/>
    <col min="13327" max="13327" width="5.140625" style="1155" customWidth="1"/>
    <col min="13328" max="13328" width="7.7109375" style="1155" customWidth="1"/>
    <col min="13329" max="13333" width="6.7109375" style="1155" customWidth="1"/>
    <col min="13334" max="13334" width="8.140625" style="1155" customWidth="1"/>
    <col min="13335" max="13568" width="11.42578125" style="1155"/>
    <col min="13569" max="13569" width="13.28515625" style="1155" customWidth="1"/>
    <col min="13570" max="13572" width="6.5703125" style="1155" customWidth="1"/>
    <col min="13573" max="13573" width="16" style="1155" customWidth="1"/>
    <col min="13574" max="13574" width="7" style="1155" customWidth="1"/>
    <col min="13575" max="13575" width="19.7109375" style="1155" customWidth="1"/>
    <col min="13576" max="13576" width="11" style="1155" customWidth="1"/>
    <col min="13577" max="13577" width="6.7109375" style="1155" customWidth="1"/>
    <col min="13578" max="13578" width="8.140625" style="1155" customWidth="1"/>
    <col min="13579" max="13582" width="7.140625" style="1155" customWidth="1"/>
    <col min="13583" max="13583" width="5.140625" style="1155" customWidth="1"/>
    <col min="13584" max="13584" width="7.7109375" style="1155" customWidth="1"/>
    <col min="13585" max="13589" width="6.7109375" style="1155" customWidth="1"/>
    <col min="13590" max="13590" width="8.140625" style="1155" customWidth="1"/>
    <col min="13591" max="13824" width="11.42578125" style="1155"/>
    <col min="13825" max="13825" width="13.28515625" style="1155" customWidth="1"/>
    <col min="13826" max="13828" width="6.5703125" style="1155" customWidth="1"/>
    <col min="13829" max="13829" width="16" style="1155" customWidth="1"/>
    <col min="13830" max="13830" width="7" style="1155" customWidth="1"/>
    <col min="13831" max="13831" width="19.7109375" style="1155" customWidth="1"/>
    <col min="13832" max="13832" width="11" style="1155" customWidth="1"/>
    <col min="13833" max="13833" width="6.7109375" style="1155" customWidth="1"/>
    <col min="13834" max="13834" width="8.140625" style="1155" customWidth="1"/>
    <col min="13835" max="13838" width="7.140625" style="1155" customWidth="1"/>
    <col min="13839" max="13839" width="5.140625" style="1155" customWidth="1"/>
    <col min="13840" max="13840" width="7.7109375" style="1155" customWidth="1"/>
    <col min="13841" max="13845" width="6.7109375" style="1155" customWidth="1"/>
    <col min="13846" max="13846" width="8.140625" style="1155" customWidth="1"/>
    <col min="13847" max="14080" width="11.42578125" style="1155"/>
    <col min="14081" max="14081" width="13.28515625" style="1155" customWidth="1"/>
    <col min="14082" max="14084" width="6.5703125" style="1155" customWidth="1"/>
    <col min="14085" max="14085" width="16" style="1155" customWidth="1"/>
    <col min="14086" max="14086" width="7" style="1155" customWidth="1"/>
    <col min="14087" max="14087" width="19.7109375" style="1155" customWidth="1"/>
    <col min="14088" max="14088" width="11" style="1155" customWidth="1"/>
    <col min="14089" max="14089" width="6.7109375" style="1155" customWidth="1"/>
    <col min="14090" max="14090" width="8.140625" style="1155" customWidth="1"/>
    <col min="14091" max="14094" width="7.140625" style="1155" customWidth="1"/>
    <col min="14095" max="14095" width="5.140625" style="1155" customWidth="1"/>
    <col min="14096" max="14096" width="7.7109375" style="1155" customWidth="1"/>
    <col min="14097" max="14101" width="6.7109375" style="1155" customWidth="1"/>
    <col min="14102" max="14102" width="8.140625" style="1155" customWidth="1"/>
    <col min="14103" max="14336" width="11.42578125" style="1155"/>
    <col min="14337" max="14337" width="13.28515625" style="1155" customWidth="1"/>
    <col min="14338" max="14340" width="6.5703125" style="1155" customWidth="1"/>
    <col min="14341" max="14341" width="16" style="1155" customWidth="1"/>
    <col min="14342" max="14342" width="7" style="1155" customWidth="1"/>
    <col min="14343" max="14343" width="19.7109375" style="1155" customWidth="1"/>
    <col min="14344" max="14344" width="11" style="1155" customWidth="1"/>
    <col min="14345" max="14345" width="6.7109375" style="1155" customWidth="1"/>
    <col min="14346" max="14346" width="8.140625" style="1155" customWidth="1"/>
    <col min="14347" max="14350" width="7.140625" style="1155" customWidth="1"/>
    <col min="14351" max="14351" width="5.140625" style="1155" customWidth="1"/>
    <col min="14352" max="14352" width="7.7109375" style="1155" customWidth="1"/>
    <col min="14353" max="14357" width="6.7109375" style="1155" customWidth="1"/>
    <col min="14358" max="14358" width="8.140625" style="1155" customWidth="1"/>
    <col min="14359" max="14592" width="11.42578125" style="1155"/>
    <col min="14593" max="14593" width="13.28515625" style="1155" customWidth="1"/>
    <col min="14594" max="14596" width="6.5703125" style="1155" customWidth="1"/>
    <col min="14597" max="14597" width="16" style="1155" customWidth="1"/>
    <col min="14598" max="14598" width="7" style="1155" customWidth="1"/>
    <col min="14599" max="14599" width="19.7109375" style="1155" customWidth="1"/>
    <col min="14600" max="14600" width="11" style="1155" customWidth="1"/>
    <col min="14601" max="14601" width="6.7109375" style="1155" customWidth="1"/>
    <col min="14602" max="14602" width="8.140625" style="1155" customWidth="1"/>
    <col min="14603" max="14606" width="7.140625" style="1155" customWidth="1"/>
    <col min="14607" max="14607" width="5.140625" style="1155" customWidth="1"/>
    <col min="14608" max="14608" width="7.7109375" style="1155" customWidth="1"/>
    <col min="14609" max="14613" width="6.7109375" style="1155" customWidth="1"/>
    <col min="14614" max="14614" width="8.140625" style="1155" customWidth="1"/>
    <col min="14615" max="14848" width="11.42578125" style="1155"/>
    <col min="14849" max="14849" width="13.28515625" style="1155" customWidth="1"/>
    <col min="14850" max="14852" width="6.5703125" style="1155" customWidth="1"/>
    <col min="14853" max="14853" width="16" style="1155" customWidth="1"/>
    <col min="14854" max="14854" width="7" style="1155" customWidth="1"/>
    <col min="14855" max="14855" width="19.7109375" style="1155" customWidth="1"/>
    <col min="14856" max="14856" width="11" style="1155" customWidth="1"/>
    <col min="14857" max="14857" width="6.7109375" style="1155" customWidth="1"/>
    <col min="14858" max="14858" width="8.140625" style="1155" customWidth="1"/>
    <col min="14859" max="14862" width="7.140625" style="1155" customWidth="1"/>
    <col min="14863" max="14863" width="5.140625" style="1155" customWidth="1"/>
    <col min="14864" max="14864" width="7.7109375" style="1155" customWidth="1"/>
    <col min="14865" max="14869" width="6.7109375" style="1155" customWidth="1"/>
    <col min="14870" max="14870" width="8.140625" style="1155" customWidth="1"/>
    <col min="14871" max="15104" width="11.42578125" style="1155"/>
    <col min="15105" max="15105" width="13.28515625" style="1155" customWidth="1"/>
    <col min="15106" max="15108" width="6.5703125" style="1155" customWidth="1"/>
    <col min="15109" max="15109" width="16" style="1155" customWidth="1"/>
    <col min="15110" max="15110" width="7" style="1155" customWidth="1"/>
    <col min="15111" max="15111" width="19.7109375" style="1155" customWidth="1"/>
    <col min="15112" max="15112" width="11" style="1155" customWidth="1"/>
    <col min="15113" max="15113" width="6.7109375" style="1155" customWidth="1"/>
    <col min="15114" max="15114" width="8.140625" style="1155" customWidth="1"/>
    <col min="15115" max="15118" width="7.140625" style="1155" customWidth="1"/>
    <col min="15119" max="15119" width="5.140625" style="1155" customWidth="1"/>
    <col min="15120" max="15120" width="7.7109375" style="1155" customWidth="1"/>
    <col min="15121" max="15125" width="6.7109375" style="1155" customWidth="1"/>
    <col min="15126" max="15126" width="8.140625" style="1155" customWidth="1"/>
    <col min="15127" max="15360" width="11.42578125" style="1155"/>
    <col min="15361" max="15361" width="13.28515625" style="1155" customWidth="1"/>
    <col min="15362" max="15364" width="6.5703125" style="1155" customWidth="1"/>
    <col min="15365" max="15365" width="16" style="1155" customWidth="1"/>
    <col min="15366" max="15366" width="7" style="1155" customWidth="1"/>
    <col min="15367" max="15367" width="19.7109375" style="1155" customWidth="1"/>
    <col min="15368" max="15368" width="11" style="1155" customWidth="1"/>
    <col min="15369" max="15369" width="6.7109375" style="1155" customWidth="1"/>
    <col min="15370" max="15370" width="8.140625" style="1155" customWidth="1"/>
    <col min="15371" max="15374" width="7.140625" style="1155" customWidth="1"/>
    <col min="15375" max="15375" width="5.140625" style="1155" customWidth="1"/>
    <col min="15376" max="15376" width="7.7109375" style="1155" customWidth="1"/>
    <col min="15377" max="15381" width="6.7109375" style="1155" customWidth="1"/>
    <col min="15382" max="15382" width="8.140625" style="1155" customWidth="1"/>
    <col min="15383" max="15616" width="11.42578125" style="1155"/>
    <col min="15617" max="15617" width="13.28515625" style="1155" customWidth="1"/>
    <col min="15618" max="15620" width="6.5703125" style="1155" customWidth="1"/>
    <col min="15621" max="15621" width="16" style="1155" customWidth="1"/>
    <col min="15622" max="15622" width="7" style="1155" customWidth="1"/>
    <col min="15623" max="15623" width="19.7109375" style="1155" customWidth="1"/>
    <col min="15624" max="15624" width="11" style="1155" customWidth="1"/>
    <col min="15625" max="15625" width="6.7109375" style="1155" customWidth="1"/>
    <col min="15626" max="15626" width="8.140625" style="1155" customWidth="1"/>
    <col min="15627" max="15630" width="7.140625" style="1155" customWidth="1"/>
    <col min="15631" max="15631" width="5.140625" style="1155" customWidth="1"/>
    <col min="15632" max="15632" width="7.7109375" style="1155" customWidth="1"/>
    <col min="15633" max="15637" width="6.7109375" style="1155" customWidth="1"/>
    <col min="15638" max="15638" width="8.140625" style="1155" customWidth="1"/>
    <col min="15639" max="15872" width="11.42578125" style="1155"/>
    <col min="15873" max="15873" width="13.28515625" style="1155" customWidth="1"/>
    <col min="15874" max="15876" width="6.5703125" style="1155" customWidth="1"/>
    <col min="15877" max="15877" width="16" style="1155" customWidth="1"/>
    <col min="15878" max="15878" width="7" style="1155" customWidth="1"/>
    <col min="15879" max="15879" width="19.7109375" style="1155" customWidth="1"/>
    <col min="15880" max="15880" width="11" style="1155" customWidth="1"/>
    <col min="15881" max="15881" width="6.7109375" style="1155" customWidth="1"/>
    <col min="15882" max="15882" width="8.140625" style="1155" customWidth="1"/>
    <col min="15883" max="15886" width="7.140625" style="1155" customWidth="1"/>
    <col min="15887" max="15887" width="5.140625" style="1155" customWidth="1"/>
    <col min="15888" max="15888" width="7.7109375" style="1155" customWidth="1"/>
    <col min="15889" max="15893" width="6.7109375" style="1155" customWidth="1"/>
    <col min="15894" max="15894" width="8.140625" style="1155" customWidth="1"/>
    <col min="15895" max="16128" width="11.42578125" style="1155"/>
    <col min="16129" max="16129" width="13.28515625" style="1155" customWidth="1"/>
    <col min="16130" max="16132" width="6.5703125" style="1155" customWidth="1"/>
    <col min="16133" max="16133" width="16" style="1155" customWidth="1"/>
    <col min="16134" max="16134" width="7" style="1155" customWidth="1"/>
    <col min="16135" max="16135" width="19.7109375" style="1155" customWidth="1"/>
    <col min="16136" max="16136" width="11" style="1155" customWidth="1"/>
    <col min="16137" max="16137" width="6.7109375" style="1155" customWidth="1"/>
    <col min="16138" max="16138" width="8.140625" style="1155" customWidth="1"/>
    <col min="16139" max="16142" width="7.140625" style="1155" customWidth="1"/>
    <col min="16143" max="16143" width="5.140625" style="1155" customWidth="1"/>
    <col min="16144" max="16144" width="7.7109375" style="1155" customWidth="1"/>
    <col min="16145" max="16149" width="6.7109375" style="1155" customWidth="1"/>
    <col min="16150" max="16150" width="8.140625" style="1155" customWidth="1"/>
    <col min="16151" max="16384" width="11.42578125" style="1155"/>
  </cols>
  <sheetData>
    <row r="1" spans="1:23" ht="15" customHeight="1" x14ac:dyDescent="0.25">
      <c r="K1" s="1653"/>
      <c r="L1" s="1653"/>
      <c r="M1" s="1653"/>
      <c r="N1" s="1653"/>
      <c r="O1" s="1653"/>
      <c r="P1" s="1653"/>
      <c r="Q1" s="1653"/>
      <c r="R1" s="1653"/>
    </row>
    <row r="2" spans="1:23" s="1156" customFormat="1" ht="15" x14ac:dyDescent="0.25">
      <c r="B2" s="1157" t="s">
        <v>2020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</row>
    <row r="3" spans="1:23" s="1156" customFormat="1" ht="15" x14ac:dyDescent="0.25"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</row>
    <row r="4" spans="1:23" s="1156" customFormat="1" ht="9" customHeight="1" x14ac:dyDescent="0.25">
      <c r="B4" s="1654"/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1654"/>
      <c r="T4" s="1654"/>
      <c r="U4" s="1654"/>
      <c r="V4" s="1654"/>
      <c r="W4" s="1654"/>
    </row>
    <row r="5" spans="1:23" s="1156" customFormat="1" x14ac:dyDescent="0.2">
      <c r="A5" s="1158" t="s">
        <v>1934</v>
      </c>
      <c r="B5" s="1158"/>
      <c r="C5" s="1158"/>
      <c r="D5" s="1158"/>
      <c r="E5" s="1158"/>
      <c r="F5" s="1158"/>
      <c r="G5" s="1158"/>
      <c r="H5" s="1158"/>
      <c r="I5" s="1161"/>
    </row>
    <row r="6" spans="1:23" s="1156" customFormat="1" x14ac:dyDescent="0.2">
      <c r="A6" s="1161" t="s">
        <v>1935</v>
      </c>
      <c r="B6" s="1161"/>
      <c r="C6" s="1161"/>
      <c r="D6" s="1161"/>
      <c r="E6" s="1161" t="s">
        <v>2021</v>
      </c>
      <c r="F6" s="1161"/>
      <c r="G6" s="1161"/>
      <c r="H6" s="1161"/>
      <c r="I6" s="1161"/>
    </row>
    <row r="7" spans="1:23" s="1156" customFormat="1" x14ac:dyDescent="0.2">
      <c r="A7" s="1161" t="s">
        <v>1936</v>
      </c>
      <c r="B7" s="1161"/>
      <c r="C7" s="1161"/>
      <c r="D7" s="1161"/>
      <c r="E7" s="1161"/>
      <c r="F7" s="1161"/>
      <c r="G7" s="1161"/>
      <c r="H7" s="1161"/>
      <c r="I7" s="1161"/>
    </row>
    <row r="8" spans="1:23" s="1156" customFormat="1" ht="13.5" thickBot="1" x14ac:dyDescent="0.25">
      <c r="A8" s="1161"/>
      <c r="B8" s="1161"/>
      <c r="C8" s="1161"/>
      <c r="D8" s="1161"/>
      <c r="E8" s="1161"/>
      <c r="F8" s="1161"/>
      <c r="G8" s="1161"/>
      <c r="H8" s="1161"/>
      <c r="I8" s="1161"/>
    </row>
    <row r="9" spans="1:23" ht="13.5" customHeight="1" x14ac:dyDescent="0.25">
      <c r="A9" s="1655" t="s">
        <v>1752</v>
      </c>
      <c r="B9" s="1656" t="s">
        <v>1753</v>
      </c>
      <c r="C9" s="1657"/>
      <c r="D9" s="1657"/>
      <c r="E9" s="1656" t="s">
        <v>1754</v>
      </c>
      <c r="F9" s="1656" t="s">
        <v>2022</v>
      </c>
      <c r="G9" s="1658" t="s">
        <v>2023</v>
      </c>
      <c r="H9" s="1659"/>
      <c r="I9" s="1660"/>
      <c r="J9" s="1661" t="s">
        <v>2024</v>
      </c>
      <c r="K9" s="1170" t="s">
        <v>1755</v>
      </c>
      <c r="L9" s="1171"/>
      <c r="M9" s="1171"/>
      <c r="N9" s="1171"/>
      <c r="O9" s="1656" t="s">
        <v>2025</v>
      </c>
      <c r="P9" s="1172" t="s">
        <v>253</v>
      </c>
      <c r="Q9" s="1173"/>
      <c r="R9" s="1173"/>
      <c r="S9" s="1173"/>
      <c r="T9" s="1173"/>
      <c r="U9" s="1174"/>
      <c r="V9" s="1175" t="s">
        <v>15</v>
      </c>
      <c r="W9" s="1168" t="s">
        <v>16</v>
      </c>
    </row>
    <row r="10" spans="1:23" ht="23.25" customHeight="1" x14ac:dyDescent="0.25">
      <c r="A10" s="1662"/>
      <c r="B10" s="1663"/>
      <c r="C10" s="1664"/>
      <c r="D10" s="1664"/>
      <c r="E10" s="1663"/>
      <c r="F10" s="1663"/>
      <c r="G10" s="1665"/>
      <c r="H10" s="1666"/>
      <c r="I10" s="1667"/>
      <c r="J10" s="1668"/>
      <c r="K10" s="1181"/>
      <c r="L10" s="1182"/>
      <c r="M10" s="1182"/>
      <c r="N10" s="1182"/>
      <c r="O10" s="1663"/>
      <c r="P10" s="1669" t="s">
        <v>17</v>
      </c>
      <c r="Q10" s="1184" t="s">
        <v>18</v>
      </c>
      <c r="R10" s="1184" t="s">
        <v>19</v>
      </c>
      <c r="S10" s="1184" t="s">
        <v>254</v>
      </c>
      <c r="T10" s="1185" t="s">
        <v>21</v>
      </c>
      <c r="U10" s="1186" t="s">
        <v>255</v>
      </c>
      <c r="V10" s="1180"/>
      <c r="W10" s="1179"/>
    </row>
    <row r="11" spans="1:23" ht="26.25" customHeight="1" thickBot="1" x14ac:dyDescent="0.3">
      <c r="A11" s="1662"/>
      <c r="B11" s="1663"/>
      <c r="C11" s="1664"/>
      <c r="D11" s="1664"/>
      <c r="E11" s="1670"/>
      <c r="F11" s="1670"/>
      <c r="G11" s="1671" t="s">
        <v>2026</v>
      </c>
      <c r="H11" s="1672" t="s">
        <v>11</v>
      </c>
      <c r="I11" s="1673" t="s">
        <v>2027</v>
      </c>
      <c r="J11" s="1668"/>
      <c r="K11" s="1184" t="s">
        <v>23</v>
      </c>
      <c r="L11" s="1184" t="s">
        <v>24</v>
      </c>
      <c r="M11" s="1184" t="s">
        <v>25</v>
      </c>
      <c r="N11" s="1184" t="s">
        <v>26</v>
      </c>
      <c r="O11" s="1670"/>
      <c r="P11" s="1183" t="s">
        <v>256</v>
      </c>
      <c r="Q11" s="1183" t="s">
        <v>1940</v>
      </c>
      <c r="R11" s="1183" t="s">
        <v>1940</v>
      </c>
      <c r="S11" s="1183" t="s">
        <v>259</v>
      </c>
      <c r="T11" s="1674" t="s">
        <v>2028</v>
      </c>
      <c r="U11" s="1194"/>
      <c r="V11" s="1495"/>
      <c r="W11" s="1190"/>
    </row>
    <row r="12" spans="1:23" ht="15" customHeight="1" thickBot="1" x14ac:dyDescent="0.3">
      <c r="A12" s="1675" t="s">
        <v>1756</v>
      </c>
      <c r="B12" s="1676"/>
      <c r="C12" s="1676"/>
      <c r="D12" s="1676"/>
      <c r="E12" s="1676"/>
      <c r="F12" s="1676"/>
      <c r="G12" s="1676"/>
      <c r="H12" s="1676"/>
      <c r="I12" s="1677"/>
      <c r="J12" s="1676"/>
      <c r="K12" s="1676"/>
      <c r="L12" s="1676"/>
      <c r="M12" s="1676"/>
      <c r="N12" s="1676"/>
      <c r="O12" s="1676"/>
      <c r="P12" s="1676"/>
      <c r="Q12" s="1676"/>
      <c r="R12" s="1676"/>
      <c r="S12" s="1676"/>
      <c r="T12" s="1676"/>
      <c r="U12" s="1676"/>
      <c r="V12" s="1677"/>
      <c r="W12" s="1678"/>
    </row>
    <row r="13" spans="1:23" ht="18.75" customHeight="1" x14ac:dyDescent="0.25">
      <c r="A13" s="1679" t="s">
        <v>1757</v>
      </c>
      <c r="B13" s="1680" t="s">
        <v>262</v>
      </c>
      <c r="C13" s="1681"/>
      <c r="D13" s="1681"/>
      <c r="E13" s="1682" t="s">
        <v>2029</v>
      </c>
      <c r="F13" s="1683" t="s">
        <v>2030</v>
      </c>
      <c r="G13" s="1684" t="s">
        <v>1766</v>
      </c>
      <c r="H13" s="1685" t="s">
        <v>37</v>
      </c>
      <c r="I13" s="1686"/>
      <c r="J13" s="1687">
        <f>SUM(K13:N13)</f>
        <v>36</v>
      </c>
      <c r="K13" s="1688">
        <v>9</v>
      </c>
      <c r="L13" s="1688">
        <v>9</v>
      </c>
      <c r="M13" s="1688">
        <v>9</v>
      </c>
      <c r="N13" s="1688">
        <v>9</v>
      </c>
      <c r="O13" s="1689"/>
      <c r="P13" s="1690"/>
      <c r="Q13" s="1691">
        <v>12888</v>
      </c>
      <c r="R13" s="1690"/>
      <c r="S13" s="1692"/>
      <c r="T13" s="1692"/>
      <c r="U13" s="1692"/>
      <c r="V13" s="1692"/>
      <c r="W13" s="1693" t="s">
        <v>1762</v>
      </c>
    </row>
    <row r="14" spans="1:23" ht="21.75" customHeight="1" x14ac:dyDescent="0.25">
      <c r="A14" s="1694"/>
      <c r="B14" s="1680"/>
      <c r="C14" s="1681"/>
      <c r="D14" s="1681"/>
      <c r="E14" s="1682"/>
      <c r="F14" s="1680"/>
      <c r="G14" s="1695" t="s">
        <v>1768</v>
      </c>
      <c r="H14" s="1672" t="s">
        <v>37</v>
      </c>
      <c r="I14" s="1696"/>
      <c r="J14" s="1687">
        <f>SUM(K14:N14)</f>
        <v>16</v>
      </c>
      <c r="K14" s="1688">
        <v>4</v>
      </c>
      <c r="L14" s="1688">
        <v>4</v>
      </c>
      <c r="M14" s="1688">
        <v>4</v>
      </c>
      <c r="N14" s="1688">
        <v>4</v>
      </c>
      <c r="O14" s="1689"/>
      <c r="P14" s="1697"/>
      <c r="Q14" s="1698">
        <v>22753</v>
      </c>
      <c r="R14" s="1697" t="s">
        <v>2031</v>
      </c>
      <c r="S14" s="1697"/>
      <c r="T14" s="1697"/>
      <c r="U14" s="1697"/>
      <c r="V14" s="1697"/>
      <c r="W14" s="1699"/>
    </row>
    <row r="15" spans="1:23" ht="23.25" customHeight="1" x14ac:dyDescent="0.25">
      <c r="A15" s="1694"/>
      <c r="B15" s="1680"/>
      <c r="C15" s="1681"/>
      <c r="D15" s="1681"/>
      <c r="E15" s="1682"/>
      <c r="F15" s="1680"/>
      <c r="G15" s="1700" t="s">
        <v>2032</v>
      </c>
      <c r="H15" s="1672" t="s">
        <v>37</v>
      </c>
      <c r="I15" s="1696"/>
      <c r="J15" s="1687">
        <f>SUM(K15:N15)</f>
        <v>16</v>
      </c>
      <c r="K15" s="1688">
        <v>4</v>
      </c>
      <c r="L15" s="1688">
        <v>4</v>
      </c>
      <c r="M15" s="1688">
        <v>4</v>
      </c>
      <c r="N15" s="1688">
        <v>4</v>
      </c>
      <c r="O15" s="1689"/>
      <c r="P15" s="1701"/>
      <c r="Q15" s="1702"/>
      <c r="R15" s="1701"/>
      <c r="S15" s="1701"/>
      <c r="T15" s="1701"/>
      <c r="U15" s="1701"/>
      <c r="V15" s="1701"/>
      <c r="W15" s="1703"/>
    </row>
    <row r="16" spans="1:23" ht="22.5" customHeight="1" x14ac:dyDescent="0.25">
      <c r="A16" s="1704" t="s">
        <v>2033</v>
      </c>
      <c r="B16" s="1705" t="s">
        <v>272</v>
      </c>
      <c r="C16" s="1706"/>
      <c r="D16" s="1706"/>
      <c r="E16" s="1707" t="s">
        <v>2034</v>
      </c>
      <c r="F16" s="1708" t="s">
        <v>2035</v>
      </c>
      <c r="G16" s="1700" t="s">
        <v>1777</v>
      </c>
      <c r="H16" s="1696" t="s">
        <v>37</v>
      </c>
      <c r="I16" s="1696"/>
      <c r="J16" s="1687">
        <f>SUM(K16:N16)</f>
        <v>16</v>
      </c>
      <c r="K16" s="1688">
        <v>4</v>
      </c>
      <c r="L16" s="1688">
        <v>4</v>
      </c>
      <c r="M16" s="1688">
        <v>4</v>
      </c>
      <c r="N16" s="1688">
        <v>4</v>
      </c>
      <c r="O16" s="1709"/>
      <c r="P16" s="1710"/>
      <c r="Q16" s="1710"/>
      <c r="R16" s="1710" t="s">
        <v>2036</v>
      </c>
      <c r="S16" s="1711"/>
      <c r="T16" s="1711"/>
      <c r="U16" s="1711"/>
      <c r="V16" s="1711"/>
      <c r="W16" s="1712" t="s">
        <v>2037</v>
      </c>
    </row>
    <row r="17" spans="1:23" ht="19.5" customHeight="1" x14ac:dyDescent="0.25">
      <c r="A17" s="1704"/>
      <c r="B17" s="1680"/>
      <c r="C17" s="1681"/>
      <c r="D17" s="1681"/>
      <c r="E17" s="1682"/>
      <c r="F17" s="1708"/>
      <c r="G17" s="1700" t="s">
        <v>1779</v>
      </c>
      <c r="H17" s="1696" t="s">
        <v>37</v>
      </c>
      <c r="I17" s="1696"/>
      <c r="J17" s="1687">
        <f>SUM(K17:N17)</f>
        <v>20</v>
      </c>
      <c r="K17" s="1713">
        <v>5</v>
      </c>
      <c r="L17" s="1713">
        <v>5</v>
      </c>
      <c r="M17" s="1713">
        <v>5</v>
      </c>
      <c r="N17" s="1713">
        <v>5</v>
      </c>
      <c r="O17" s="1709"/>
      <c r="P17" s="1710"/>
      <c r="Q17" s="1710"/>
      <c r="R17" s="1710" t="s">
        <v>2038</v>
      </c>
      <c r="S17" s="1711"/>
      <c r="T17" s="1711"/>
      <c r="U17" s="1711"/>
      <c r="V17" s="1711"/>
      <c r="W17" s="1699"/>
    </row>
    <row r="18" spans="1:23" ht="27" customHeight="1" x14ac:dyDescent="0.25">
      <c r="A18" s="1704"/>
      <c r="B18" s="1708" t="s">
        <v>272</v>
      </c>
      <c r="C18" s="1708"/>
      <c r="D18" s="1708"/>
      <c r="E18" s="1714" t="s">
        <v>2039</v>
      </c>
      <c r="F18" s="1708" t="s">
        <v>2040</v>
      </c>
      <c r="G18" s="1715" t="s">
        <v>2041</v>
      </c>
      <c r="H18" s="1716" t="s">
        <v>37</v>
      </c>
      <c r="I18" s="1696"/>
      <c r="J18" s="1687"/>
      <c r="K18" s="1717"/>
      <c r="L18" s="1717"/>
      <c r="M18" s="1717"/>
      <c r="N18" s="1717"/>
      <c r="O18" s="1709"/>
      <c r="P18" s="1709"/>
      <c r="Q18" s="1709"/>
      <c r="R18" s="1709"/>
      <c r="S18" s="1718"/>
      <c r="T18" s="1718"/>
      <c r="U18" s="1718"/>
      <c r="V18" s="1718"/>
      <c r="W18" s="1699"/>
    </row>
    <row r="19" spans="1:23" ht="15.95" customHeight="1" x14ac:dyDescent="0.25">
      <c r="A19" s="1704"/>
      <c r="B19" s="1708"/>
      <c r="C19" s="1708"/>
      <c r="D19" s="1708"/>
      <c r="E19" s="1714"/>
      <c r="F19" s="1708"/>
      <c r="G19" s="1719" t="s">
        <v>1594</v>
      </c>
      <c r="H19" s="1716"/>
      <c r="I19" s="1696"/>
      <c r="J19" s="1720">
        <f>SUM(K19:N19)</f>
        <v>516</v>
      </c>
      <c r="K19" s="1720">
        <f>SUM(K20:K34)</f>
        <v>125</v>
      </c>
      <c r="L19" s="1720">
        <f>SUM(L20:L34)</f>
        <v>133</v>
      </c>
      <c r="M19" s="1720">
        <f>SUM(M20:M34)</f>
        <v>125</v>
      </c>
      <c r="N19" s="1720">
        <f>SUM(N20:N34)</f>
        <v>133</v>
      </c>
      <c r="O19" s="1709"/>
      <c r="P19" s="1697"/>
      <c r="Q19" s="1698">
        <v>14513</v>
      </c>
      <c r="R19" s="1697" t="s">
        <v>2042</v>
      </c>
      <c r="S19" s="1697"/>
      <c r="T19" s="1697"/>
      <c r="U19" s="1697"/>
      <c r="V19" s="1697"/>
      <c r="W19" s="1699"/>
    </row>
    <row r="20" spans="1:23" ht="15.95" customHeight="1" x14ac:dyDescent="0.25">
      <c r="A20" s="1704"/>
      <c r="B20" s="1708"/>
      <c r="C20" s="1708"/>
      <c r="D20" s="1708"/>
      <c r="E20" s="1714"/>
      <c r="F20" s="1708"/>
      <c r="G20" s="1721" t="s">
        <v>2043</v>
      </c>
      <c r="H20" s="1716"/>
      <c r="I20" s="1696"/>
      <c r="J20" s="1720">
        <f t="shared" ref="J20:J35" si="0">SUM(K20:N20)</f>
        <v>12</v>
      </c>
      <c r="K20" s="1722">
        <v>3</v>
      </c>
      <c r="L20" s="1722">
        <v>3</v>
      </c>
      <c r="M20" s="1722">
        <v>3</v>
      </c>
      <c r="N20" s="1722">
        <v>3</v>
      </c>
      <c r="O20" s="1709"/>
      <c r="P20" s="1723"/>
      <c r="Q20" s="1723"/>
      <c r="R20" s="1723"/>
      <c r="S20" s="1723"/>
      <c r="T20" s="1723"/>
      <c r="U20" s="1723"/>
      <c r="V20" s="1723"/>
      <c r="W20" s="1699"/>
    </row>
    <row r="21" spans="1:23" ht="15.95" customHeight="1" x14ac:dyDescent="0.25">
      <c r="A21" s="1704"/>
      <c r="B21" s="1708"/>
      <c r="C21" s="1708"/>
      <c r="D21" s="1708"/>
      <c r="E21" s="1714"/>
      <c r="F21" s="1708"/>
      <c r="G21" s="1721" t="s">
        <v>2044</v>
      </c>
      <c r="H21" s="1716" t="s">
        <v>37</v>
      </c>
      <c r="I21" s="1696"/>
      <c r="J21" s="1720">
        <f t="shared" si="0"/>
        <v>54</v>
      </c>
      <c r="K21" s="1722">
        <v>13</v>
      </c>
      <c r="L21" s="1722">
        <v>14</v>
      </c>
      <c r="M21" s="1722">
        <v>13</v>
      </c>
      <c r="N21" s="1722">
        <v>14</v>
      </c>
      <c r="O21" s="1709"/>
      <c r="P21" s="1723"/>
      <c r="Q21" s="1723"/>
      <c r="R21" s="1723"/>
      <c r="S21" s="1723"/>
      <c r="T21" s="1723"/>
      <c r="U21" s="1723"/>
      <c r="V21" s="1723"/>
      <c r="W21" s="1699"/>
    </row>
    <row r="22" spans="1:23" ht="15.95" customHeight="1" x14ac:dyDescent="0.25">
      <c r="A22" s="1704"/>
      <c r="B22" s="1708"/>
      <c r="C22" s="1708"/>
      <c r="D22" s="1708"/>
      <c r="E22" s="1714"/>
      <c r="F22" s="1708"/>
      <c r="G22" s="1721" t="s">
        <v>2045</v>
      </c>
      <c r="H22" s="1716"/>
      <c r="I22" s="1696"/>
      <c r="J22" s="1720">
        <f t="shared" si="0"/>
        <v>54</v>
      </c>
      <c r="K22" s="1722">
        <v>13</v>
      </c>
      <c r="L22" s="1722">
        <v>14</v>
      </c>
      <c r="M22" s="1722">
        <v>13</v>
      </c>
      <c r="N22" s="1722">
        <v>14</v>
      </c>
      <c r="O22" s="1709"/>
      <c r="P22" s="1723"/>
      <c r="Q22" s="1723"/>
      <c r="R22" s="1723"/>
      <c r="S22" s="1723"/>
      <c r="T22" s="1723"/>
      <c r="U22" s="1723"/>
      <c r="V22" s="1723"/>
      <c r="W22" s="1699"/>
    </row>
    <row r="23" spans="1:23" ht="15.95" customHeight="1" x14ac:dyDescent="0.25">
      <c r="A23" s="1704"/>
      <c r="B23" s="1708"/>
      <c r="C23" s="1708"/>
      <c r="D23" s="1708"/>
      <c r="E23" s="1714"/>
      <c r="F23" s="1708"/>
      <c r="G23" s="1721" t="s">
        <v>2046</v>
      </c>
      <c r="H23" s="1716"/>
      <c r="I23" s="1696"/>
      <c r="J23" s="1720">
        <f t="shared" si="0"/>
        <v>54</v>
      </c>
      <c r="K23" s="1722">
        <v>13</v>
      </c>
      <c r="L23" s="1722">
        <v>14</v>
      </c>
      <c r="M23" s="1722">
        <v>13</v>
      </c>
      <c r="N23" s="1722">
        <v>14</v>
      </c>
      <c r="O23" s="1709"/>
      <c r="P23" s="1723"/>
      <c r="Q23" s="1723"/>
      <c r="R23" s="1723"/>
      <c r="S23" s="1723"/>
      <c r="T23" s="1723"/>
      <c r="U23" s="1723"/>
      <c r="V23" s="1723"/>
      <c r="W23" s="1699"/>
    </row>
    <row r="24" spans="1:23" ht="15.95" customHeight="1" x14ac:dyDescent="0.25">
      <c r="A24" s="1704"/>
      <c r="B24" s="1708"/>
      <c r="C24" s="1708"/>
      <c r="D24" s="1708"/>
      <c r="E24" s="1714"/>
      <c r="F24" s="1708"/>
      <c r="G24" s="1721" t="s">
        <v>2047</v>
      </c>
      <c r="H24" s="1716"/>
      <c r="I24" s="1696"/>
      <c r="J24" s="1720">
        <f t="shared" si="0"/>
        <v>54</v>
      </c>
      <c r="K24" s="1722">
        <v>13</v>
      </c>
      <c r="L24" s="1722">
        <v>14</v>
      </c>
      <c r="M24" s="1722">
        <v>13</v>
      </c>
      <c r="N24" s="1722">
        <v>14</v>
      </c>
      <c r="O24" s="1709"/>
      <c r="P24" s="1723"/>
      <c r="Q24" s="1723"/>
      <c r="R24" s="1723"/>
      <c r="S24" s="1723"/>
      <c r="T24" s="1723"/>
      <c r="U24" s="1723"/>
      <c r="V24" s="1723"/>
      <c r="W24" s="1699"/>
    </row>
    <row r="25" spans="1:23" ht="15.95" customHeight="1" x14ac:dyDescent="0.25">
      <c r="A25" s="1704"/>
      <c r="B25" s="1708"/>
      <c r="C25" s="1708"/>
      <c r="D25" s="1708"/>
      <c r="E25" s="1714"/>
      <c r="F25" s="1708"/>
      <c r="G25" s="1721" t="s">
        <v>2048</v>
      </c>
      <c r="H25" s="1716" t="s">
        <v>37</v>
      </c>
      <c r="I25" s="1696"/>
      <c r="J25" s="1720">
        <f t="shared" si="0"/>
        <v>54</v>
      </c>
      <c r="K25" s="1722">
        <v>13</v>
      </c>
      <c r="L25" s="1722">
        <v>14</v>
      </c>
      <c r="M25" s="1722">
        <v>13</v>
      </c>
      <c r="N25" s="1722">
        <v>14</v>
      </c>
      <c r="O25" s="1709"/>
      <c r="P25" s="1723"/>
      <c r="Q25" s="1723"/>
      <c r="R25" s="1723"/>
      <c r="S25" s="1723"/>
      <c r="T25" s="1723"/>
      <c r="U25" s="1723"/>
      <c r="V25" s="1723"/>
      <c r="W25" s="1699"/>
    </row>
    <row r="26" spans="1:23" ht="15.95" customHeight="1" x14ac:dyDescent="0.25">
      <c r="A26" s="1704"/>
      <c r="B26" s="1708"/>
      <c r="C26" s="1708"/>
      <c r="D26" s="1708"/>
      <c r="E26" s="1714"/>
      <c r="F26" s="1708"/>
      <c r="G26" s="1721" t="s">
        <v>2049</v>
      </c>
      <c r="H26" s="1716"/>
      <c r="I26" s="1696"/>
      <c r="J26" s="1720">
        <f t="shared" si="0"/>
        <v>54</v>
      </c>
      <c r="K26" s="1722">
        <v>13</v>
      </c>
      <c r="L26" s="1722">
        <v>14</v>
      </c>
      <c r="M26" s="1722">
        <v>13</v>
      </c>
      <c r="N26" s="1722">
        <v>14</v>
      </c>
      <c r="O26" s="1709"/>
      <c r="P26" s="1723"/>
      <c r="Q26" s="1723"/>
      <c r="R26" s="1723"/>
      <c r="S26" s="1723"/>
      <c r="T26" s="1723"/>
      <c r="U26" s="1723"/>
      <c r="V26" s="1723"/>
      <c r="W26" s="1699"/>
    </row>
    <row r="27" spans="1:23" ht="15.95" customHeight="1" x14ac:dyDescent="0.25">
      <c r="A27" s="1704"/>
      <c r="B27" s="1708"/>
      <c r="C27" s="1708"/>
      <c r="D27" s="1708"/>
      <c r="E27" s="1714"/>
      <c r="F27" s="1708"/>
      <c r="G27" s="1721" t="s">
        <v>2050</v>
      </c>
      <c r="H27" s="1716"/>
      <c r="I27" s="1696"/>
      <c r="J27" s="1720">
        <f t="shared" si="0"/>
        <v>54</v>
      </c>
      <c r="K27" s="1722">
        <v>13</v>
      </c>
      <c r="L27" s="1722">
        <v>14</v>
      </c>
      <c r="M27" s="1722">
        <v>13</v>
      </c>
      <c r="N27" s="1722">
        <v>14</v>
      </c>
      <c r="O27" s="1709"/>
      <c r="P27" s="1723"/>
      <c r="Q27" s="1723"/>
      <c r="R27" s="1723"/>
      <c r="S27" s="1723"/>
      <c r="T27" s="1723"/>
      <c r="U27" s="1723"/>
      <c r="V27" s="1723"/>
      <c r="W27" s="1699"/>
    </row>
    <row r="28" spans="1:23" ht="15.95" customHeight="1" x14ac:dyDescent="0.25">
      <c r="A28" s="1704"/>
      <c r="B28" s="1708"/>
      <c r="C28" s="1708"/>
      <c r="D28" s="1708"/>
      <c r="E28" s="1714"/>
      <c r="F28" s="1708"/>
      <c r="G28" s="1721" t="s">
        <v>2051</v>
      </c>
      <c r="H28" s="1716"/>
      <c r="I28" s="1696"/>
      <c r="J28" s="1720">
        <f t="shared" si="0"/>
        <v>12</v>
      </c>
      <c r="K28" s="1722">
        <v>3</v>
      </c>
      <c r="L28" s="1722">
        <v>3</v>
      </c>
      <c r="M28" s="1722">
        <v>3</v>
      </c>
      <c r="N28" s="1722">
        <v>3</v>
      </c>
      <c r="O28" s="1709"/>
      <c r="P28" s="1723"/>
      <c r="Q28" s="1723"/>
      <c r="R28" s="1723"/>
      <c r="S28" s="1723"/>
      <c r="T28" s="1723"/>
      <c r="U28" s="1723"/>
      <c r="V28" s="1723"/>
      <c r="W28" s="1699"/>
    </row>
    <row r="29" spans="1:23" ht="15.95" customHeight="1" x14ac:dyDescent="0.25">
      <c r="A29" s="1704"/>
      <c r="B29" s="1708"/>
      <c r="C29" s="1708"/>
      <c r="D29" s="1708"/>
      <c r="E29" s="1714"/>
      <c r="F29" s="1708"/>
      <c r="G29" s="1721" t="s">
        <v>2052</v>
      </c>
      <c r="H29" s="1716" t="s">
        <v>37</v>
      </c>
      <c r="I29" s="1696"/>
      <c r="J29" s="1720">
        <f t="shared" si="0"/>
        <v>12</v>
      </c>
      <c r="K29" s="1722">
        <v>3</v>
      </c>
      <c r="L29" s="1722">
        <v>3</v>
      </c>
      <c r="M29" s="1722">
        <v>3</v>
      </c>
      <c r="N29" s="1722">
        <v>3</v>
      </c>
      <c r="O29" s="1709"/>
      <c r="P29" s="1723"/>
      <c r="Q29" s="1723"/>
      <c r="R29" s="1723"/>
      <c r="S29" s="1723"/>
      <c r="T29" s="1723"/>
      <c r="U29" s="1723"/>
      <c r="V29" s="1723"/>
      <c r="W29" s="1699"/>
    </row>
    <row r="30" spans="1:23" ht="15.95" customHeight="1" x14ac:dyDescent="0.25">
      <c r="A30" s="1704"/>
      <c r="B30" s="1708"/>
      <c r="C30" s="1708"/>
      <c r="D30" s="1708"/>
      <c r="E30" s="1714"/>
      <c r="F30" s="1708"/>
      <c r="G30" s="1721" t="s">
        <v>2053</v>
      </c>
      <c r="H30" s="1716"/>
      <c r="I30" s="1696"/>
      <c r="J30" s="1720">
        <f t="shared" si="0"/>
        <v>12</v>
      </c>
      <c r="K30" s="1722">
        <v>3</v>
      </c>
      <c r="L30" s="1722">
        <v>3</v>
      </c>
      <c r="M30" s="1722">
        <v>3</v>
      </c>
      <c r="N30" s="1722">
        <v>3</v>
      </c>
      <c r="O30" s="1709"/>
      <c r="P30" s="1723"/>
      <c r="Q30" s="1723"/>
      <c r="R30" s="1723"/>
      <c r="S30" s="1723"/>
      <c r="T30" s="1723"/>
      <c r="U30" s="1723"/>
      <c r="V30" s="1723"/>
      <c r="W30" s="1699"/>
    </row>
    <row r="31" spans="1:23" ht="15.95" customHeight="1" x14ac:dyDescent="0.25">
      <c r="A31" s="1704"/>
      <c r="B31" s="1708"/>
      <c r="C31" s="1708"/>
      <c r="D31" s="1708"/>
      <c r="E31" s="1714"/>
      <c r="F31" s="1708"/>
      <c r="G31" s="1721" t="s">
        <v>2054</v>
      </c>
      <c r="H31" s="1716"/>
      <c r="I31" s="1696"/>
      <c r="J31" s="1720">
        <f t="shared" si="0"/>
        <v>12</v>
      </c>
      <c r="K31" s="1722">
        <v>3</v>
      </c>
      <c r="L31" s="1722">
        <v>3</v>
      </c>
      <c r="M31" s="1722">
        <v>3</v>
      </c>
      <c r="N31" s="1722">
        <v>3</v>
      </c>
      <c r="O31" s="1709"/>
      <c r="P31" s="1723"/>
      <c r="Q31" s="1723"/>
      <c r="R31" s="1723"/>
      <c r="S31" s="1723"/>
      <c r="T31" s="1723"/>
      <c r="U31" s="1723"/>
      <c r="V31" s="1723"/>
      <c r="W31" s="1699"/>
    </row>
    <row r="32" spans="1:23" ht="15.95" customHeight="1" x14ac:dyDescent="0.25">
      <c r="A32" s="1704"/>
      <c r="B32" s="1708"/>
      <c r="C32" s="1708"/>
      <c r="D32" s="1708"/>
      <c r="E32" s="1714"/>
      <c r="F32" s="1708"/>
      <c r="G32" s="1721" t="s">
        <v>2055</v>
      </c>
      <c r="H32" s="1716"/>
      <c r="I32" s="1696"/>
      <c r="J32" s="1720">
        <f t="shared" si="0"/>
        <v>54</v>
      </c>
      <c r="K32" s="1722">
        <v>13</v>
      </c>
      <c r="L32" s="1722">
        <v>14</v>
      </c>
      <c r="M32" s="1722">
        <v>13</v>
      </c>
      <c r="N32" s="1722">
        <v>14</v>
      </c>
      <c r="O32" s="1709"/>
      <c r="P32" s="1723"/>
      <c r="Q32" s="1723"/>
      <c r="R32" s="1723"/>
      <c r="S32" s="1723"/>
      <c r="T32" s="1723"/>
      <c r="U32" s="1723"/>
      <c r="V32" s="1723"/>
      <c r="W32" s="1699"/>
    </row>
    <row r="33" spans="1:23" ht="15.95" customHeight="1" x14ac:dyDescent="0.25">
      <c r="A33" s="1704"/>
      <c r="B33" s="1708"/>
      <c r="C33" s="1708"/>
      <c r="D33" s="1708"/>
      <c r="E33" s="1714"/>
      <c r="F33" s="1708"/>
      <c r="G33" s="1721" t="s">
        <v>2056</v>
      </c>
      <c r="H33" s="1696" t="s">
        <v>37</v>
      </c>
      <c r="I33" s="1696"/>
      <c r="J33" s="1720">
        <f t="shared" si="0"/>
        <v>12</v>
      </c>
      <c r="K33" s="1722">
        <v>3</v>
      </c>
      <c r="L33" s="1722">
        <v>3</v>
      </c>
      <c r="M33" s="1722">
        <v>3</v>
      </c>
      <c r="N33" s="1722">
        <v>3</v>
      </c>
      <c r="O33" s="1709"/>
      <c r="P33" s="1723"/>
      <c r="Q33" s="1723"/>
      <c r="R33" s="1723"/>
      <c r="S33" s="1723"/>
      <c r="T33" s="1723"/>
      <c r="U33" s="1723"/>
      <c r="V33" s="1723"/>
      <c r="W33" s="1699"/>
    </row>
    <row r="34" spans="1:23" ht="15.95" customHeight="1" x14ac:dyDescent="0.25">
      <c r="A34" s="1704"/>
      <c r="B34" s="1708"/>
      <c r="C34" s="1708"/>
      <c r="D34" s="1708"/>
      <c r="E34" s="1714"/>
      <c r="F34" s="1708"/>
      <c r="G34" s="1721" t="s">
        <v>2057</v>
      </c>
      <c r="H34" s="1696"/>
      <c r="I34" s="1696"/>
      <c r="J34" s="1720">
        <f t="shared" si="0"/>
        <v>12</v>
      </c>
      <c r="K34" s="1722">
        <v>3</v>
      </c>
      <c r="L34" s="1722">
        <v>3</v>
      </c>
      <c r="M34" s="1722">
        <v>3</v>
      </c>
      <c r="N34" s="1722">
        <v>3</v>
      </c>
      <c r="O34" s="1709"/>
      <c r="P34" s="1723"/>
      <c r="Q34" s="1723"/>
      <c r="R34" s="1723"/>
      <c r="S34" s="1723"/>
      <c r="T34" s="1723"/>
      <c r="U34" s="1723"/>
      <c r="V34" s="1723"/>
      <c r="W34" s="1699"/>
    </row>
    <row r="35" spans="1:23" ht="15.95" customHeight="1" x14ac:dyDescent="0.25">
      <c r="A35" s="1704"/>
      <c r="B35" s="1708"/>
      <c r="C35" s="1708"/>
      <c r="D35" s="1708"/>
      <c r="E35" s="1714"/>
      <c r="F35" s="1708"/>
      <c r="G35" s="1246" t="s">
        <v>2058</v>
      </c>
      <c r="H35" s="1696"/>
      <c r="I35" s="1696"/>
      <c r="J35" s="1720">
        <f t="shared" si="0"/>
        <v>365</v>
      </c>
      <c r="K35" s="1722">
        <v>91</v>
      </c>
      <c r="L35" s="1722">
        <v>91</v>
      </c>
      <c r="M35" s="1722">
        <v>91</v>
      </c>
      <c r="N35" s="1722">
        <v>92</v>
      </c>
      <c r="O35" s="1709"/>
      <c r="P35" s="1723"/>
      <c r="Q35" s="1723"/>
      <c r="R35" s="1723"/>
      <c r="S35" s="1723"/>
      <c r="T35" s="1723"/>
      <c r="U35" s="1723"/>
      <c r="V35" s="1723"/>
      <c r="W35" s="1699"/>
    </row>
    <row r="36" spans="1:23" ht="15.95" customHeight="1" x14ac:dyDescent="0.25">
      <c r="A36" s="1704"/>
      <c r="B36" s="1708"/>
      <c r="C36" s="1708"/>
      <c r="D36" s="1708"/>
      <c r="E36" s="1714"/>
      <c r="F36" s="1708"/>
      <c r="G36" s="1246" t="s">
        <v>2059</v>
      </c>
      <c r="H36" s="1716"/>
      <c r="I36" s="1696"/>
      <c r="J36" s="1720"/>
      <c r="K36" s="1722"/>
      <c r="L36" s="1722"/>
      <c r="M36" s="1722"/>
      <c r="N36" s="1722"/>
      <c r="O36" s="1709"/>
      <c r="P36" s="1723"/>
      <c r="Q36" s="1723"/>
      <c r="R36" s="1723"/>
      <c r="S36" s="1723"/>
      <c r="T36" s="1723"/>
      <c r="U36" s="1723"/>
      <c r="V36" s="1723"/>
      <c r="W36" s="1699"/>
    </row>
    <row r="37" spans="1:23" ht="15.95" customHeight="1" x14ac:dyDescent="0.25">
      <c r="A37" s="1704"/>
      <c r="B37" s="1708"/>
      <c r="C37" s="1708"/>
      <c r="D37" s="1708"/>
      <c r="E37" s="1714"/>
      <c r="F37" s="1708"/>
      <c r="G37" s="1719" t="s">
        <v>2060</v>
      </c>
      <c r="H37" s="1716"/>
      <c r="I37" s="1696"/>
      <c r="J37" s="1720">
        <f>SUM(K37:N37)</f>
        <v>12</v>
      </c>
      <c r="K37" s="1722">
        <v>3</v>
      </c>
      <c r="L37" s="1722">
        <v>3</v>
      </c>
      <c r="M37" s="1722">
        <v>3</v>
      </c>
      <c r="N37" s="1722">
        <v>3</v>
      </c>
      <c r="O37" s="1709"/>
      <c r="P37" s="1723"/>
      <c r="Q37" s="1723"/>
      <c r="R37" s="1723"/>
      <c r="S37" s="1723"/>
      <c r="T37" s="1723"/>
      <c r="U37" s="1723"/>
      <c r="V37" s="1723"/>
      <c r="W37" s="1699"/>
    </row>
    <row r="38" spans="1:23" ht="15.95" customHeight="1" x14ac:dyDescent="0.25">
      <c r="A38" s="1704"/>
      <c r="B38" s="1708"/>
      <c r="C38" s="1708"/>
      <c r="D38" s="1708"/>
      <c r="E38" s="1714"/>
      <c r="F38" s="1708"/>
      <c r="G38" s="1719" t="s">
        <v>2061</v>
      </c>
      <c r="H38" s="1716"/>
      <c r="I38" s="1696"/>
      <c r="J38" s="1720">
        <f>SUM(K38:N38)</f>
        <v>12</v>
      </c>
      <c r="K38" s="1722">
        <v>3</v>
      </c>
      <c r="L38" s="1722">
        <v>3</v>
      </c>
      <c r="M38" s="1722">
        <v>3</v>
      </c>
      <c r="N38" s="1722">
        <v>3</v>
      </c>
      <c r="O38" s="1709"/>
      <c r="P38" s="1723"/>
      <c r="Q38" s="1723"/>
      <c r="R38" s="1723"/>
      <c r="S38" s="1723"/>
      <c r="T38" s="1723"/>
      <c r="U38" s="1723"/>
      <c r="V38" s="1723"/>
      <c r="W38" s="1699"/>
    </row>
    <row r="39" spans="1:23" ht="15.95" customHeight="1" x14ac:dyDescent="0.25">
      <c r="A39" s="1704"/>
      <c r="B39" s="1708"/>
      <c r="C39" s="1708"/>
      <c r="D39" s="1708"/>
      <c r="E39" s="1714"/>
      <c r="F39" s="1708"/>
      <c r="G39" s="1719" t="s">
        <v>2062</v>
      </c>
      <c r="H39" s="1716"/>
      <c r="I39" s="1696"/>
      <c r="J39" s="1720">
        <f>SUM(K39:N39)</f>
        <v>12</v>
      </c>
      <c r="K39" s="1722">
        <v>3</v>
      </c>
      <c r="L39" s="1722">
        <v>3</v>
      </c>
      <c r="M39" s="1722">
        <v>3</v>
      </c>
      <c r="N39" s="1722">
        <v>3</v>
      </c>
      <c r="O39" s="1709"/>
      <c r="P39" s="1723"/>
      <c r="Q39" s="1723"/>
      <c r="R39" s="1723"/>
      <c r="S39" s="1723"/>
      <c r="T39" s="1723"/>
      <c r="U39" s="1723"/>
      <c r="V39" s="1723"/>
      <c r="W39" s="1699"/>
    </row>
    <row r="40" spans="1:23" ht="15.95" customHeight="1" x14ac:dyDescent="0.25">
      <c r="A40" s="1704"/>
      <c r="B40" s="1708"/>
      <c r="C40" s="1708"/>
      <c r="D40" s="1708"/>
      <c r="E40" s="1714"/>
      <c r="F40" s="1708"/>
      <c r="G40" s="1719" t="s">
        <v>2063</v>
      </c>
      <c r="H40" s="1716"/>
      <c r="I40" s="1696"/>
      <c r="J40" s="1720">
        <f>SUM(K40:N40)</f>
        <v>12</v>
      </c>
      <c r="K40" s="1722">
        <v>3</v>
      </c>
      <c r="L40" s="1722">
        <v>3</v>
      </c>
      <c r="M40" s="1722">
        <v>3</v>
      </c>
      <c r="N40" s="1722">
        <v>3</v>
      </c>
      <c r="O40" s="1709"/>
      <c r="P40" s="1723"/>
      <c r="Q40" s="1723"/>
      <c r="R40" s="1723"/>
      <c r="S40" s="1723"/>
      <c r="T40" s="1723"/>
      <c r="U40" s="1723"/>
      <c r="V40" s="1723"/>
      <c r="W40" s="1699"/>
    </row>
    <row r="41" spans="1:23" ht="26.25" customHeight="1" x14ac:dyDescent="0.25">
      <c r="A41" s="1704"/>
      <c r="B41" s="1708"/>
      <c r="C41" s="1708"/>
      <c r="D41" s="1708"/>
      <c r="E41" s="1714"/>
      <c r="F41" s="1708"/>
      <c r="G41" s="1724" t="s">
        <v>2064</v>
      </c>
      <c r="H41" s="1716" t="s">
        <v>37</v>
      </c>
      <c r="I41" s="1696"/>
      <c r="J41" s="1720"/>
      <c r="K41" s="1717"/>
      <c r="L41" s="1717"/>
      <c r="M41" s="1717"/>
      <c r="N41" s="1717"/>
      <c r="O41" s="1709"/>
      <c r="P41" s="1723"/>
      <c r="Q41" s="1723"/>
      <c r="R41" s="1723"/>
      <c r="S41" s="1723"/>
      <c r="T41" s="1723"/>
      <c r="U41" s="1723"/>
      <c r="V41" s="1723"/>
      <c r="W41" s="1699"/>
    </row>
    <row r="42" spans="1:23" ht="15.95" customHeight="1" x14ac:dyDescent="0.25">
      <c r="A42" s="1704"/>
      <c r="B42" s="1708"/>
      <c r="C42" s="1708"/>
      <c r="D42" s="1708"/>
      <c r="E42" s="1714"/>
      <c r="F42" s="1708"/>
      <c r="G42" s="1725" t="s">
        <v>2065</v>
      </c>
      <c r="H42" s="1716"/>
      <c r="I42" s="1696"/>
      <c r="J42" s="1720">
        <f>SUM(K42:N42)</f>
        <v>64</v>
      </c>
      <c r="K42" s="1722">
        <v>16</v>
      </c>
      <c r="L42" s="1722">
        <v>16</v>
      </c>
      <c r="M42" s="1722">
        <v>16</v>
      </c>
      <c r="N42" s="1722">
        <v>16</v>
      </c>
      <c r="O42" s="1709"/>
      <c r="P42" s="1723"/>
      <c r="Q42" s="1723"/>
      <c r="R42" s="1723"/>
      <c r="S42" s="1723"/>
      <c r="T42" s="1723"/>
      <c r="U42" s="1723"/>
      <c r="V42" s="1723"/>
      <c r="W42" s="1699"/>
    </row>
    <row r="43" spans="1:23" ht="15.95" customHeight="1" x14ac:dyDescent="0.25">
      <c r="A43" s="1704"/>
      <c r="B43" s="1708"/>
      <c r="C43" s="1708"/>
      <c r="D43" s="1708"/>
      <c r="E43" s="1714"/>
      <c r="F43" s="1708"/>
      <c r="G43" s="1725" t="s">
        <v>2066</v>
      </c>
      <c r="H43" s="1716"/>
      <c r="I43" s="1696"/>
      <c r="J43" s="1720">
        <f>SUM(K43:N43)</f>
        <v>22</v>
      </c>
      <c r="K43" s="1722">
        <v>5</v>
      </c>
      <c r="L43" s="1722">
        <v>6</v>
      </c>
      <c r="M43" s="1722">
        <v>5</v>
      </c>
      <c r="N43" s="1722">
        <v>6</v>
      </c>
      <c r="O43" s="1709"/>
      <c r="P43" s="1701"/>
      <c r="Q43" s="1701"/>
      <c r="R43" s="1701"/>
      <c r="S43" s="1701"/>
      <c r="T43" s="1701"/>
      <c r="U43" s="1701"/>
      <c r="V43" s="1701"/>
      <c r="W43" s="1703"/>
    </row>
    <row r="44" spans="1:23" ht="22.5" customHeight="1" x14ac:dyDescent="0.25">
      <c r="A44" s="1679" t="s">
        <v>2033</v>
      </c>
      <c r="B44" s="1705" t="s">
        <v>2067</v>
      </c>
      <c r="C44" s="1681"/>
      <c r="D44" s="1681"/>
      <c r="E44" s="1707" t="s">
        <v>1793</v>
      </c>
      <c r="F44" s="1726"/>
      <c r="G44" s="1719" t="s">
        <v>1798</v>
      </c>
      <c r="H44" s="1696" t="s">
        <v>37</v>
      </c>
      <c r="I44" s="1696"/>
      <c r="J44" s="1718"/>
      <c r="K44" s="1709"/>
      <c r="L44" s="1709"/>
      <c r="M44" s="1709"/>
      <c r="N44" s="1709"/>
      <c r="O44" s="1709"/>
      <c r="P44" s="1697"/>
      <c r="Q44" s="1698">
        <v>7604</v>
      </c>
      <c r="R44" s="1698">
        <v>35500</v>
      </c>
      <c r="S44" s="1697"/>
      <c r="T44" s="1697"/>
      <c r="U44" s="1697"/>
      <c r="V44" s="1697"/>
      <c r="W44" s="1697" t="s">
        <v>1776</v>
      </c>
    </row>
    <row r="45" spans="1:23" ht="15.75" customHeight="1" x14ac:dyDescent="0.25">
      <c r="A45" s="1694"/>
      <c r="B45" s="1680"/>
      <c r="C45" s="1681"/>
      <c r="D45" s="1681"/>
      <c r="E45" s="1727"/>
      <c r="F45" s="1726"/>
      <c r="G45" s="1719" t="s">
        <v>1798</v>
      </c>
      <c r="H45" s="1696"/>
      <c r="I45" s="1696"/>
      <c r="J45" s="1720">
        <f>SUM(K45:N45)</f>
        <v>888</v>
      </c>
      <c r="K45" s="1722">
        <v>222</v>
      </c>
      <c r="L45" s="1722">
        <v>222</v>
      </c>
      <c r="M45" s="1722">
        <v>222</v>
      </c>
      <c r="N45" s="1722">
        <v>222</v>
      </c>
      <c r="O45" s="1709"/>
      <c r="P45" s="1701"/>
      <c r="Q45" s="1701"/>
      <c r="R45" s="1701"/>
      <c r="S45" s="1701"/>
      <c r="T45" s="1701"/>
      <c r="U45" s="1701"/>
      <c r="V45" s="1701"/>
      <c r="W45" s="1723"/>
    </row>
    <row r="46" spans="1:23" ht="9.9499999999999993" customHeight="1" x14ac:dyDescent="0.25">
      <c r="A46" s="1694"/>
      <c r="B46" s="1680"/>
      <c r="C46" s="1681"/>
      <c r="D46" s="1681"/>
      <c r="E46" s="1726"/>
      <c r="F46" s="1726"/>
      <c r="G46" s="1719"/>
      <c r="H46" s="1696"/>
      <c r="I46" s="1696"/>
      <c r="J46" s="1718"/>
      <c r="K46" s="1709"/>
      <c r="L46" s="1709"/>
      <c r="M46" s="1709"/>
      <c r="N46" s="1709"/>
      <c r="O46" s="1709"/>
      <c r="P46" s="1697"/>
      <c r="Q46" s="1698">
        <v>9110</v>
      </c>
      <c r="R46" s="1697" t="s">
        <v>2068</v>
      </c>
      <c r="S46" s="1697"/>
      <c r="T46" s="1697"/>
      <c r="U46" s="1697"/>
      <c r="V46" s="1697"/>
      <c r="W46" s="1723" t="s">
        <v>2069</v>
      </c>
    </row>
    <row r="47" spans="1:23" ht="18" customHeight="1" x14ac:dyDescent="0.25">
      <c r="A47" s="1728"/>
      <c r="B47" s="1729"/>
      <c r="C47" s="1730"/>
      <c r="D47" s="1730"/>
      <c r="E47" s="1731" t="s">
        <v>2070</v>
      </c>
      <c r="F47" s="1731"/>
      <c r="G47" s="1719" t="s">
        <v>1809</v>
      </c>
      <c r="H47" s="1696" t="s">
        <v>37</v>
      </c>
      <c r="I47" s="1696"/>
      <c r="J47" s="1720">
        <f>SUM(K47:N47)</f>
        <v>29</v>
      </c>
      <c r="K47" s="1722">
        <v>8</v>
      </c>
      <c r="L47" s="1722">
        <v>7</v>
      </c>
      <c r="M47" s="1722">
        <v>7</v>
      </c>
      <c r="N47" s="1722">
        <v>7</v>
      </c>
      <c r="O47" s="1709"/>
      <c r="P47" s="1701"/>
      <c r="Q47" s="1701"/>
      <c r="R47" s="1701"/>
      <c r="S47" s="1701"/>
      <c r="T47" s="1701"/>
      <c r="U47" s="1701"/>
      <c r="V47" s="1701"/>
      <c r="W47" s="1701"/>
    </row>
    <row r="48" spans="1:23" ht="16.5" customHeight="1" x14ac:dyDescent="0.25">
      <c r="A48" s="1679" t="s">
        <v>2033</v>
      </c>
      <c r="B48" s="1708" t="s">
        <v>2071</v>
      </c>
      <c r="C48" s="1705"/>
      <c r="D48" s="1706"/>
      <c r="E48" s="1708" t="s">
        <v>1786</v>
      </c>
      <c r="F48" s="1708" t="s">
        <v>2072</v>
      </c>
      <c r="G48" s="1732" t="s">
        <v>1786</v>
      </c>
      <c r="H48" s="1696" t="s">
        <v>37</v>
      </c>
      <c r="I48" s="1696"/>
      <c r="J48" s="1718"/>
      <c r="K48" s="1709"/>
      <c r="L48" s="1709"/>
      <c r="M48" s="1709"/>
      <c r="N48" s="1709"/>
      <c r="O48" s="1709"/>
      <c r="P48" s="1733"/>
      <c r="Q48" s="1734">
        <v>78136</v>
      </c>
      <c r="R48" s="1733"/>
      <c r="S48" s="1733"/>
      <c r="T48" s="1733"/>
      <c r="U48" s="1733"/>
      <c r="V48" s="1733"/>
      <c r="W48" s="1697" t="s">
        <v>2073</v>
      </c>
    </row>
    <row r="49" spans="1:23" ht="9.9499999999999993" customHeight="1" x14ac:dyDescent="0.25">
      <c r="A49" s="1694"/>
      <c r="B49" s="1708"/>
      <c r="C49" s="1680"/>
      <c r="D49" s="1681"/>
      <c r="E49" s="1708"/>
      <c r="F49" s="1708"/>
      <c r="G49" s="1719" t="s">
        <v>1781</v>
      </c>
      <c r="H49" s="1696"/>
      <c r="I49" s="1696"/>
      <c r="J49" s="1720">
        <f>SUM(K49:N49)</f>
        <v>10196</v>
      </c>
      <c r="K49" s="1722">
        <v>2549</v>
      </c>
      <c r="L49" s="1722">
        <v>2549</v>
      </c>
      <c r="M49" s="1722">
        <v>2549</v>
      </c>
      <c r="N49" s="1722">
        <v>2549</v>
      </c>
      <c r="O49" s="1709"/>
      <c r="P49" s="1733"/>
      <c r="Q49" s="1733"/>
      <c r="R49" s="1733"/>
      <c r="S49" s="1733"/>
      <c r="T49" s="1733"/>
      <c r="U49" s="1733"/>
      <c r="V49" s="1733"/>
      <c r="W49" s="1723"/>
    </row>
    <row r="50" spans="1:23" ht="15.75" customHeight="1" x14ac:dyDescent="0.25">
      <c r="A50" s="1694"/>
      <c r="B50" s="1708"/>
      <c r="C50" s="1680"/>
      <c r="D50" s="1681"/>
      <c r="E50" s="1708"/>
      <c r="F50" s="1708"/>
      <c r="G50" s="1719" t="s">
        <v>1788</v>
      </c>
      <c r="H50" s="1696"/>
      <c r="I50" s="1696"/>
      <c r="J50" s="1720">
        <f>SUM(K50:N50)</f>
        <v>120</v>
      </c>
      <c r="K50" s="1722">
        <v>30</v>
      </c>
      <c r="L50" s="1722">
        <v>30</v>
      </c>
      <c r="M50" s="1722">
        <v>30</v>
      </c>
      <c r="N50" s="1722">
        <v>30</v>
      </c>
      <c r="O50" s="1709"/>
      <c r="P50" s="1733"/>
      <c r="Q50" s="1733"/>
      <c r="R50" s="1733"/>
      <c r="S50" s="1733"/>
      <c r="T50" s="1733"/>
      <c r="U50" s="1733"/>
      <c r="V50" s="1733"/>
      <c r="W50" s="1723"/>
    </row>
    <row r="51" spans="1:23" ht="15.75" customHeight="1" x14ac:dyDescent="0.25">
      <c r="A51" s="1694"/>
      <c r="B51" s="1708"/>
      <c r="C51" s="1680"/>
      <c r="D51" s="1681"/>
      <c r="E51" s="1708"/>
      <c r="F51" s="1708"/>
      <c r="G51" s="1719" t="s">
        <v>2074</v>
      </c>
      <c r="H51" s="1696" t="s">
        <v>37</v>
      </c>
      <c r="I51" s="1696"/>
      <c r="J51" s="1720">
        <f>SUM(K51:N51)</f>
        <v>1460</v>
      </c>
      <c r="K51" s="1722">
        <v>365</v>
      </c>
      <c r="L51" s="1722">
        <v>365</v>
      </c>
      <c r="M51" s="1722">
        <v>365</v>
      </c>
      <c r="N51" s="1722">
        <v>365</v>
      </c>
      <c r="O51" s="1709"/>
      <c r="P51" s="1733"/>
      <c r="Q51" s="1733"/>
      <c r="R51" s="1733"/>
      <c r="S51" s="1733"/>
      <c r="T51" s="1733"/>
      <c r="U51" s="1733"/>
      <c r="V51" s="1733"/>
      <c r="W51" s="1723"/>
    </row>
    <row r="52" spans="1:23" ht="25.5" customHeight="1" x14ac:dyDescent="0.25">
      <c r="A52" s="1694"/>
      <c r="B52" s="1708"/>
      <c r="C52" s="1680"/>
      <c r="D52" s="1681"/>
      <c r="E52" s="1708"/>
      <c r="F52" s="1708"/>
      <c r="G52" s="1732" t="s">
        <v>1789</v>
      </c>
      <c r="H52" s="1696" t="s">
        <v>37</v>
      </c>
      <c r="I52" s="1696"/>
      <c r="J52" s="1720">
        <f>SUM(K52:N52)</f>
        <v>1824</v>
      </c>
      <c r="K52" s="1722">
        <v>456</v>
      </c>
      <c r="L52" s="1722">
        <v>456</v>
      </c>
      <c r="M52" s="1722">
        <v>456</v>
      </c>
      <c r="N52" s="1722">
        <v>456</v>
      </c>
      <c r="O52" s="1709"/>
      <c r="P52" s="1697"/>
      <c r="Q52" s="1698">
        <v>163999</v>
      </c>
      <c r="R52" s="1697" t="s">
        <v>2075</v>
      </c>
      <c r="S52" s="1697"/>
      <c r="T52" s="1697"/>
      <c r="U52" s="1697"/>
      <c r="V52" s="1697"/>
      <c r="W52" s="1723"/>
    </row>
    <row r="53" spans="1:23" ht="25.5" customHeight="1" x14ac:dyDescent="0.25">
      <c r="A53" s="1694"/>
      <c r="B53" s="1708"/>
      <c r="C53" s="1680"/>
      <c r="D53" s="1681"/>
      <c r="E53" s="1708"/>
      <c r="F53" s="1708"/>
      <c r="G53" s="1732" t="s">
        <v>1790</v>
      </c>
      <c r="H53" s="1696" t="s">
        <v>37</v>
      </c>
      <c r="I53" s="1696"/>
      <c r="J53" s="1720">
        <f>SUM(K53:N53)</f>
        <v>120</v>
      </c>
      <c r="K53" s="1722">
        <v>30</v>
      </c>
      <c r="L53" s="1722">
        <v>30</v>
      </c>
      <c r="M53" s="1722">
        <v>30</v>
      </c>
      <c r="N53" s="1722">
        <v>30</v>
      </c>
      <c r="O53" s="1709"/>
      <c r="P53" s="1701"/>
      <c r="Q53" s="1701"/>
      <c r="R53" s="1701"/>
      <c r="S53" s="1701"/>
      <c r="T53" s="1701"/>
      <c r="U53" s="1701"/>
      <c r="V53" s="1701"/>
      <c r="W53" s="1723"/>
    </row>
    <row r="54" spans="1:23" ht="21.75" customHeight="1" x14ac:dyDescent="0.25">
      <c r="A54" s="1694"/>
      <c r="B54" s="1708"/>
      <c r="C54" s="1680"/>
      <c r="D54" s="1681"/>
      <c r="E54" s="1708"/>
      <c r="F54" s="1708"/>
      <c r="G54" s="1715" t="s">
        <v>2076</v>
      </c>
      <c r="H54" s="1696" t="s">
        <v>37</v>
      </c>
      <c r="I54" s="1696"/>
      <c r="J54" s="1718"/>
      <c r="K54" s="1709"/>
      <c r="L54" s="1709"/>
      <c r="M54" s="1709"/>
      <c r="N54" s="1709"/>
      <c r="O54" s="1709"/>
      <c r="P54" s="1733"/>
      <c r="Q54" s="1698">
        <v>33375</v>
      </c>
      <c r="R54" s="1697" t="s">
        <v>2077</v>
      </c>
      <c r="S54" s="1733"/>
      <c r="T54" s="1733"/>
      <c r="U54" s="1733"/>
      <c r="V54" s="1733"/>
      <c r="W54" s="1723"/>
    </row>
    <row r="55" spans="1:23" ht="21" customHeight="1" x14ac:dyDescent="0.25">
      <c r="A55" s="1694"/>
      <c r="B55" s="1708"/>
      <c r="C55" s="1680"/>
      <c r="D55" s="1681"/>
      <c r="E55" s="1708"/>
      <c r="F55" s="1708"/>
      <c r="G55" s="1700" t="s">
        <v>2076</v>
      </c>
      <c r="H55" s="1696"/>
      <c r="I55" s="1696"/>
      <c r="J55" s="1720">
        <f>SUM(K55:N55)</f>
        <v>416</v>
      </c>
      <c r="K55" s="1722">
        <v>104</v>
      </c>
      <c r="L55" s="1722">
        <v>104</v>
      </c>
      <c r="M55" s="1722">
        <v>104</v>
      </c>
      <c r="N55" s="1722">
        <v>104</v>
      </c>
      <c r="O55" s="1709"/>
      <c r="P55" s="1733"/>
      <c r="Q55" s="1723"/>
      <c r="R55" s="1723"/>
      <c r="S55" s="1733"/>
      <c r="T55" s="1733"/>
      <c r="U55" s="1733"/>
      <c r="V55" s="1733"/>
      <c r="W55" s="1723"/>
    </row>
    <row r="56" spans="1:23" ht="25.5" customHeight="1" x14ac:dyDescent="0.25">
      <c r="A56" s="1694"/>
      <c r="B56" s="1708"/>
      <c r="C56" s="1680"/>
      <c r="D56" s="1681"/>
      <c r="E56" s="1708"/>
      <c r="F56" s="1708"/>
      <c r="G56" s="1700" t="s">
        <v>2078</v>
      </c>
      <c r="H56" s="1696"/>
      <c r="I56" s="1696"/>
      <c r="J56" s="1720">
        <f>SUM(K56:N56)</f>
        <v>300</v>
      </c>
      <c r="K56" s="1722">
        <v>75</v>
      </c>
      <c r="L56" s="1722">
        <v>75</v>
      </c>
      <c r="M56" s="1722">
        <v>75</v>
      </c>
      <c r="N56" s="1722">
        <v>75</v>
      </c>
      <c r="O56" s="1709"/>
      <c r="P56" s="1733"/>
      <c r="Q56" s="1723"/>
      <c r="R56" s="1723"/>
      <c r="S56" s="1733"/>
      <c r="T56" s="1733"/>
      <c r="U56" s="1733"/>
      <c r="V56" s="1733"/>
      <c r="W56" s="1723"/>
    </row>
    <row r="57" spans="1:23" ht="18.75" customHeight="1" x14ac:dyDescent="0.25">
      <c r="A57" s="1694"/>
      <c r="B57" s="1708"/>
      <c r="C57" s="1680"/>
      <c r="D57" s="1681"/>
      <c r="E57" s="1708"/>
      <c r="F57" s="1708"/>
      <c r="G57" s="1700" t="s">
        <v>2079</v>
      </c>
      <c r="H57" s="1696"/>
      <c r="I57" s="1696"/>
      <c r="J57" s="1720">
        <f>SUM(K57:N57)</f>
        <v>36</v>
      </c>
      <c r="K57" s="1722">
        <v>9</v>
      </c>
      <c r="L57" s="1722">
        <v>9</v>
      </c>
      <c r="M57" s="1722">
        <v>9</v>
      </c>
      <c r="N57" s="1722">
        <v>9</v>
      </c>
      <c r="O57" s="1709"/>
      <c r="P57" s="1735"/>
      <c r="Q57" s="1701"/>
      <c r="R57" s="1701"/>
      <c r="S57" s="1735"/>
      <c r="T57" s="1735"/>
      <c r="U57" s="1735"/>
      <c r="V57" s="1735"/>
      <c r="W57" s="1701"/>
    </row>
    <row r="58" spans="1:23" ht="17.25" customHeight="1" x14ac:dyDescent="0.25">
      <c r="A58" s="1736" t="s">
        <v>2080</v>
      </c>
      <c r="B58" s="1736"/>
      <c r="C58" s="1736"/>
      <c r="D58" s="1736"/>
      <c r="E58" s="1736"/>
      <c r="F58" s="1736"/>
      <c r="G58" s="1736"/>
      <c r="H58" s="1736"/>
      <c r="I58" s="1736"/>
      <c r="J58" s="1736"/>
      <c r="K58" s="1736"/>
      <c r="L58" s="1736"/>
      <c r="M58" s="1736"/>
      <c r="N58" s="1736"/>
      <c r="O58" s="1736"/>
      <c r="P58" s="1736"/>
      <c r="Q58" s="1736"/>
      <c r="R58" s="1736"/>
      <c r="S58" s="1736"/>
      <c r="T58" s="1736"/>
      <c r="U58" s="1736"/>
      <c r="V58" s="1736"/>
      <c r="W58" s="1736"/>
    </row>
    <row r="59" spans="1:23" ht="30" customHeight="1" thickBot="1" x14ac:dyDescent="0.3">
      <c r="A59" s="1737"/>
      <c r="B59" s="1706" t="s">
        <v>2081</v>
      </c>
      <c r="C59" s="1706"/>
      <c r="D59" s="1706"/>
      <c r="E59" s="1738" t="s">
        <v>2082</v>
      </c>
      <c r="F59" s="1706" t="s">
        <v>1810</v>
      </c>
      <c r="G59" s="1700" t="s">
        <v>1845</v>
      </c>
      <c r="H59" s="1739" t="s">
        <v>37</v>
      </c>
      <c r="I59" s="1739"/>
      <c r="J59" s="1720">
        <f>SUM(K59:N59)</f>
        <v>4</v>
      </c>
      <c r="K59" s="1722">
        <v>1</v>
      </c>
      <c r="L59" s="1722">
        <v>1</v>
      </c>
      <c r="M59" s="1722">
        <v>1</v>
      </c>
      <c r="N59" s="1722">
        <v>1</v>
      </c>
      <c r="O59" s="1740"/>
      <c r="P59" s="1741"/>
      <c r="Q59" s="1741" t="s">
        <v>2083</v>
      </c>
      <c r="R59" s="1741" t="s">
        <v>2084</v>
      </c>
      <c r="S59" s="1742"/>
      <c r="T59" s="1742"/>
      <c r="U59" s="1742"/>
      <c r="V59" s="1742"/>
      <c r="W59" s="1743"/>
    </row>
    <row r="60" spans="1:23" ht="15" customHeight="1" thickBot="1" x14ac:dyDescent="0.3">
      <c r="A60" s="1744" t="s">
        <v>2085</v>
      </c>
      <c r="B60" s="1745"/>
      <c r="C60" s="1745"/>
      <c r="D60" s="1745"/>
      <c r="E60" s="1745"/>
      <c r="F60" s="1745"/>
      <c r="G60" s="1745"/>
      <c r="H60" s="1746"/>
      <c r="I60" s="1746"/>
      <c r="J60" s="1746"/>
      <c r="K60" s="1746"/>
      <c r="L60" s="1746"/>
      <c r="M60" s="1746"/>
      <c r="N60" s="1746"/>
      <c r="O60" s="1746"/>
      <c r="P60" s="1746"/>
      <c r="Q60" s="1746"/>
      <c r="R60" s="1746"/>
      <c r="S60" s="1746"/>
      <c r="T60" s="1746"/>
      <c r="U60" s="1746"/>
      <c r="V60" s="1746"/>
      <c r="W60" s="1747"/>
    </row>
    <row r="61" spans="1:23" ht="24" customHeight="1" x14ac:dyDescent="0.25">
      <c r="A61" s="1748" t="s">
        <v>2086</v>
      </c>
      <c r="B61" s="1264" t="s">
        <v>53</v>
      </c>
      <c r="C61" s="1264"/>
      <c r="D61" s="1264"/>
      <c r="E61" s="1264" t="s">
        <v>2059</v>
      </c>
      <c r="F61" s="1264" t="s">
        <v>2087</v>
      </c>
      <c r="G61" s="1749" t="s">
        <v>2088</v>
      </c>
      <c r="H61" s="1750" t="s">
        <v>37</v>
      </c>
      <c r="I61" s="1751"/>
      <c r="J61" s="1720">
        <f>SUM(K61:N61)</f>
        <v>48</v>
      </c>
      <c r="K61" s="1722">
        <v>12</v>
      </c>
      <c r="L61" s="1722">
        <v>12</v>
      </c>
      <c r="M61" s="1722">
        <v>12</v>
      </c>
      <c r="N61" s="1722">
        <v>12</v>
      </c>
      <c r="O61" s="1752"/>
      <c r="P61" s="1753"/>
      <c r="Q61" s="1753" t="s">
        <v>2089</v>
      </c>
      <c r="R61" s="1753" t="s">
        <v>2090</v>
      </c>
      <c r="S61" s="1753"/>
      <c r="T61" s="1753"/>
      <c r="U61" s="1753"/>
      <c r="V61" s="1753"/>
      <c r="W61" s="1753" t="s">
        <v>2091</v>
      </c>
    </row>
    <row r="62" spans="1:23" ht="33.75" customHeight="1" x14ac:dyDescent="0.25">
      <c r="A62" s="1748"/>
      <c r="B62" s="1264"/>
      <c r="C62" s="1264"/>
      <c r="D62" s="1264"/>
      <c r="E62" s="1264"/>
      <c r="F62" s="1264"/>
      <c r="G62" s="1700" t="s">
        <v>2092</v>
      </c>
      <c r="H62" s="1750" t="s">
        <v>1767</v>
      </c>
      <c r="I62" s="1751"/>
      <c r="J62" s="1720">
        <f>SUM(K62:N62)</f>
        <v>36</v>
      </c>
      <c r="K62" s="1722">
        <v>9</v>
      </c>
      <c r="L62" s="1722">
        <v>9</v>
      </c>
      <c r="M62" s="1722">
        <v>9</v>
      </c>
      <c r="N62" s="1722">
        <v>9</v>
      </c>
      <c r="O62" s="1754"/>
      <c r="P62" s="1723"/>
      <c r="Q62" s="1723"/>
      <c r="R62" s="1723"/>
      <c r="S62" s="1723"/>
      <c r="T62" s="1723"/>
      <c r="U62" s="1723"/>
      <c r="V62" s="1723"/>
      <c r="W62" s="1723"/>
    </row>
    <row r="63" spans="1:23" ht="27" customHeight="1" x14ac:dyDescent="0.25">
      <c r="A63" s="1748"/>
      <c r="B63" s="1264"/>
      <c r="C63" s="1264"/>
      <c r="D63" s="1264"/>
      <c r="E63" s="1264"/>
      <c r="F63" s="1264"/>
      <c r="G63" s="1719" t="s">
        <v>2093</v>
      </c>
      <c r="H63" s="1750" t="s">
        <v>1767</v>
      </c>
      <c r="I63" s="1751"/>
      <c r="J63" s="1720">
        <f>SUM(K63:N63)</f>
        <v>36</v>
      </c>
      <c r="K63" s="1722">
        <v>9</v>
      </c>
      <c r="L63" s="1722">
        <v>9</v>
      </c>
      <c r="M63" s="1722">
        <v>9</v>
      </c>
      <c r="N63" s="1722">
        <v>9</v>
      </c>
      <c r="O63" s="1754"/>
      <c r="P63" s="1723"/>
      <c r="Q63" s="1723"/>
      <c r="R63" s="1723"/>
      <c r="S63" s="1723"/>
      <c r="T63" s="1723"/>
      <c r="U63" s="1723"/>
      <c r="V63" s="1723"/>
      <c r="W63" s="1723"/>
    </row>
    <row r="64" spans="1:23" ht="24.75" customHeight="1" x14ac:dyDescent="0.25">
      <c r="A64" s="1748"/>
      <c r="B64" s="1264"/>
      <c r="C64" s="1264"/>
      <c r="D64" s="1264"/>
      <c r="E64" s="1264"/>
      <c r="F64" s="1264"/>
      <c r="G64" s="1700" t="s">
        <v>2094</v>
      </c>
      <c r="H64" s="1750" t="s">
        <v>1767</v>
      </c>
      <c r="I64" s="1751"/>
      <c r="J64" s="1720">
        <f>SUM(K64:N64)</f>
        <v>48</v>
      </c>
      <c r="K64" s="1722">
        <v>12</v>
      </c>
      <c r="L64" s="1722">
        <v>12</v>
      </c>
      <c r="M64" s="1722">
        <v>12</v>
      </c>
      <c r="N64" s="1722">
        <v>12</v>
      </c>
      <c r="O64" s="1754"/>
      <c r="P64" s="1723"/>
      <c r="Q64" s="1723"/>
      <c r="R64" s="1723"/>
      <c r="S64" s="1723"/>
      <c r="T64" s="1723"/>
      <c r="U64" s="1723"/>
      <c r="V64" s="1723"/>
      <c r="W64" s="1723"/>
    </row>
    <row r="65" spans="1:23" ht="9.9499999999999993" customHeight="1" thickBot="1" x14ac:dyDescent="0.3">
      <c r="A65" s="1748"/>
      <c r="B65" s="1264"/>
      <c r="C65" s="1264"/>
      <c r="D65" s="1264"/>
      <c r="E65" s="1264"/>
      <c r="F65" s="1264"/>
      <c r="G65" s="1719" t="s">
        <v>2095</v>
      </c>
      <c r="H65" s="1750" t="s">
        <v>37</v>
      </c>
      <c r="I65" s="1751"/>
      <c r="J65" s="1720">
        <f>SUM(K65:N65)</f>
        <v>12</v>
      </c>
      <c r="K65" s="1722">
        <v>3</v>
      </c>
      <c r="L65" s="1722">
        <v>3</v>
      </c>
      <c r="M65" s="1722">
        <v>3</v>
      </c>
      <c r="N65" s="1722">
        <v>3</v>
      </c>
      <c r="O65" s="1754"/>
      <c r="P65" s="1755"/>
      <c r="Q65" s="1755"/>
      <c r="R65" s="1755"/>
      <c r="S65" s="1755"/>
      <c r="T65" s="1755"/>
      <c r="U65" s="1755"/>
      <c r="V65" s="1755"/>
      <c r="W65" s="1755"/>
    </row>
    <row r="66" spans="1:23" ht="15.75" customHeight="1" thickBot="1" x14ac:dyDescent="0.3">
      <c r="A66" s="1744" t="s">
        <v>2096</v>
      </c>
      <c r="B66" s="1745"/>
      <c r="C66" s="1745"/>
      <c r="D66" s="1745"/>
      <c r="E66" s="1745"/>
      <c r="F66" s="1745"/>
      <c r="G66" s="1745"/>
      <c r="H66" s="1746"/>
      <c r="I66" s="1746"/>
      <c r="J66" s="1746"/>
      <c r="K66" s="1746"/>
      <c r="L66" s="1746"/>
      <c r="M66" s="1746"/>
      <c r="N66" s="1746"/>
      <c r="O66" s="1746"/>
      <c r="P66" s="1746"/>
      <c r="Q66" s="1746"/>
      <c r="R66" s="1746"/>
      <c r="S66" s="1746"/>
      <c r="T66" s="1746"/>
      <c r="U66" s="1746"/>
      <c r="V66" s="1746"/>
      <c r="W66" s="1747"/>
    </row>
    <row r="67" spans="1:23" ht="26.25" customHeight="1" x14ac:dyDescent="0.25">
      <c r="A67" s="1748"/>
      <c r="B67" s="1264" t="s">
        <v>294</v>
      </c>
      <c r="C67" s="1264"/>
      <c r="D67" s="1264"/>
      <c r="E67" s="1264" t="s">
        <v>2097</v>
      </c>
      <c r="F67" s="1264" t="s">
        <v>2098</v>
      </c>
      <c r="G67" s="1390" t="s">
        <v>1852</v>
      </c>
      <c r="H67" s="1756" t="s">
        <v>293</v>
      </c>
      <c r="I67" s="1245"/>
      <c r="J67" s="1720">
        <f>SUM(K67:N67)</f>
        <v>50000</v>
      </c>
      <c r="K67" s="1722">
        <v>12500</v>
      </c>
      <c r="L67" s="1722">
        <v>12500</v>
      </c>
      <c r="M67" s="1722">
        <v>12500</v>
      </c>
      <c r="N67" s="1722">
        <v>12500</v>
      </c>
      <c r="O67" s="1754"/>
      <c r="P67" s="1753"/>
      <c r="Q67" s="1753" t="s">
        <v>2099</v>
      </c>
      <c r="R67" s="1753" t="s">
        <v>2090</v>
      </c>
      <c r="S67" s="1753"/>
      <c r="T67" s="1753"/>
      <c r="U67" s="1753"/>
      <c r="V67" s="1753"/>
      <c r="W67" s="1753" t="s">
        <v>2100</v>
      </c>
    </row>
    <row r="68" spans="1:23" ht="30.75" customHeight="1" x14ac:dyDescent="0.25">
      <c r="A68" s="1748"/>
      <c r="B68" s="1264"/>
      <c r="C68" s="1264"/>
      <c r="D68" s="1264"/>
      <c r="E68" s="1264"/>
      <c r="F68" s="1264"/>
      <c r="G68" s="1240" t="s">
        <v>2101</v>
      </c>
      <c r="H68" s="1756" t="s">
        <v>293</v>
      </c>
      <c r="I68" s="1245"/>
      <c r="J68" s="1720">
        <f>SUM(K68:N68)</f>
        <v>2000</v>
      </c>
      <c r="K68" s="1722">
        <v>500</v>
      </c>
      <c r="L68" s="1722">
        <v>500</v>
      </c>
      <c r="M68" s="1722">
        <v>500</v>
      </c>
      <c r="N68" s="1722">
        <v>500</v>
      </c>
      <c r="O68" s="1754"/>
      <c r="P68" s="1723"/>
      <c r="Q68" s="1723"/>
      <c r="R68" s="1723"/>
      <c r="S68" s="1723"/>
      <c r="T68" s="1723"/>
      <c r="U68" s="1723"/>
      <c r="V68" s="1723"/>
      <c r="W68" s="1723"/>
    </row>
    <row r="69" spans="1:23" ht="30.75" customHeight="1" x14ac:dyDescent="0.25">
      <c r="A69" s="1748"/>
      <c r="B69" s="1264"/>
      <c r="C69" s="1264"/>
      <c r="D69" s="1264"/>
      <c r="E69" s="1264"/>
      <c r="F69" s="1264"/>
      <c r="G69" s="1700" t="s">
        <v>2102</v>
      </c>
      <c r="H69" s="1245" t="s">
        <v>293</v>
      </c>
      <c r="I69" s="1245"/>
      <c r="J69" s="1720">
        <f>SUM(K69:N69)</f>
        <v>60000</v>
      </c>
      <c r="K69" s="1722">
        <v>15000</v>
      </c>
      <c r="L69" s="1722">
        <v>15000</v>
      </c>
      <c r="M69" s="1722">
        <v>15000</v>
      </c>
      <c r="N69" s="1722">
        <v>15000</v>
      </c>
      <c r="O69" s="1754"/>
      <c r="P69" s="1723"/>
      <c r="Q69" s="1723"/>
      <c r="R69" s="1723"/>
      <c r="S69" s="1723"/>
      <c r="T69" s="1723"/>
      <c r="U69" s="1723"/>
      <c r="V69" s="1723"/>
      <c r="W69" s="1723"/>
    </row>
    <row r="70" spans="1:23" ht="9.9499999999999993" customHeight="1" x14ac:dyDescent="0.25">
      <c r="A70" s="1757"/>
      <c r="B70" s="1250"/>
      <c r="C70" s="1250"/>
      <c r="D70" s="1250"/>
      <c r="E70" s="1250"/>
      <c r="F70" s="1250"/>
      <c r="G70" s="1700" t="s">
        <v>2103</v>
      </c>
      <c r="H70" s="1758" t="s">
        <v>293</v>
      </c>
      <c r="I70" s="1758"/>
      <c r="J70" s="1759">
        <f>SUM(K70:N70)</f>
        <v>1200</v>
      </c>
      <c r="K70" s="1760">
        <v>300</v>
      </c>
      <c r="L70" s="1760">
        <v>300</v>
      </c>
      <c r="M70" s="1760">
        <v>300</v>
      </c>
      <c r="N70" s="1760">
        <v>300</v>
      </c>
      <c r="O70" s="1761"/>
      <c r="P70" s="1701"/>
      <c r="Q70" s="1701"/>
      <c r="R70" s="1701"/>
      <c r="S70" s="1701"/>
      <c r="T70" s="1701"/>
      <c r="U70" s="1701"/>
      <c r="V70" s="1701"/>
      <c r="W70" s="1701"/>
    </row>
    <row r="71" spans="1:23" s="1763" customFormat="1" ht="23.25" customHeight="1" x14ac:dyDescent="0.25">
      <c r="A71" s="1762" t="s">
        <v>1871</v>
      </c>
      <c r="B71" s="1762"/>
      <c r="C71" s="1762"/>
      <c r="D71" s="1762"/>
      <c r="E71" s="1762"/>
      <c r="F71" s="1762"/>
      <c r="G71" s="1762"/>
      <c r="H71" s="1762"/>
      <c r="I71" s="1762"/>
      <c r="J71" s="1762"/>
      <c r="K71" s="1762"/>
      <c r="L71" s="1762"/>
      <c r="M71" s="1762"/>
      <c r="N71" s="1762"/>
      <c r="O71" s="1762"/>
      <c r="P71" s="1762"/>
      <c r="Q71" s="1762"/>
      <c r="R71" s="1762"/>
      <c r="S71" s="1762"/>
      <c r="T71" s="1762"/>
      <c r="U71" s="1762"/>
      <c r="V71" s="1762"/>
      <c r="W71" s="1762"/>
    </row>
    <row r="72" spans="1:23" s="1763" customFormat="1" ht="23.25" customHeight="1" x14ac:dyDescent="0.25">
      <c r="A72" s="1764" t="s">
        <v>2104</v>
      </c>
      <c r="B72" s="1254" t="s">
        <v>2105</v>
      </c>
      <c r="C72" s="1765"/>
      <c r="D72" s="1765"/>
      <c r="E72" s="1766" t="s">
        <v>1885</v>
      </c>
      <c r="F72" s="1767" t="s">
        <v>2106</v>
      </c>
      <c r="G72" s="1768" t="s">
        <v>1885</v>
      </c>
      <c r="H72" s="1750" t="s">
        <v>2107</v>
      </c>
      <c r="I72" s="1751"/>
      <c r="J72" s="1759">
        <v>60000</v>
      </c>
      <c r="K72" s="1760">
        <v>20000</v>
      </c>
      <c r="L72" s="1760">
        <v>20000</v>
      </c>
      <c r="M72" s="1760">
        <v>20000</v>
      </c>
      <c r="N72" s="1760">
        <v>20000</v>
      </c>
      <c r="O72" s="1751"/>
      <c r="P72" s="1769"/>
      <c r="Q72" s="1770">
        <v>166780</v>
      </c>
      <c r="R72" s="1770">
        <v>177720</v>
      </c>
      <c r="S72" s="1692"/>
      <c r="T72" s="1692"/>
      <c r="U72" s="1692"/>
      <c r="V72" s="1692"/>
      <c r="W72" s="1771" t="s">
        <v>2108</v>
      </c>
    </row>
    <row r="73" spans="1:23" s="1763" customFormat="1" ht="18.75" customHeight="1" x14ac:dyDescent="0.25">
      <c r="A73" s="1764"/>
      <c r="B73" s="1254"/>
      <c r="C73" s="1765"/>
      <c r="D73" s="1765"/>
      <c r="E73" s="1772" t="s">
        <v>1892</v>
      </c>
      <c r="F73" s="1767" t="s">
        <v>2109</v>
      </c>
      <c r="G73" s="1700" t="s">
        <v>1892</v>
      </c>
      <c r="H73" s="1756" t="s">
        <v>1907</v>
      </c>
      <c r="I73" s="1245"/>
      <c r="J73" s="1759">
        <v>116000</v>
      </c>
      <c r="K73" s="1760">
        <v>28470</v>
      </c>
      <c r="L73" s="1760">
        <v>28470</v>
      </c>
      <c r="M73" s="1760">
        <v>28470</v>
      </c>
      <c r="N73" s="1760">
        <v>28470</v>
      </c>
      <c r="O73" s="1773"/>
      <c r="P73" s="1774"/>
      <c r="Q73" s="1775">
        <v>245653</v>
      </c>
      <c r="R73" s="1775">
        <v>806380</v>
      </c>
      <c r="S73" s="1711"/>
      <c r="T73" s="1711"/>
      <c r="U73" s="1711"/>
      <c r="V73" s="1711"/>
      <c r="W73" s="1776"/>
    </row>
    <row r="74" spans="1:23" s="1763" customFormat="1" ht="22.5" customHeight="1" x14ac:dyDescent="0.25">
      <c r="A74" s="1764"/>
      <c r="B74" s="1254"/>
      <c r="C74" s="1765"/>
      <c r="D74" s="1765"/>
      <c r="E74" s="1772" t="s">
        <v>1898</v>
      </c>
      <c r="F74" s="1777" t="s">
        <v>2110</v>
      </c>
      <c r="G74" s="1700" t="s">
        <v>1898</v>
      </c>
      <c r="H74" s="1756" t="s">
        <v>1899</v>
      </c>
      <c r="I74" s="1245"/>
      <c r="J74" s="1759">
        <f t="shared" ref="J74:J79" si="1">SUM(K74:N74)</f>
        <v>5800</v>
      </c>
      <c r="K74" s="1760">
        <v>1150</v>
      </c>
      <c r="L74" s="1760">
        <v>1550</v>
      </c>
      <c r="M74" s="1760">
        <v>1550</v>
      </c>
      <c r="N74" s="1760">
        <v>1550</v>
      </c>
      <c r="O74" s="1773"/>
      <c r="P74" s="1774"/>
      <c r="Q74" s="1775">
        <v>111879</v>
      </c>
      <c r="R74" s="1775">
        <v>283600</v>
      </c>
      <c r="S74" s="1711"/>
      <c r="T74" s="1711"/>
      <c r="U74" s="1711"/>
      <c r="V74" s="1711"/>
      <c r="W74" s="1776"/>
    </row>
    <row r="75" spans="1:23" s="1763" customFormat="1" ht="25.5" customHeight="1" x14ac:dyDescent="0.25">
      <c r="A75" s="1764"/>
      <c r="B75" s="1254"/>
      <c r="C75" s="1767"/>
      <c r="D75" s="1767"/>
      <c r="E75" s="1778" t="s">
        <v>1905</v>
      </c>
      <c r="F75" s="1777" t="s">
        <v>2111</v>
      </c>
      <c r="G75" s="1700" t="s">
        <v>1905</v>
      </c>
      <c r="H75" s="1756" t="s">
        <v>1907</v>
      </c>
      <c r="I75" s="1245"/>
      <c r="J75" s="1759">
        <f t="shared" si="1"/>
        <v>1825</v>
      </c>
      <c r="K75" s="1760">
        <v>456</v>
      </c>
      <c r="L75" s="1760">
        <v>457</v>
      </c>
      <c r="M75" s="1760">
        <v>456</v>
      </c>
      <c r="N75" s="1760">
        <v>456</v>
      </c>
      <c r="O75" s="1773"/>
      <c r="P75" s="1774"/>
      <c r="Q75" s="1775">
        <v>33220</v>
      </c>
      <c r="R75" s="1775">
        <v>38800</v>
      </c>
      <c r="S75" s="1711"/>
      <c r="T75" s="1711"/>
      <c r="U75" s="1711"/>
      <c r="V75" s="1711"/>
      <c r="W75" s="1776"/>
    </row>
    <row r="76" spans="1:23" s="1763" customFormat="1" ht="33.75" customHeight="1" x14ac:dyDescent="0.25">
      <c r="A76" s="1772" t="s">
        <v>2112</v>
      </c>
      <c r="B76" s="1779" t="s">
        <v>2113</v>
      </c>
      <c r="C76" s="1780"/>
      <c r="D76" s="1780"/>
      <c r="E76" s="1781" t="s">
        <v>1828</v>
      </c>
      <c r="F76" s="1758" t="s">
        <v>2114</v>
      </c>
      <c r="G76" s="1782" t="s">
        <v>2115</v>
      </c>
      <c r="H76" s="1756" t="s">
        <v>587</v>
      </c>
      <c r="I76" s="1245"/>
      <c r="J76" s="1759">
        <f t="shared" si="1"/>
        <v>12</v>
      </c>
      <c r="K76" s="1760">
        <v>3</v>
      </c>
      <c r="L76" s="1760">
        <v>3</v>
      </c>
      <c r="M76" s="1760">
        <v>3</v>
      </c>
      <c r="N76" s="1760">
        <v>3</v>
      </c>
      <c r="O76" s="1773"/>
      <c r="P76" s="1774"/>
      <c r="Q76" s="1775">
        <v>9550</v>
      </c>
      <c r="R76" s="1774"/>
      <c r="S76" s="1711"/>
      <c r="T76" s="1711"/>
      <c r="U76" s="1711"/>
      <c r="V76" s="1711"/>
      <c r="W76" s="1776"/>
    </row>
    <row r="77" spans="1:23" s="1763" customFormat="1" ht="39" customHeight="1" x14ac:dyDescent="0.25">
      <c r="A77" s="1783" t="s">
        <v>2116</v>
      </c>
      <c r="B77" s="1250" t="s">
        <v>2117</v>
      </c>
      <c r="C77" s="1777"/>
      <c r="D77" s="1777"/>
      <c r="E77" s="1781" t="s">
        <v>1932</v>
      </c>
      <c r="F77" s="1758" t="s">
        <v>2118</v>
      </c>
      <c r="G77" s="1784" t="s">
        <v>1820</v>
      </c>
      <c r="H77" s="1756" t="s">
        <v>1767</v>
      </c>
      <c r="I77" s="1245"/>
      <c r="J77" s="1759">
        <f t="shared" si="1"/>
        <v>4130</v>
      </c>
      <c r="K77" s="1760">
        <v>1032</v>
      </c>
      <c r="L77" s="1760">
        <v>1033</v>
      </c>
      <c r="M77" s="1760">
        <v>1032</v>
      </c>
      <c r="N77" s="1760">
        <v>1033</v>
      </c>
      <c r="O77" s="1245"/>
      <c r="P77" s="1245"/>
      <c r="Q77" s="1785">
        <v>5000000</v>
      </c>
      <c r="R77" s="1775">
        <v>327998</v>
      </c>
      <c r="S77" s="1711"/>
      <c r="T77" s="1711"/>
      <c r="U77" s="1711"/>
      <c r="V77" s="1711"/>
      <c r="W77" s="1776"/>
    </row>
    <row r="78" spans="1:23" s="1763" customFormat="1" ht="31.5" customHeight="1" x14ac:dyDescent="0.25">
      <c r="A78" s="1786"/>
      <c r="B78" s="1254"/>
      <c r="C78" s="1767"/>
      <c r="D78" s="1767"/>
      <c r="E78" s="1781" t="s">
        <v>1927</v>
      </c>
      <c r="F78" s="1758" t="s">
        <v>2119</v>
      </c>
      <c r="G78" s="1784" t="s">
        <v>1816</v>
      </c>
      <c r="H78" s="1756" t="s">
        <v>1818</v>
      </c>
      <c r="I78" s="1245"/>
      <c r="J78" s="1759">
        <f t="shared" si="1"/>
        <v>30</v>
      </c>
      <c r="K78" s="1760">
        <v>7</v>
      </c>
      <c r="L78" s="1760">
        <v>8</v>
      </c>
      <c r="M78" s="1760">
        <v>7</v>
      </c>
      <c r="N78" s="1760">
        <v>8</v>
      </c>
      <c r="O78" s="1245"/>
      <c r="P78" s="1774"/>
      <c r="Q78" s="1775">
        <v>35213</v>
      </c>
      <c r="R78" s="1774"/>
      <c r="S78" s="1711"/>
      <c r="T78" s="1711"/>
      <c r="U78" s="1711"/>
      <c r="V78" s="1711"/>
      <c r="W78" s="1776"/>
    </row>
    <row r="79" spans="1:23" s="1763" customFormat="1" ht="33" customHeight="1" x14ac:dyDescent="0.25">
      <c r="A79" s="1787" t="s">
        <v>1872</v>
      </c>
      <c r="B79" s="1245" t="s">
        <v>2120</v>
      </c>
      <c r="C79" s="1245"/>
      <c r="D79" s="1245"/>
      <c r="E79" s="1719" t="s">
        <v>1872</v>
      </c>
      <c r="F79" s="1788" t="s">
        <v>2121</v>
      </c>
      <c r="G79" s="1719" t="s">
        <v>1873</v>
      </c>
      <c r="H79" s="1789" t="s">
        <v>1767</v>
      </c>
      <c r="I79" s="1758"/>
      <c r="J79" s="1759">
        <f t="shared" si="1"/>
        <v>48</v>
      </c>
      <c r="K79" s="1760">
        <v>12</v>
      </c>
      <c r="L79" s="1760">
        <v>12</v>
      </c>
      <c r="M79" s="1760">
        <v>12</v>
      </c>
      <c r="N79" s="1760">
        <v>12</v>
      </c>
      <c r="O79" s="1779"/>
      <c r="P79" s="1790"/>
      <c r="Q79" s="1791">
        <v>19852</v>
      </c>
      <c r="R79" s="1790"/>
      <c r="S79" s="1742"/>
      <c r="T79" s="1742"/>
      <c r="U79" s="1742"/>
      <c r="V79" s="1742"/>
      <c r="W79" s="1792"/>
    </row>
    <row r="80" spans="1:23" s="1763" customFormat="1" ht="16.5" customHeight="1" thickBot="1" x14ac:dyDescent="0.3">
      <c r="A80" s="1793" t="s">
        <v>2122</v>
      </c>
      <c r="B80" s="1794"/>
      <c r="C80" s="1794"/>
      <c r="D80" s="1794"/>
      <c r="E80" s="1794"/>
      <c r="F80" s="1794"/>
      <c r="G80" s="1794"/>
      <c r="H80" s="1795"/>
      <c r="I80" s="1795"/>
      <c r="J80" s="1795"/>
      <c r="K80" s="1795"/>
      <c r="L80" s="1795"/>
      <c r="M80" s="1795"/>
      <c r="N80" s="1795"/>
      <c r="O80" s="1795"/>
      <c r="P80" s="1795"/>
      <c r="Q80" s="1795"/>
      <c r="R80" s="1795"/>
      <c r="S80" s="1795"/>
      <c r="T80" s="1795"/>
      <c r="U80" s="1795"/>
      <c r="V80" s="1795"/>
      <c r="W80" s="1796"/>
    </row>
    <row r="81" spans="1:23" s="1763" customFormat="1" ht="18" customHeight="1" x14ac:dyDescent="0.25">
      <c r="A81" s="1797"/>
      <c r="B81" s="1250" t="s">
        <v>2123</v>
      </c>
      <c r="C81" s="1758"/>
      <c r="D81" s="1758"/>
      <c r="E81" s="1798" t="s">
        <v>1858</v>
      </c>
      <c r="F81" s="1779" t="s">
        <v>2124</v>
      </c>
      <c r="G81" s="1719" t="s">
        <v>1863</v>
      </c>
      <c r="H81" s="1756" t="s">
        <v>2125</v>
      </c>
      <c r="I81" s="1245"/>
      <c r="J81" s="1759">
        <f t="shared" ref="J81:J86" si="2">SUM(K81:N81)</f>
        <v>1000</v>
      </c>
      <c r="K81" s="1760">
        <v>250</v>
      </c>
      <c r="L81" s="1760">
        <v>250</v>
      </c>
      <c r="M81" s="1760">
        <v>250</v>
      </c>
      <c r="N81" s="1760">
        <v>250</v>
      </c>
      <c r="O81" s="1799"/>
      <c r="P81" s="1800"/>
      <c r="Q81" s="1801">
        <v>87769</v>
      </c>
      <c r="R81" s="1801">
        <v>1360645</v>
      </c>
      <c r="S81" s="1800"/>
      <c r="T81" s="1800"/>
      <c r="U81" s="1800"/>
      <c r="V81" s="1800"/>
      <c r="W81" s="1800" t="s">
        <v>2126</v>
      </c>
    </row>
    <row r="82" spans="1:23" s="1763" customFormat="1" ht="24" customHeight="1" x14ac:dyDescent="0.25">
      <c r="A82" s="1797"/>
      <c r="B82" s="1254"/>
      <c r="C82" s="1765"/>
      <c r="D82" s="1765"/>
      <c r="E82" s="1802"/>
      <c r="F82" s="1803" t="s">
        <v>2127</v>
      </c>
      <c r="G82" s="1719" t="s">
        <v>1867</v>
      </c>
      <c r="H82" s="1756" t="s">
        <v>1864</v>
      </c>
      <c r="I82" s="1245"/>
      <c r="J82" s="1759">
        <f t="shared" si="2"/>
        <v>1200</v>
      </c>
      <c r="K82" s="1760">
        <v>300</v>
      </c>
      <c r="L82" s="1760">
        <v>300</v>
      </c>
      <c r="M82" s="1760">
        <v>300</v>
      </c>
      <c r="N82" s="1760">
        <v>300</v>
      </c>
      <c r="O82" s="1799"/>
      <c r="P82" s="1804"/>
      <c r="Q82" s="1805"/>
      <c r="R82" s="1805"/>
      <c r="S82" s="1804"/>
      <c r="T82" s="1804"/>
      <c r="U82" s="1804"/>
      <c r="V82" s="1804"/>
      <c r="W82" s="1804"/>
    </row>
    <row r="83" spans="1:23" s="1763" customFormat="1" ht="21" customHeight="1" x14ac:dyDescent="0.25">
      <c r="A83" s="1797"/>
      <c r="B83" s="1254"/>
      <c r="C83" s="1765"/>
      <c r="D83" s="1765"/>
      <c r="E83" s="1802"/>
      <c r="F83" s="1803" t="s">
        <v>2128</v>
      </c>
      <c r="G83" s="1719" t="s">
        <v>1868</v>
      </c>
      <c r="H83" s="1756" t="s">
        <v>1864</v>
      </c>
      <c r="I83" s="1245"/>
      <c r="J83" s="1759">
        <f t="shared" si="2"/>
        <v>45000</v>
      </c>
      <c r="K83" s="1760">
        <v>11250</v>
      </c>
      <c r="L83" s="1760">
        <v>11250</v>
      </c>
      <c r="M83" s="1760">
        <v>11250</v>
      </c>
      <c r="N83" s="1760">
        <v>11250</v>
      </c>
      <c r="O83" s="1799"/>
      <c r="P83" s="1804"/>
      <c r="Q83" s="1805"/>
      <c r="R83" s="1805"/>
      <c r="S83" s="1804"/>
      <c r="T83" s="1804"/>
      <c r="U83" s="1804"/>
      <c r="V83" s="1804"/>
      <c r="W83" s="1804"/>
    </row>
    <row r="84" spans="1:23" s="1763" customFormat="1" ht="41.25" customHeight="1" x14ac:dyDescent="0.25">
      <c r="A84" s="1797"/>
      <c r="B84" s="1779" t="s">
        <v>2129</v>
      </c>
      <c r="C84" s="1779"/>
      <c r="D84" s="1779"/>
      <c r="E84" s="1802"/>
      <c r="F84" s="1798" t="s">
        <v>2130</v>
      </c>
      <c r="G84" s="1719" t="s">
        <v>2131</v>
      </c>
      <c r="H84" s="1756" t="s">
        <v>1864</v>
      </c>
      <c r="I84" s="1758"/>
      <c r="J84" s="1759">
        <f t="shared" si="2"/>
        <v>18000</v>
      </c>
      <c r="K84" s="1760">
        <v>4500</v>
      </c>
      <c r="L84" s="1760">
        <v>4500</v>
      </c>
      <c r="M84" s="1760">
        <v>4500</v>
      </c>
      <c r="N84" s="1760">
        <v>4500</v>
      </c>
      <c r="O84" s="1672"/>
      <c r="P84" s="1804"/>
      <c r="Q84" s="1805"/>
      <c r="R84" s="1805"/>
      <c r="S84" s="1804"/>
      <c r="T84" s="1804"/>
      <c r="U84" s="1804"/>
      <c r="V84" s="1804"/>
      <c r="W84" s="1804"/>
    </row>
    <row r="85" spans="1:23" s="1763" customFormat="1" ht="32.25" customHeight="1" x14ac:dyDescent="0.25">
      <c r="A85" s="1797"/>
      <c r="B85" s="1806"/>
      <c r="C85" s="1806"/>
      <c r="D85" s="1806"/>
      <c r="E85" s="1802"/>
      <c r="F85" s="1802"/>
      <c r="G85" s="1719" t="s">
        <v>2132</v>
      </c>
      <c r="H85" s="1756" t="s">
        <v>1914</v>
      </c>
      <c r="I85" s="1245"/>
      <c r="J85" s="1759">
        <f t="shared" si="2"/>
        <v>84000</v>
      </c>
      <c r="K85" s="1760">
        <v>21000</v>
      </c>
      <c r="L85" s="1760">
        <v>21000</v>
      </c>
      <c r="M85" s="1760">
        <v>21000</v>
      </c>
      <c r="N85" s="1760">
        <v>21000</v>
      </c>
      <c r="O85" s="1672"/>
      <c r="P85" s="1807"/>
      <c r="Q85" s="1808"/>
      <c r="R85" s="1808"/>
      <c r="S85" s="1807"/>
      <c r="T85" s="1807"/>
      <c r="U85" s="1807"/>
      <c r="V85" s="1807"/>
      <c r="W85" s="1807"/>
    </row>
    <row r="86" spans="1:23" s="1763" customFormat="1" ht="30" customHeight="1" x14ac:dyDescent="0.25">
      <c r="A86" s="1797"/>
      <c r="B86" s="1809"/>
      <c r="C86" s="1809"/>
      <c r="D86" s="1809"/>
      <c r="E86" s="1810"/>
      <c r="F86" s="1810"/>
      <c r="G86" s="1719" t="s">
        <v>2133</v>
      </c>
      <c r="H86" s="1756" t="s">
        <v>1921</v>
      </c>
      <c r="I86" s="1245"/>
      <c r="J86" s="1759">
        <f t="shared" si="2"/>
        <v>390120</v>
      </c>
      <c r="K86" s="1722">
        <v>97530</v>
      </c>
      <c r="L86" s="1722">
        <v>97530</v>
      </c>
      <c r="M86" s="1722">
        <v>97530</v>
      </c>
      <c r="N86" s="1722">
        <v>97530</v>
      </c>
      <c r="O86" s="1696"/>
      <c r="P86" s="1711"/>
      <c r="Q86" s="1811">
        <v>63788</v>
      </c>
      <c r="R86" s="1811">
        <v>39960</v>
      </c>
      <c r="S86" s="1711"/>
      <c r="T86" s="1711"/>
      <c r="U86" s="1711"/>
      <c r="V86" s="1711"/>
      <c r="W86" s="1711"/>
    </row>
    <row r="87" spans="1:23" s="1763" customFormat="1" ht="16.5" customHeight="1" thickBot="1" x14ac:dyDescent="0.3">
      <c r="A87" s="1812" t="s">
        <v>2134</v>
      </c>
      <c r="B87" s="1794"/>
      <c r="C87" s="1794"/>
      <c r="D87" s="1794"/>
      <c r="E87" s="1794"/>
      <c r="F87" s="1794"/>
      <c r="G87" s="1813"/>
      <c r="H87" s="1813"/>
      <c r="I87" s="1813"/>
      <c r="J87" s="1813"/>
      <c r="K87" s="1813"/>
      <c r="L87" s="1813"/>
      <c r="M87" s="1813"/>
      <c r="N87" s="1813"/>
      <c r="O87" s="1813"/>
      <c r="P87" s="1813"/>
      <c r="Q87" s="1813"/>
      <c r="R87" s="1813"/>
      <c r="S87" s="1813"/>
      <c r="T87" s="1813"/>
      <c r="U87" s="1813"/>
      <c r="V87" s="1813"/>
      <c r="W87" s="1814"/>
    </row>
    <row r="88" spans="1:23" s="1763" customFormat="1" ht="27.75" customHeight="1" x14ac:dyDescent="0.25">
      <c r="A88" s="1772" t="s">
        <v>2135</v>
      </c>
      <c r="B88" s="1779" t="s">
        <v>2136</v>
      </c>
      <c r="C88" s="1815"/>
      <c r="D88" s="1815"/>
      <c r="E88" s="1816" t="s">
        <v>2137</v>
      </c>
      <c r="F88" s="1803" t="s">
        <v>2138</v>
      </c>
      <c r="G88" s="1817" t="s">
        <v>2139</v>
      </c>
      <c r="H88" s="1245" t="s">
        <v>37</v>
      </c>
      <c r="I88" s="1245"/>
      <c r="J88" s="1759">
        <f>SUM(K88:N88)</f>
        <v>15000</v>
      </c>
      <c r="K88" s="1760">
        <v>3750</v>
      </c>
      <c r="L88" s="1760">
        <v>3750</v>
      </c>
      <c r="M88" s="1760">
        <v>3750</v>
      </c>
      <c r="N88" s="1760">
        <v>3750</v>
      </c>
      <c r="O88" s="1818"/>
      <c r="P88" s="1818"/>
      <c r="Q88" s="1818"/>
      <c r="R88" s="1818"/>
      <c r="S88" s="1799"/>
      <c r="T88" s="1799"/>
      <c r="U88" s="1799"/>
      <c r="V88" s="1799"/>
      <c r="W88" s="1819" t="s">
        <v>1502</v>
      </c>
    </row>
    <row r="89" spans="1:23" s="1763" customFormat="1" ht="27" customHeight="1" x14ac:dyDescent="0.25">
      <c r="A89" s="1820" t="s">
        <v>2140</v>
      </c>
      <c r="B89" s="1773" t="s">
        <v>2141</v>
      </c>
      <c r="C89" s="1773"/>
      <c r="D89" s="1773"/>
      <c r="E89" s="1821" t="s">
        <v>2142</v>
      </c>
      <c r="F89" s="1821" t="s">
        <v>2143</v>
      </c>
      <c r="G89" s="1817" t="s">
        <v>2144</v>
      </c>
      <c r="H89" s="1245" t="s">
        <v>82</v>
      </c>
      <c r="I89" s="1245"/>
      <c r="J89" s="1720">
        <f>SUM(K89:N89)</f>
        <v>30000</v>
      </c>
      <c r="K89" s="1722">
        <v>7500</v>
      </c>
      <c r="L89" s="1722">
        <v>7500</v>
      </c>
      <c r="M89" s="1722">
        <v>7500</v>
      </c>
      <c r="N89" s="1722">
        <v>7500</v>
      </c>
      <c r="O89" s="1822"/>
      <c r="P89" s="1822"/>
      <c r="Q89" s="1822"/>
      <c r="R89" s="1822"/>
      <c r="S89" s="1822"/>
      <c r="T89" s="1822"/>
      <c r="U89" s="1822"/>
      <c r="V89" s="1822"/>
      <c r="W89" s="1823"/>
    </row>
    <row r="90" spans="1:23" s="1763" customFormat="1" ht="12.75" hidden="1" customHeight="1" x14ac:dyDescent="0.25"/>
    <row r="91" spans="1:23" x14ac:dyDescent="0.25">
      <c r="A91" s="1762" t="s">
        <v>2145</v>
      </c>
      <c r="B91" s="1762"/>
      <c r="C91" s="1762"/>
      <c r="D91" s="1762"/>
      <c r="E91" s="1762"/>
      <c r="F91" s="1762"/>
      <c r="G91" s="1762"/>
      <c r="H91" s="1762"/>
      <c r="I91" s="1762"/>
      <c r="J91" s="1762"/>
      <c r="K91" s="1762"/>
      <c r="L91" s="1762"/>
      <c r="M91" s="1762"/>
      <c r="N91" s="1762"/>
      <c r="O91" s="1762"/>
      <c r="P91" s="1762"/>
      <c r="Q91" s="1762"/>
      <c r="R91" s="1762"/>
      <c r="S91" s="1762"/>
      <c r="T91" s="1762"/>
      <c r="U91" s="1762"/>
      <c r="V91" s="1762"/>
      <c r="W91" s="1762"/>
    </row>
    <row r="92" spans="1:23" ht="51" customHeight="1" x14ac:dyDescent="0.25">
      <c r="A92" s="1799" t="s">
        <v>2146</v>
      </c>
      <c r="B92" s="1718"/>
      <c r="C92" s="1718"/>
      <c r="D92" s="1718"/>
      <c r="E92" s="1799" t="s">
        <v>2147</v>
      </c>
      <c r="F92" s="1718"/>
      <c r="G92" s="1799" t="s">
        <v>2148</v>
      </c>
      <c r="H92" s="1799" t="s">
        <v>2149</v>
      </c>
      <c r="I92" s="1718"/>
      <c r="J92" s="1811">
        <v>1</v>
      </c>
      <c r="K92" s="1718"/>
      <c r="L92" s="1811">
        <v>1</v>
      </c>
      <c r="M92" s="1718"/>
      <c r="N92" s="1718"/>
      <c r="O92" s="1718"/>
      <c r="P92" s="1718"/>
      <c r="Q92" s="1718"/>
      <c r="R92" s="1718"/>
      <c r="S92" s="1718"/>
      <c r="T92" s="1824">
        <v>10000000</v>
      </c>
      <c r="U92" s="1718"/>
      <c r="V92" s="1718"/>
      <c r="W92" s="1799" t="s">
        <v>2150</v>
      </c>
    </row>
    <row r="99" spans="11:18" s="1825" customFormat="1" x14ac:dyDescent="0.25">
      <c r="K99" s="1155"/>
      <c r="L99" s="1155"/>
      <c r="M99" s="1155"/>
      <c r="N99" s="1155"/>
      <c r="O99" s="1155"/>
      <c r="P99" s="1155"/>
      <c r="Q99" s="1155"/>
      <c r="R99" s="1155"/>
    </row>
    <row r="100" spans="11:18" s="1825" customFormat="1" x14ac:dyDescent="0.25">
      <c r="K100" s="1155"/>
      <c r="L100" s="1155"/>
      <c r="M100" s="1155"/>
      <c r="N100" s="1155"/>
      <c r="O100" s="1155"/>
      <c r="P100" s="1155"/>
      <c r="Q100" s="1155"/>
      <c r="R100" s="1155"/>
    </row>
    <row r="101" spans="11:18" s="1825" customFormat="1" x14ac:dyDescent="0.25">
      <c r="K101" s="1155"/>
      <c r="L101" s="1155"/>
      <c r="M101" s="1155"/>
      <c r="N101" s="1155"/>
      <c r="O101" s="1155"/>
      <c r="P101" s="1155"/>
      <c r="Q101" s="1155"/>
      <c r="R101" s="1155"/>
    </row>
    <row r="102" spans="11:18" s="1825" customFormat="1" x14ac:dyDescent="0.25">
      <c r="K102" s="1155"/>
      <c r="L102" s="1155"/>
      <c r="M102" s="1155"/>
      <c r="N102" s="1155"/>
      <c r="O102" s="1155"/>
      <c r="P102" s="1155"/>
      <c r="Q102" s="1155"/>
      <c r="R102" s="1155"/>
    </row>
  </sheetData>
  <mergeCells count="145">
    <mergeCell ref="A87:W87"/>
    <mergeCell ref="W88:W89"/>
    <mergeCell ref="A91:W91"/>
    <mergeCell ref="S81:S85"/>
    <mergeCell ref="T81:T85"/>
    <mergeCell ref="U81:U85"/>
    <mergeCell ref="V81:V85"/>
    <mergeCell ref="W81:W85"/>
    <mergeCell ref="F84:F86"/>
    <mergeCell ref="A81:A86"/>
    <mergeCell ref="B81:B83"/>
    <mergeCell ref="E81:E86"/>
    <mergeCell ref="P81:P85"/>
    <mergeCell ref="Q81:Q85"/>
    <mergeCell ref="R81:R85"/>
    <mergeCell ref="A72:A75"/>
    <mergeCell ref="B72:B75"/>
    <mergeCell ref="W72:W79"/>
    <mergeCell ref="A77:A78"/>
    <mergeCell ref="B77:B78"/>
    <mergeCell ref="A80:W80"/>
    <mergeCell ref="S67:S70"/>
    <mergeCell ref="T67:T70"/>
    <mergeCell ref="U67:U70"/>
    <mergeCell ref="V67:V70"/>
    <mergeCell ref="W67:W70"/>
    <mergeCell ref="A71:W71"/>
    <mergeCell ref="A66:W66"/>
    <mergeCell ref="A67:A70"/>
    <mergeCell ref="B67:B70"/>
    <mergeCell ref="C67:C70"/>
    <mergeCell ref="D67:D70"/>
    <mergeCell ref="E67:E70"/>
    <mergeCell ref="F67:F70"/>
    <mergeCell ref="P67:P70"/>
    <mergeCell ref="Q67:Q70"/>
    <mergeCell ref="R67:R70"/>
    <mergeCell ref="R61:R65"/>
    <mergeCell ref="S61:S65"/>
    <mergeCell ref="T61:T65"/>
    <mergeCell ref="U61:U65"/>
    <mergeCell ref="V61:V65"/>
    <mergeCell ref="W61:W65"/>
    <mergeCell ref="A58:W58"/>
    <mergeCell ref="A60:W60"/>
    <mergeCell ref="A61:A65"/>
    <mergeCell ref="B61:B65"/>
    <mergeCell ref="C61:C65"/>
    <mergeCell ref="D61:D65"/>
    <mergeCell ref="E61:E65"/>
    <mergeCell ref="F61:F65"/>
    <mergeCell ref="P61:P65"/>
    <mergeCell ref="Q61:Q65"/>
    <mergeCell ref="P54:P56"/>
    <mergeCell ref="Q54:Q57"/>
    <mergeCell ref="R54:R57"/>
    <mergeCell ref="S54:S56"/>
    <mergeCell ref="T54:T56"/>
    <mergeCell ref="U54:U56"/>
    <mergeCell ref="P52:P53"/>
    <mergeCell ref="Q52:Q53"/>
    <mergeCell ref="R52:R53"/>
    <mergeCell ref="S52:S53"/>
    <mergeCell ref="T52:T53"/>
    <mergeCell ref="U52:U53"/>
    <mergeCell ref="R48:R51"/>
    <mergeCell ref="S48:S51"/>
    <mergeCell ref="T48:T51"/>
    <mergeCell ref="U48:U51"/>
    <mergeCell ref="V48:V51"/>
    <mergeCell ref="W48:W57"/>
    <mergeCell ref="V52:V53"/>
    <mergeCell ref="V54:V56"/>
    <mergeCell ref="U46:U47"/>
    <mergeCell ref="V46:V47"/>
    <mergeCell ref="W46:W47"/>
    <mergeCell ref="A48:A57"/>
    <mergeCell ref="B48:B57"/>
    <mergeCell ref="C48:C57"/>
    <mergeCell ref="E48:E57"/>
    <mergeCell ref="F48:F57"/>
    <mergeCell ref="P48:P51"/>
    <mergeCell ref="Q48:Q51"/>
    <mergeCell ref="S44:S45"/>
    <mergeCell ref="T44:T45"/>
    <mergeCell ref="U44:U45"/>
    <mergeCell ref="V44:V45"/>
    <mergeCell ref="W44:W45"/>
    <mergeCell ref="P46:P47"/>
    <mergeCell ref="Q46:Q47"/>
    <mergeCell ref="R46:R47"/>
    <mergeCell ref="S46:S47"/>
    <mergeCell ref="T46:T47"/>
    <mergeCell ref="A44:A47"/>
    <mergeCell ref="B44:B47"/>
    <mergeCell ref="E44:E45"/>
    <mergeCell ref="P44:P45"/>
    <mergeCell ref="Q44:Q45"/>
    <mergeCell ref="R44:R45"/>
    <mergeCell ref="W16:W43"/>
    <mergeCell ref="B18:B43"/>
    <mergeCell ref="C18:C43"/>
    <mergeCell ref="D18:D43"/>
    <mergeCell ref="E18:E43"/>
    <mergeCell ref="F18:F43"/>
    <mergeCell ref="P19:P43"/>
    <mergeCell ref="Q19:Q43"/>
    <mergeCell ref="R19:R43"/>
    <mergeCell ref="S19:S43"/>
    <mergeCell ref="T14:T15"/>
    <mergeCell ref="U14:U15"/>
    <mergeCell ref="V14:V15"/>
    <mergeCell ref="A16:A43"/>
    <mergeCell ref="B16:B17"/>
    <mergeCell ref="E16:E17"/>
    <mergeCell ref="F16:F17"/>
    <mergeCell ref="T19:T43"/>
    <mergeCell ref="U19:U43"/>
    <mergeCell ref="V19:V43"/>
    <mergeCell ref="A12:W12"/>
    <mergeCell ref="A13:A15"/>
    <mergeCell ref="B13:B15"/>
    <mergeCell ref="E13:E15"/>
    <mergeCell ref="F13:F15"/>
    <mergeCell ref="W13:W15"/>
    <mergeCell ref="P14:P15"/>
    <mergeCell ref="Q14:Q15"/>
    <mergeCell ref="R14:R15"/>
    <mergeCell ref="S14:S15"/>
    <mergeCell ref="K9:N10"/>
    <mergeCell ref="O9:O11"/>
    <mergeCell ref="P9:U9"/>
    <mergeCell ref="V9:V11"/>
    <mergeCell ref="W9:W11"/>
    <mergeCell ref="U10:U11"/>
    <mergeCell ref="K1:R1"/>
    <mergeCell ref="B2:W2"/>
    <mergeCell ref="B3:W3"/>
    <mergeCell ref="A5:H5"/>
    <mergeCell ref="A9:A11"/>
    <mergeCell ref="B9:B11"/>
    <mergeCell ref="E9:E11"/>
    <mergeCell ref="F9:F11"/>
    <mergeCell ref="G9:I10"/>
    <mergeCell ref="J9:J11"/>
  </mergeCells>
  <printOptions horizontalCentered="1"/>
  <pageMargins left="0" right="0" top="0.27559055118110237" bottom="0.23622047244094491" header="0" footer="0"/>
  <pageSetup paperSize="9" scale="69" orientation="landscape" r:id="rId1"/>
  <headerFooter alignWithMargins="0">
    <oddHeader>&amp;RPágina &amp;P</oddHeader>
  </headerFooter>
  <rowBreaks count="5" manualBreakCount="5">
    <brk id="56" max="20" man="1"/>
    <brk id="93" max="20" man="1"/>
    <brk id="122" max="20" man="1"/>
    <brk id="155" max="20" man="1"/>
    <brk id="17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W1024"/>
  <sheetViews>
    <sheetView topLeftCell="C1" zoomScale="115" zoomScaleNormal="115" workbookViewId="0">
      <pane ySplit="9" topLeftCell="A918" activePane="bottomLeft" state="frozen"/>
      <selection pane="bottomLeft" activeCell="H927" sqref="H927"/>
    </sheetView>
  </sheetViews>
  <sheetFormatPr baseColWidth="10" defaultRowHeight="12.75" x14ac:dyDescent="0.2"/>
  <cols>
    <col min="1" max="1" width="7" style="1156" hidden="1" customWidth="1"/>
    <col min="2" max="2" width="12.5703125" style="1156" hidden="1" customWidth="1"/>
    <col min="3" max="3" width="7.42578125" style="1270" customWidth="1"/>
    <col min="4" max="4" width="15.28515625" style="1271" customWidth="1"/>
    <col min="5" max="5" width="7.85546875" style="1272" hidden="1" customWidth="1"/>
    <col min="6" max="6" width="20.140625" style="1160" customWidth="1"/>
    <col min="7" max="7" width="9" style="1273" customWidth="1"/>
    <col min="8" max="8" width="25" style="1156" customWidth="1"/>
    <col min="9" max="9" width="9.85546875" style="1160" customWidth="1"/>
    <col min="10" max="10" width="6.42578125" style="1156" customWidth="1"/>
    <col min="11" max="14" width="8.140625" style="1156" customWidth="1"/>
    <col min="15" max="15" width="11" style="1156" customWidth="1"/>
    <col min="16" max="16" width="9.5703125" style="2255" customWidth="1"/>
    <col min="17" max="17" width="6.28515625" style="1156" customWidth="1"/>
    <col min="18" max="18" width="8.5703125" style="1156" customWidth="1"/>
    <col min="19" max="19" width="7.7109375" style="1156" customWidth="1"/>
    <col min="20" max="20" width="9.28515625" style="1156" customWidth="1"/>
    <col min="21" max="21" width="8.85546875" style="1156" customWidth="1"/>
    <col min="22" max="22" width="9.140625" style="1156" customWidth="1"/>
    <col min="23" max="16384" width="11.42578125" style="1156"/>
  </cols>
  <sheetData>
    <row r="1" spans="1:22" x14ac:dyDescent="0.2">
      <c r="A1" s="1826"/>
      <c r="B1" s="1826"/>
      <c r="C1" s="1827"/>
      <c r="D1" s="1828"/>
      <c r="E1" s="1829"/>
      <c r="F1" s="1830"/>
      <c r="G1" s="1831"/>
      <c r="H1" s="1826"/>
      <c r="I1" s="1830"/>
      <c r="J1" s="1826"/>
      <c r="K1" s="1826"/>
      <c r="L1" s="1826"/>
      <c r="M1" s="1826"/>
      <c r="N1" s="1826"/>
      <c r="O1" s="1826"/>
      <c r="P1" s="1826"/>
      <c r="Q1" s="1826"/>
      <c r="R1" s="1826"/>
      <c r="S1" s="1826"/>
      <c r="T1" s="1826"/>
      <c r="U1" s="1826"/>
    </row>
    <row r="2" spans="1:22" ht="15" x14ac:dyDescent="0.25">
      <c r="A2" s="1826"/>
      <c r="B2" s="1832" t="s">
        <v>1933</v>
      </c>
      <c r="C2" s="1832"/>
      <c r="D2" s="1832"/>
      <c r="E2" s="1832"/>
      <c r="F2" s="1832"/>
      <c r="G2" s="1832"/>
      <c r="H2" s="1832"/>
      <c r="I2" s="1832"/>
      <c r="J2" s="1832"/>
      <c r="K2" s="1832"/>
      <c r="L2" s="1832"/>
      <c r="M2" s="1832"/>
      <c r="N2" s="1832"/>
      <c r="O2" s="1832"/>
      <c r="P2" s="1832"/>
      <c r="Q2" s="1832"/>
      <c r="R2" s="1832"/>
      <c r="S2" s="1832"/>
      <c r="T2" s="1832"/>
      <c r="U2" s="1832"/>
    </row>
    <row r="3" spans="1:22" ht="15" x14ac:dyDescent="0.25">
      <c r="A3" s="1826"/>
      <c r="B3" s="1832" t="s">
        <v>1</v>
      </c>
      <c r="C3" s="1832"/>
      <c r="D3" s="1832"/>
      <c r="E3" s="1832"/>
      <c r="F3" s="1832"/>
      <c r="G3" s="1832"/>
      <c r="H3" s="1832"/>
      <c r="I3" s="1832"/>
      <c r="J3" s="1832"/>
      <c r="K3" s="1832"/>
      <c r="L3" s="1832"/>
      <c r="M3" s="1832"/>
      <c r="N3" s="1832"/>
      <c r="O3" s="1832"/>
      <c r="P3" s="1832"/>
      <c r="Q3" s="1832"/>
      <c r="R3" s="1832"/>
      <c r="S3" s="1832"/>
      <c r="T3" s="1832"/>
      <c r="U3" s="1832"/>
    </row>
    <row r="4" spans="1:22" x14ac:dyDescent="0.2">
      <c r="A4" s="1833" t="s">
        <v>1934</v>
      </c>
      <c r="B4" s="1833"/>
      <c r="C4" s="1833"/>
      <c r="D4" s="1833"/>
      <c r="E4" s="1833"/>
      <c r="F4" s="1833"/>
      <c r="G4" s="1834"/>
      <c r="H4" s="1826"/>
      <c r="I4" s="1830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</row>
    <row r="5" spans="1:22" x14ac:dyDescent="0.2">
      <c r="A5" s="1835"/>
      <c r="B5" s="1835"/>
      <c r="C5" s="1836"/>
      <c r="D5" s="1835"/>
      <c r="E5" s="1837"/>
      <c r="F5" s="1835"/>
      <c r="G5" s="1834"/>
      <c r="H5" s="1826"/>
      <c r="I5" s="1830"/>
      <c r="J5" s="1826"/>
      <c r="K5" s="1826"/>
      <c r="L5" s="1826"/>
      <c r="M5" s="1826"/>
      <c r="N5" s="1826"/>
      <c r="O5" s="1826"/>
      <c r="P5" s="1826"/>
      <c r="Q5" s="1826"/>
      <c r="R5" s="1826"/>
      <c r="S5" s="1826"/>
      <c r="T5" s="1826"/>
      <c r="U5" s="1826"/>
    </row>
    <row r="6" spans="1:22" ht="13.5" customHeight="1" thickBot="1" x14ac:dyDescent="0.25">
      <c r="A6" s="1838" t="s">
        <v>3</v>
      </c>
      <c r="B6" s="1838"/>
      <c r="C6" s="1838"/>
      <c r="D6" s="1838"/>
      <c r="E6" s="1838"/>
      <c r="F6" s="1838"/>
      <c r="G6" s="1838"/>
      <c r="H6" s="1838"/>
      <c r="I6" s="1830"/>
      <c r="J6" s="1826"/>
      <c r="K6" s="1826"/>
      <c r="L6" s="1826"/>
      <c r="M6" s="1826"/>
      <c r="N6" s="1826"/>
      <c r="O6" s="1826"/>
      <c r="P6" s="1826"/>
      <c r="Q6" s="1826"/>
      <c r="R6" s="1826"/>
      <c r="S6" s="1826"/>
      <c r="T6" s="1826"/>
      <c r="U6" s="1826"/>
    </row>
    <row r="7" spans="1:22" ht="15" customHeight="1" x14ac:dyDescent="0.2">
      <c r="A7" s="1165" t="s">
        <v>4</v>
      </c>
      <c r="B7" s="1166" t="s">
        <v>247</v>
      </c>
      <c r="C7" s="1165" t="s">
        <v>5</v>
      </c>
      <c r="D7" s="1165" t="s">
        <v>6</v>
      </c>
      <c r="E7" s="1165" t="s">
        <v>7</v>
      </c>
      <c r="F7" s="1167" t="s">
        <v>8</v>
      </c>
      <c r="G7" s="1168" t="s">
        <v>9</v>
      </c>
      <c r="H7" s="1166" t="s">
        <v>706</v>
      </c>
      <c r="I7" s="1165" t="s">
        <v>11</v>
      </c>
      <c r="J7" s="1169" t="s">
        <v>12</v>
      </c>
      <c r="K7" s="1170" t="s">
        <v>13</v>
      </c>
      <c r="L7" s="1171"/>
      <c r="M7" s="1171"/>
      <c r="N7" s="1171"/>
      <c r="O7" s="1172" t="s">
        <v>14</v>
      </c>
      <c r="P7" s="1173"/>
      <c r="Q7" s="1173"/>
      <c r="R7" s="1173"/>
      <c r="S7" s="1173"/>
      <c r="T7" s="1174"/>
      <c r="U7" s="1175" t="s">
        <v>15</v>
      </c>
      <c r="V7" s="1168" t="s">
        <v>16</v>
      </c>
    </row>
    <row r="8" spans="1:22" ht="15" customHeight="1" x14ac:dyDescent="0.2">
      <c r="A8" s="1176"/>
      <c r="B8" s="1177"/>
      <c r="C8" s="1176"/>
      <c r="D8" s="1176"/>
      <c r="E8" s="1176"/>
      <c r="F8" s="1178"/>
      <c r="G8" s="1179"/>
      <c r="H8" s="1177"/>
      <c r="I8" s="1176"/>
      <c r="J8" s="1180"/>
      <c r="K8" s="1181"/>
      <c r="L8" s="1182"/>
      <c r="M8" s="1182"/>
      <c r="N8" s="1182"/>
      <c r="O8" s="1183" t="s">
        <v>17</v>
      </c>
      <c r="P8" s="1839" t="s">
        <v>18</v>
      </c>
      <c r="Q8" s="1184" t="s">
        <v>19</v>
      </c>
      <c r="R8" s="1184" t="s">
        <v>20</v>
      </c>
      <c r="S8" s="1185" t="s">
        <v>21</v>
      </c>
      <c r="T8" s="1186" t="s">
        <v>22</v>
      </c>
      <c r="U8" s="1180"/>
      <c r="V8" s="1179"/>
    </row>
    <row r="9" spans="1:22" ht="32.25" customHeight="1" thickBot="1" x14ac:dyDescent="0.25">
      <c r="A9" s="1187"/>
      <c r="B9" s="1188"/>
      <c r="C9" s="1187"/>
      <c r="D9" s="1187"/>
      <c r="E9" s="1187"/>
      <c r="F9" s="1189"/>
      <c r="G9" s="1190"/>
      <c r="H9" s="1188"/>
      <c r="I9" s="1187"/>
      <c r="J9" s="1191"/>
      <c r="K9" s="1192" t="s">
        <v>23</v>
      </c>
      <c r="L9" s="1192" t="s">
        <v>24</v>
      </c>
      <c r="M9" s="1192" t="s">
        <v>25</v>
      </c>
      <c r="N9" s="1193" t="s">
        <v>26</v>
      </c>
      <c r="O9" s="1192" t="s">
        <v>27</v>
      </c>
      <c r="P9" s="1840" t="s">
        <v>28</v>
      </c>
      <c r="Q9" s="1192" t="s">
        <v>1937</v>
      </c>
      <c r="R9" s="1192" t="s">
        <v>30</v>
      </c>
      <c r="S9" s="1192" t="s">
        <v>31</v>
      </c>
      <c r="T9" s="1194"/>
      <c r="U9" s="1194"/>
      <c r="V9" s="1190"/>
    </row>
    <row r="10" spans="1:22" ht="18.75" customHeight="1" thickBot="1" x14ac:dyDescent="0.25">
      <c r="A10" s="1195" t="s">
        <v>32</v>
      </c>
      <c r="B10" s="1196"/>
      <c r="C10" s="1196"/>
      <c r="D10" s="1196"/>
      <c r="E10" s="1196"/>
      <c r="F10" s="1196"/>
      <c r="G10" s="1196"/>
      <c r="H10" s="1196"/>
      <c r="I10" s="1196"/>
      <c r="J10" s="1196"/>
      <c r="K10" s="1196"/>
      <c r="L10" s="1196"/>
      <c r="M10" s="1196"/>
      <c r="N10" s="1196"/>
      <c r="O10" s="1196"/>
      <c r="P10" s="1196"/>
      <c r="Q10" s="1196"/>
      <c r="R10" s="1196"/>
      <c r="S10" s="1196"/>
      <c r="T10" s="1196"/>
      <c r="U10" s="1196"/>
      <c r="V10" s="1197"/>
    </row>
    <row r="11" spans="1:22" ht="33.75" customHeight="1" x14ac:dyDescent="0.2">
      <c r="A11" s="1198" t="s">
        <v>33</v>
      </c>
      <c r="B11" s="1199" t="s">
        <v>34</v>
      </c>
      <c r="C11" s="1200">
        <v>3000001</v>
      </c>
      <c r="D11" s="1201" t="s">
        <v>35</v>
      </c>
      <c r="E11" s="1202">
        <v>5004426</v>
      </c>
      <c r="F11" s="1201" t="s">
        <v>36</v>
      </c>
      <c r="G11" s="1200"/>
      <c r="H11" s="1841"/>
      <c r="I11" s="1200" t="s">
        <v>37</v>
      </c>
      <c r="J11" s="1842">
        <f>+K11+L11+M11+N11</f>
        <v>18</v>
      </c>
      <c r="K11" s="1842">
        <f t="shared" ref="K11:S11" si="0">+K12+K13+K14</f>
        <v>4</v>
      </c>
      <c r="L11" s="1842">
        <f t="shared" si="0"/>
        <v>5</v>
      </c>
      <c r="M11" s="1842">
        <f t="shared" si="0"/>
        <v>4</v>
      </c>
      <c r="N11" s="1842">
        <f t="shared" si="0"/>
        <v>5</v>
      </c>
      <c r="O11" s="1843">
        <v>210362.13</v>
      </c>
      <c r="P11" s="1844">
        <v>5000</v>
      </c>
      <c r="Q11" s="1845">
        <f t="shared" si="0"/>
        <v>0</v>
      </c>
      <c r="R11" s="1846">
        <v>399899</v>
      </c>
      <c r="S11" s="1845">
        <f t="shared" si="0"/>
        <v>0</v>
      </c>
      <c r="T11" s="1845">
        <f>+O11-P11-Q11-R11-S11</f>
        <v>-194536.87</v>
      </c>
      <c r="U11" s="1847">
        <v>30783</v>
      </c>
      <c r="V11" s="1848"/>
    </row>
    <row r="12" spans="1:22" ht="21.75" customHeight="1" x14ac:dyDescent="0.2">
      <c r="A12" s="1198"/>
      <c r="B12" s="1199"/>
      <c r="C12" s="1205"/>
      <c r="D12" s="1206"/>
      <c r="E12" s="1207"/>
      <c r="F12" s="1206"/>
      <c r="G12" s="1208">
        <v>4427602</v>
      </c>
      <c r="H12" s="1209" t="s">
        <v>38</v>
      </c>
      <c r="I12" s="1210"/>
      <c r="J12" s="1849">
        <v>12</v>
      </c>
      <c r="K12" s="1849">
        <v>3</v>
      </c>
      <c r="L12" s="1849">
        <v>3</v>
      </c>
      <c r="M12" s="1849">
        <v>3</v>
      </c>
      <c r="N12" s="1849">
        <v>3</v>
      </c>
      <c r="O12" s="1850"/>
      <c r="P12" s="1851"/>
      <c r="Q12" s="1850"/>
      <c r="R12" s="1850"/>
      <c r="S12" s="1850"/>
      <c r="T12" s="1852"/>
      <c r="U12" s="1349"/>
      <c r="V12" s="1349"/>
    </row>
    <row r="13" spans="1:22" ht="30.75" customHeight="1" x14ac:dyDescent="0.2">
      <c r="A13" s="1198"/>
      <c r="B13" s="1199"/>
      <c r="C13" s="1205"/>
      <c r="D13" s="1206"/>
      <c r="E13" s="1207"/>
      <c r="F13" s="1206"/>
      <c r="G13" s="1208">
        <v>4427603</v>
      </c>
      <c r="H13" s="1209" t="s">
        <v>39</v>
      </c>
      <c r="I13" s="1210"/>
      <c r="J13" s="1849">
        <v>4</v>
      </c>
      <c r="K13" s="1849">
        <v>1</v>
      </c>
      <c r="L13" s="1849">
        <v>1</v>
      </c>
      <c r="M13" s="1849">
        <v>1</v>
      </c>
      <c r="N13" s="1849">
        <v>1</v>
      </c>
      <c r="O13" s="1850"/>
      <c r="P13" s="1851"/>
      <c r="Q13" s="1850"/>
      <c r="R13" s="1850"/>
      <c r="S13" s="1850"/>
      <c r="T13" s="1852"/>
      <c r="U13" s="1853"/>
      <c r="V13" s="1305"/>
    </row>
    <row r="14" spans="1:22" ht="20.25" customHeight="1" x14ac:dyDescent="0.2">
      <c r="A14" s="1198"/>
      <c r="B14" s="1199"/>
      <c r="C14" s="1205"/>
      <c r="D14" s="1206"/>
      <c r="E14" s="1207"/>
      <c r="F14" s="1206"/>
      <c r="G14" s="1208">
        <v>4427604</v>
      </c>
      <c r="H14" s="1854" t="s">
        <v>40</v>
      </c>
      <c r="I14" s="1210"/>
      <c r="J14" s="1849">
        <v>2</v>
      </c>
      <c r="K14" s="1849"/>
      <c r="L14" s="1849">
        <v>1</v>
      </c>
      <c r="M14" s="1849"/>
      <c r="N14" s="1849">
        <v>1</v>
      </c>
      <c r="O14" s="1850"/>
      <c r="P14" s="1851"/>
      <c r="Q14" s="1850"/>
      <c r="R14" s="1850"/>
      <c r="S14" s="1850"/>
      <c r="T14" s="1852"/>
      <c r="U14" s="1853"/>
      <c r="V14" s="1305"/>
    </row>
    <row r="15" spans="1:22" ht="24" customHeight="1" x14ac:dyDescent="0.2">
      <c r="A15" s="1198"/>
      <c r="B15" s="1199"/>
      <c r="C15" s="1210">
        <v>3000001</v>
      </c>
      <c r="D15" s="1241" t="s">
        <v>35</v>
      </c>
      <c r="E15" s="1855">
        <v>5004424</v>
      </c>
      <c r="F15" s="1241" t="s">
        <v>41</v>
      </c>
      <c r="G15" s="1856"/>
      <c r="H15" s="1857"/>
      <c r="I15" s="1241" t="s">
        <v>37</v>
      </c>
      <c r="J15" s="1853">
        <f>K15+L15+M15+N15</f>
        <v>15</v>
      </c>
      <c r="K15" s="1858">
        <f>K16+K17+K18+K19+K20+K21+K22</f>
        <v>3</v>
      </c>
      <c r="L15" s="1858">
        <f t="shared" ref="L15:N15" si="1">L16+L17+L18+L19+L20+L21+L22</f>
        <v>4</v>
      </c>
      <c r="M15" s="1858">
        <f t="shared" si="1"/>
        <v>4</v>
      </c>
      <c r="N15" s="1858">
        <f t="shared" si="1"/>
        <v>4</v>
      </c>
      <c r="O15" s="1859">
        <v>33515.160000000003</v>
      </c>
      <c r="P15" s="1860">
        <v>16379</v>
      </c>
      <c r="Q15" s="1853"/>
      <c r="R15" s="1853"/>
      <c r="S15" s="1853"/>
      <c r="T15" s="1845">
        <f>+O15-P15-Q15-R15-S15</f>
        <v>17136.160000000003</v>
      </c>
      <c r="U15" s="1861">
        <v>56691</v>
      </c>
      <c r="V15" s="1305"/>
    </row>
    <row r="16" spans="1:22" ht="19.5" customHeight="1" x14ac:dyDescent="0.2">
      <c r="A16" s="1198"/>
      <c r="B16" s="1199"/>
      <c r="C16" s="1205"/>
      <c r="D16" s="1206"/>
      <c r="E16" s="1207"/>
      <c r="F16" s="1206"/>
      <c r="G16" s="1862">
        <v>3324401</v>
      </c>
      <c r="H16" s="1863" t="s">
        <v>42</v>
      </c>
      <c r="I16" s="1241"/>
      <c r="J16" s="1853">
        <f>K16+L16+M16+N16</f>
        <v>12</v>
      </c>
      <c r="K16" s="1858">
        <v>3</v>
      </c>
      <c r="L16" s="1858">
        <v>3</v>
      </c>
      <c r="M16" s="1858">
        <v>3</v>
      </c>
      <c r="N16" s="1858">
        <v>3</v>
      </c>
      <c r="O16" s="1850"/>
      <c r="P16" s="1864"/>
      <c r="Q16" s="1853"/>
      <c r="R16" s="1853"/>
      <c r="S16" s="1853"/>
      <c r="T16" s="1853"/>
      <c r="U16" s="1853"/>
      <c r="V16" s="1305"/>
    </row>
    <row r="17" spans="1:22" ht="18" x14ac:dyDescent="0.2">
      <c r="A17" s="1198"/>
      <c r="B17" s="1199"/>
      <c r="C17" s="1205"/>
      <c r="D17" s="1206"/>
      <c r="E17" s="1207"/>
      <c r="F17" s="1206"/>
      <c r="G17" s="1862">
        <v>3324403</v>
      </c>
      <c r="H17" s="1478" t="s">
        <v>43</v>
      </c>
      <c r="I17" s="1241"/>
      <c r="J17" s="1853">
        <v>0</v>
      </c>
      <c r="K17" s="1853"/>
      <c r="L17" s="1853"/>
      <c r="M17" s="1853"/>
      <c r="N17" s="1853"/>
      <c r="O17" s="1850"/>
      <c r="P17" s="1864"/>
      <c r="Q17" s="1853"/>
      <c r="R17" s="1853"/>
      <c r="S17" s="1853"/>
      <c r="T17" s="1853"/>
      <c r="U17" s="1853"/>
      <c r="V17" s="1305"/>
    </row>
    <row r="18" spans="1:22" ht="18" x14ac:dyDescent="0.2">
      <c r="A18" s="1198"/>
      <c r="B18" s="1199"/>
      <c r="C18" s="1205"/>
      <c r="D18" s="1206"/>
      <c r="E18" s="1207"/>
      <c r="F18" s="1206"/>
      <c r="G18" s="1862">
        <v>3324404</v>
      </c>
      <c r="H18" s="1478" t="s">
        <v>44</v>
      </c>
      <c r="I18" s="1241"/>
      <c r="J18" s="1853">
        <v>0</v>
      </c>
      <c r="K18" s="1853"/>
      <c r="L18" s="1853"/>
      <c r="M18" s="1853"/>
      <c r="N18" s="1853"/>
      <c r="O18" s="1850"/>
      <c r="P18" s="1864"/>
      <c r="Q18" s="1853"/>
      <c r="R18" s="1853"/>
      <c r="S18" s="1853"/>
      <c r="T18" s="1853"/>
      <c r="U18" s="1853"/>
      <c r="V18" s="1305"/>
    </row>
    <row r="19" spans="1:22" ht="18" x14ac:dyDescent="0.2">
      <c r="A19" s="1198"/>
      <c r="B19" s="1199"/>
      <c r="C19" s="1205"/>
      <c r="D19" s="1206"/>
      <c r="E19" s="1207"/>
      <c r="F19" s="1206"/>
      <c r="G19" s="1862">
        <v>3324405</v>
      </c>
      <c r="H19" s="1478" t="s">
        <v>45</v>
      </c>
      <c r="I19" s="1241"/>
      <c r="J19" s="1853">
        <v>0</v>
      </c>
      <c r="K19" s="1853"/>
      <c r="L19" s="1853"/>
      <c r="M19" s="1853"/>
      <c r="N19" s="1853"/>
      <c r="O19" s="1850"/>
      <c r="P19" s="1864"/>
      <c r="Q19" s="1853"/>
      <c r="R19" s="1853"/>
      <c r="S19" s="1853"/>
      <c r="T19" s="1853"/>
      <c r="U19" s="1853"/>
      <c r="V19" s="1305"/>
    </row>
    <row r="20" spans="1:22" ht="36.75" customHeight="1" x14ac:dyDescent="0.2">
      <c r="A20" s="1198"/>
      <c r="B20" s="1199"/>
      <c r="C20" s="1205"/>
      <c r="D20" s="1206"/>
      <c r="E20" s="1207"/>
      <c r="F20" s="1206"/>
      <c r="G20" s="1862">
        <v>3324406</v>
      </c>
      <c r="H20" s="1478" t="s">
        <v>46</v>
      </c>
      <c r="I20" s="1241"/>
      <c r="J20" s="1853">
        <v>0</v>
      </c>
      <c r="K20" s="1853"/>
      <c r="L20" s="1853"/>
      <c r="M20" s="1853"/>
      <c r="N20" s="1853"/>
      <c r="O20" s="1850"/>
      <c r="P20" s="1864"/>
      <c r="Q20" s="1853"/>
      <c r="R20" s="1853"/>
      <c r="S20" s="1853"/>
      <c r="T20" s="1853"/>
      <c r="U20" s="1853"/>
      <c r="V20" s="1305"/>
    </row>
    <row r="21" spans="1:22" ht="17.25" customHeight="1" x14ac:dyDescent="0.2">
      <c r="A21" s="1198"/>
      <c r="B21" s="1199"/>
      <c r="C21" s="1205"/>
      <c r="D21" s="1206"/>
      <c r="E21" s="1207"/>
      <c r="F21" s="1206"/>
      <c r="G21" s="1862">
        <v>3324407</v>
      </c>
      <c r="H21" s="1478" t="s">
        <v>47</v>
      </c>
      <c r="I21" s="1241"/>
      <c r="J21" s="1853">
        <v>0</v>
      </c>
      <c r="K21" s="1853"/>
      <c r="L21" s="1853"/>
      <c r="M21" s="1853"/>
      <c r="N21" s="1853"/>
      <c r="O21" s="1850"/>
      <c r="P21" s="1864"/>
      <c r="Q21" s="1853"/>
      <c r="R21" s="1853"/>
      <c r="S21" s="1853"/>
      <c r="T21" s="1853"/>
      <c r="U21" s="1853"/>
      <c r="V21" s="1305"/>
    </row>
    <row r="22" spans="1:22" ht="17.25" customHeight="1" x14ac:dyDescent="0.2">
      <c r="A22" s="1198"/>
      <c r="B22" s="1199"/>
      <c r="C22" s="1200"/>
      <c r="D22" s="1201"/>
      <c r="E22" s="1202"/>
      <c r="F22" s="1201"/>
      <c r="G22" s="1862">
        <v>3324408</v>
      </c>
      <c r="H22" s="1478" t="s">
        <v>48</v>
      </c>
      <c r="I22" s="1241"/>
      <c r="J22" s="1853">
        <v>3</v>
      </c>
      <c r="K22" s="1853"/>
      <c r="L22" s="1853">
        <v>1</v>
      </c>
      <c r="M22" s="1853">
        <v>1</v>
      </c>
      <c r="N22" s="1853">
        <v>1</v>
      </c>
      <c r="O22" s="1850"/>
      <c r="P22" s="1864"/>
      <c r="Q22" s="1853"/>
      <c r="R22" s="1853"/>
      <c r="S22" s="1853"/>
      <c r="T22" s="1853"/>
      <c r="U22" s="1853"/>
      <c r="V22" s="1305"/>
    </row>
    <row r="23" spans="1:22" ht="20.25" customHeight="1" x14ac:dyDescent="0.2">
      <c r="A23" s="1198"/>
      <c r="B23" s="1199"/>
      <c r="C23" s="1210">
        <v>3000001</v>
      </c>
      <c r="D23" s="1241" t="s">
        <v>35</v>
      </c>
      <c r="E23" s="1855">
        <v>5004425</v>
      </c>
      <c r="F23" s="1241" t="s">
        <v>49</v>
      </c>
      <c r="G23" s="1855"/>
      <c r="H23" s="1865"/>
      <c r="I23" s="1210" t="s">
        <v>50</v>
      </c>
      <c r="J23" s="1853"/>
      <c r="K23" s="1853"/>
      <c r="L23" s="1853"/>
      <c r="M23" s="1853"/>
      <c r="N23" s="1853"/>
      <c r="O23" s="1843"/>
      <c r="P23" s="1864"/>
      <c r="Q23" s="1853"/>
      <c r="R23" s="1853"/>
      <c r="S23" s="1853"/>
      <c r="T23" s="1845"/>
      <c r="U23" s="1853"/>
      <c r="V23" s="1305"/>
    </row>
    <row r="24" spans="1:22" ht="24.75" customHeight="1" thickBot="1" x14ac:dyDescent="0.25">
      <c r="A24" s="1198"/>
      <c r="B24" s="1199"/>
      <c r="C24" s="1290"/>
      <c r="D24" s="1866"/>
      <c r="E24" s="1290"/>
      <c r="F24" s="1206"/>
      <c r="G24" s="1867">
        <v>3324701</v>
      </c>
      <c r="H24" s="1592" t="s">
        <v>51</v>
      </c>
      <c r="I24" s="1206"/>
      <c r="J24" s="1868">
        <v>0</v>
      </c>
      <c r="K24" s="1868"/>
      <c r="L24" s="1868"/>
      <c r="M24" s="1868"/>
      <c r="N24" s="1868"/>
      <c r="O24" s="1850"/>
      <c r="P24" s="1869"/>
      <c r="Q24" s="1868"/>
      <c r="R24" s="1868"/>
      <c r="S24" s="1868"/>
      <c r="T24" s="1868"/>
      <c r="U24" s="1868"/>
      <c r="V24" s="1870"/>
    </row>
    <row r="25" spans="1:22" ht="24" customHeight="1" thickBot="1" x14ac:dyDescent="0.25">
      <c r="A25" s="1219" t="s">
        <v>52</v>
      </c>
      <c r="B25" s="1220"/>
      <c r="C25" s="1220"/>
      <c r="D25" s="1220"/>
      <c r="E25" s="1220"/>
      <c r="F25" s="1220"/>
      <c r="G25" s="1220"/>
      <c r="H25" s="1220"/>
      <c r="I25" s="1220"/>
      <c r="J25" s="1220"/>
      <c r="K25" s="1220"/>
      <c r="L25" s="1220"/>
      <c r="M25" s="1220"/>
      <c r="N25" s="1220"/>
      <c r="O25" s="1220"/>
      <c r="P25" s="1220"/>
      <c r="Q25" s="1220"/>
      <c r="R25" s="1220"/>
      <c r="S25" s="1220"/>
      <c r="T25" s="1220"/>
      <c r="U25" s="1220"/>
      <c r="V25" s="1871"/>
    </row>
    <row r="26" spans="1:22" ht="41.25" customHeight="1" x14ac:dyDescent="0.2">
      <c r="A26" s="1872" t="s">
        <v>53</v>
      </c>
      <c r="B26" s="1295" t="s">
        <v>54</v>
      </c>
      <c r="C26" s="1200">
        <v>3033248</v>
      </c>
      <c r="D26" s="1873" t="s">
        <v>55</v>
      </c>
      <c r="E26" s="1202">
        <v>5000011</v>
      </c>
      <c r="F26" s="1263" t="s">
        <v>56</v>
      </c>
      <c r="G26" s="1874"/>
      <c r="H26" s="1875"/>
      <c r="I26" s="1201" t="s">
        <v>57</v>
      </c>
      <c r="J26" s="1845">
        <f>K26+L26+M26+N26</f>
        <v>25</v>
      </c>
      <c r="K26" s="1845">
        <f>K28</f>
        <v>6</v>
      </c>
      <c r="L26" s="1845">
        <f t="shared" ref="L26:N26" si="2">L28</f>
        <v>6</v>
      </c>
      <c r="M26" s="1845">
        <f t="shared" si="2"/>
        <v>6</v>
      </c>
      <c r="N26" s="1845">
        <f t="shared" si="2"/>
        <v>7</v>
      </c>
      <c r="O26" s="1846">
        <v>17287</v>
      </c>
      <c r="P26" s="1876">
        <v>3700</v>
      </c>
      <c r="Q26" s="1471"/>
      <c r="R26" s="1471"/>
      <c r="S26" s="1471"/>
      <c r="T26" s="1877">
        <f>+O26-P26-Q26-R26-S26</f>
        <v>13587</v>
      </c>
      <c r="U26" s="1846">
        <v>56093</v>
      </c>
      <c r="V26" s="1326"/>
    </row>
    <row r="27" spans="1:22" ht="24.75" x14ac:dyDescent="0.2">
      <c r="A27" s="1872"/>
      <c r="B27" s="1352"/>
      <c r="C27" s="1205"/>
      <c r="D27" s="1878"/>
      <c r="E27" s="1207"/>
      <c r="F27" s="1262"/>
      <c r="G27" s="1879"/>
      <c r="H27" s="1880" t="s">
        <v>55</v>
      </c>
      <c r="I27" s="1241"/>
      <c r="J27" s="1850"/>
      <c r="K27" s="1850"/>
      <c r="L27" s="1850"/>
      <c r="M27" s="1850"/>
      <c r="N27" s="1850"/>
      <c r="O27" s="1850"/>
      <c r="P27" s="1851"/>
      <c r="Q27" s="1475"/>
      <c r="R27" s="1475"/>
      <c r="S27" s="1475"/>
      <c r="T27" s="1475"/>
      <c r="U27" s="1850"/>
      <c r="V27" s="1305"/>
    </row>
    <row r="28" spans="1:22" ht="24.75" x14ac:dyDescent="0.2">
      <c r="A28" s="1872"/>
      <c r="B28" s="1352"/>
      <c r="C28" s="1205"/>
      <c r="D28" s="1878"/>
      <c r="E28" s="1207"/>
      <c r="F28" s="1262"/>
      <c r="G28" s="1291" t="s">
        <v>58</v>
      </c>
      <c r="H28" s="1240" t="s">
        <v>59</v>
      </c>
      <c r="I28" s="1241"/>
      <c r="J28" s="1850">
        <v>25</v>
      </c>
      <c r="K28" s="1857">
        <v>6</v>
      </c>
      <c r="L28" s="1857">
        <v>6</v>
      </c>
      <c r="M28" s="1857">
        <v>6</v>
      </c>
      <c r="N28" s="1857">
        <v>7</v>
      </c>
      <c r="O28" s="1850"/>
      <c r="P28" s="1851"/>
      <c r="Q28" s="1475"/>
      <c r="R28" s="1475"/>
      <c r="S28" s="1475"/>
      <c r="T28" s="1475"/>
      <c r="U28" s="1850"/>
      <c r="V28" s="1305"/>
    </row>
    <row r="29" spans="1:22" ht="24.75" x14ac:dyDescent="0.2">
      <c r="A29" s="1872"/>
      <c r="B29" s="1352"/>
      <c r="C29" s="1200"/>
      <c r="D29" s="1873"/>
      <c r="E29" s="1202"/>
      <c r="F29" s="1263"/>
      <c r="G29" s="1291" t="s">
        <v>60</v>
      </c>
      <c r="H29" s="1240" t="s">
        <v>61</v>
      </c>
      <c r="I29" s="1241"/>
      <c r="J29" s="1850">
        <v>25</v>
      </c>
      <c r="K29" s="1857">
        <v>6</v>
      </c>
      <c r="L29" s="1857">
        <v>6</v>
      </c>
      <c r="M29" s="1857">
        <v>6</v>
      </c>
      <c r="N29" s="1857">
        <v>7</v>
      </c>
      <c r="O29" s="1850"/>
      <c r="P29" s="1851"/>
      <c r="Q29" s="1475"/>
      <c r="R29" s="1475"/>
      <c r="S29" s="1475"/>
      <c r="T29" s="1475"/>
      <c r="U29" s="1850"/>
      <c r="V29" s="1305"/>
    </row>
    <row r="30" spans="1:22" ht="42" customHeight="1" x14ac:dyDescent="0.2">
      <c r="A30" s="1872"/>
      <c r="B30" s="1352"/>
      <c r="C30" s="1210">
        <v>3033249</v>
      </c>
      <c r="D30" s="1246" t="s">
        <v>62</v>
      </c>
      <c r="E30" s="1881">
        <v>5000012</v>
      </c>
      <c r="F30" s="1260" t="s">
        <v>63</v>
      </c>
      <c r="G30" s="1261"/>
      <c r="H30" s="1882" t="s">
        <v>62</v>
      </c>
      <c r="I30" s="1241" t="s">
        <v>64</v>
      </c>
      <c r="J30" s="1852">
        <f>K30+L30+M30+N30</f>
        <v>135</v>
      </c>
      <c r="K30" s="1852">
        <f>K31</f>
        <v>33</v>
      </c>
      <c r="L30" s="1852">
        <f t="shared" ref="L30:N30" si="3">L31</f>
        <v>34</v>
      </c>
      <c r="M30" s="1852">
        <f t="shared" si="3"/>
        <v>34</v>
      </c>
      <c r="N30" s="1852">
        <f t="shared" si="3"/>
        <v>34</v>
      </c>
      <c r="O30" s="1843">
        <v>132994.4</v>
      </c>
      <c r="P30" s="1851">
        <v>3500</v>
      </c>
      <c r="Q30" s="1475"/>
      <c r="R30" s="1475"/>
      <c r="S30" s="1475"/>
      <c r="T30" s="1877">
        <f>+O30-P30-Q30-R30-S30</f>
        <v>129494.39999999999</v>
      </c>
      <c r="U30" s="1859">
        <v>89633</v>
      </c>
      <c r="V30" s="1305"/>
    </row>
    <row r="31" spans="1:22" ht="16.5" x14ac:dyDescent="0.2">
      <c r="A31" s="1872"/>
      <c r="B31" s="1352"/>
      <c r="C31" s="1205"/>
      <c r="D31" s="1878"/>
      <c r="E31" s="1883"/>
      <c r="F31" s="1262"/>
      <c r="G31" s="1291" t="s">
        <v>65</v>
      </c>
      <c r="H31" s="1314" t="s">
        <v>66</v>
      </c>
      <c r="I31" s="1241"/>
      <c r="J31" s="1850">
        <v>135</v>
      </c>
      <c r="K31" s="1857">
        <v>33</v>
      </c>
      <c r="L31" s="1857">
        <v>34</v>
      </c>
      <c r="M31" s="1857">
        <v>34</v>
      </c>
      <c r="N31" s="1857">
        <v>34</v>
      </c>
      <c r="O31" s="1884"/>
      <c r="P31" s="1885"/>
      <c r="Q31" s="1475"/>
      <c r="R31" s="1475"/>
      <c r="S31" s="1475"/>
      <c r="T31" s="1475"/>
      <c r="U31" s="1850"/>
      <c r="V31" s="1305"/>
    </row>
    <row r="32" spans="1:22" ht="16.5" x14ac:dyDescent="0.2">
      <c r="A32" s="1872"/>
      <c r="B32" s="1352"/>
      <c r="C32" s="1205"/>
      <c r="D32" s="1878"/>
      <c r="E32" s="1883"/>
      <c r="F32" s="1262"/>
      <c r="G32" s="1291" t="s">
        <v>67</v>
      </c>
      <c r="H32" s="1314" t="s">
        <v>68</v>
      </c>
      <c r="I32" s="1241"/>
      <c r="J32" s="1850">
        <v>476</v>
      </c>
      <c r="K32" s="1857">
        <v>119</v>
      </c>
      <c r="L32" s="1857">
        <v>119</v>
      </c>
      <c r="M32" s="1857">
        <v>119</v>
      </c>
      <c r="N32" s="1857">
        <v>119</v>
      </c>
      <c r="O32" s="1884"/>
      <c r="P32" s="1885"/>
      <c r="Q32" s="1475"/>
      <c r="R32" s="1475"/>
      <c r="S32" s="1475"/>
      <c r="T32" s="1475"/>
      <c r="U32" s="1850"/>
      <c r="V32" s="1305"/>
    </row>
    <row r="33" spans="1:22" ht="24.75" x14ac:dyDescent="0.2">
      <c r="A33" s="1872"/>
      <c r="B33" s="1352"/>
      <c r="C33" s="1205"/>
      <c r="D33" s="1878"/>
      <c r="E33" s="1883"/>
      <c r="F33" s="1262"/>
      <c r="G33" s="1261"/>
      <c r="H33" s="1240" t="s">
        <v>69</v>
      </c>
      <c r="I33" s="1241"/>
      <c r="J33" s="1850">
        <v>0</v>
      </c>
      <c r="K33" s="1850"/>
      <c r="L33" s="1850"/>
      <c r="M33" s="1850"/>
      <c r="N33" s="1850"/>
      <c r="O33" s="1475"/>
      <c r="P33" s="1885"/>
      <c r="Q33" s="1475"/>
      <c r="R33" s="1475"/>
      <c r="S33" s="1475"/>
      <c r="T33" s="1475"/>
      <c r="U33" s="1850"/>
      <c r="V33" s="1305"/>
    </row>
    <row r="34" spans="1:22" ht="24.75" x14ac:dyDescent="0.2">
      <c r="A34" s="1872"/>
      <c r="B34" s="1352"/>
      <c r="C34" s="1200"/>
      <c r="D34" s="1873"/>
      <c r="E34" s="1886"/>
      <c r="F34" s="1263"/>
      <c r="G34" s="1261"/>
      <c r="H34" s="1240" t="s">
        <v>70</v>
      </c>
      <c r="I34" s="1241"/>
      <c r="J34" s="1850">
        <v>0</v>
      </c>
      <c r="K34" s="1850"/>
      <c r="L34" s="1850"/>
      <c r="M34" s="1850"/>
      <c r="N34" s="1850"/>
      <c r="O34" s="1475"/>
      <c r="P34" s="1885"/>
      <c r="Q34" s="1475"/>
      <c r="R34" s="1475"/>
      <c r="S34" s="1475"/>
      <c r="T34" s="1475"/>
      <c r="U34" s="1850"/>
      <c r="V34" s="1305"/>
    </row>
    <row r="35" spans="1:22" ht="42" customHeight="1" x14ac:dyDescent="0.2">
      <c r="A35" s="1872"/>
      <c r="B35" s="1352"/>
      <c r="C35" s="1210">
        <v>3033250</v>
      </c>
      <c r="D35" s="1246" t="s">
        <v>71</v>
      </c>
      <c r="E35" s="1881">
        <v>5000013</v>
      </c>
      <c r="F35" s="1260" t="s">
        <v>72</v>
      </c>
      <c r="G35" s="1261"/>
      <c r="H35" s="1882"/>
      <c r="I35" s="1241" t="s">
        <v>73</v>
      </c>
      <c r="J35" s="1852">
        <f>K35+L35+M35+N35</f>
        <v>166</v>
      </c>
      <c r="K35" s="1852">
        <f>K36</f>
        <v>41</v>
      </c>
      <c r="L35" s="1852">
        <f t="shared" ref="L35:N35" si="4">L36</f>
        <v>41</v>
      </c>
      <c r="M35" s="1852">
        <f t="shared" si="4"/>
        <v>42</v>
      </c>
      <c r="N35" s="1852">
        <f t="shared" si="4"/>
        <v>42</v>
      </c>
      <c r="O35" s="1843">
        <v>101647.58</v>
      </c>
      <c r="P35" s="1851">
        <v>3000</v>
      </c>
      <c r="Q35" s="1850"/>
      <c r="R35" s="1859">
        <v>146436</v>
      </c>
      <c r="S35" s="1475"/>
      <c r="T35" s="1877">
        <f>+O35-P35-Q35-R35-S35</f>
        <v>-47788.42</v>
      </c>
      <c r="U35" s="1859">
        <v>79950</v>
      </c>
      <c r="V35" s="1305"/>
    </row>
    <row r="36" spans="1:22" ht="26.25" customHeight="1" x14ac:dyDescent="0.2">
      <c r="A36" s="1872"/>
      <c r="B36" s="1352"/>
      <c r="C36" s="1205"/>
      <c r="D36" s="1878"/>
      <c r="E36" s="1883"/>
      <c r="F36" s="1262"/>
      <c r="G36" s="1291" t="s">
        <v>74</v>
      </c>
      <c r="H36" s="1324" t="s">
        <v>75</v>
      </c>
      <c r="I36" s="1241"/>
      <c r="J36" s="1887">
        <v>166</v>
      </c>
      <c r="K36" s="1857">
        <v>41</v>
      </c>
      <c r="L36" s="1857">
        <v>41</v>
      </c>
      <c r="M36" s="1857">
        <v>42</v>
      </c>
      <c r="N36" s="1857">
        <v>42</v>
      </c>
      <c r="O36" s="1850"/>
      <c r="P36" s="1851"/>
      <c r="Q36" s="1850"/>
      <c r="R36" s="1850"/>
      <c r="S36" s="1475"/>
      <c r="T36" s="1475"/>
      <c r="U36" s="1850"/>
      <c r="V36" s="1305"/>
    </row>
    <row r="37" spans="1:22" ht="26.25" customHeight="1" x14ac:dyDescent="0.2">
      <c r="A37" s="1872"/>
      <c r="B37" s="1352"/>
      <c r="C37" s="1205"/>
      <c r="D37" s="1878"/>
      <c r="E37" s="1883"/>
      <c r="F37" s="1262"/>
      <c r="G37" s="1291" t="s">
        <v>76</v>
      </c>
      <c r="H37" s="1240" t="s">
        <v>77</v>
      </c>
      <c r="I37" s="1241"/>
      <c r="J37" s="1887">
        <v>760</v>
      </c>
      <c r="K37" s="1857">
        <v>190</v>
      </c>
      <c r="L37" s="1857">
        <v>190</v>
      </c>
      <c r="M37" s="1857">
        <v>190</v>
      </c>
      <c r="N37" s="1857">
        <v>190</v>
      </c>
      <c r="O37" s="1850"/>
      <c r="P37" s="1851"/>
      <c r="Q37" s="1850"/>
      <c r="R37" s="1850"/>
      <c r="S37" s="1475"/>
      <c r="T37" s="1475"/>
      <c r="U37" s="1850"/>
      <c r="V37" s="1305"/>
    </row>
    <row r="38" spans="1:22" ht="41.25" x14ac:dyDescent="0.2">
      <c r="A38" s="1872"/>
      <c r="B38" s="1352"/>
      <c r="C38" s="1200"/>
      <c r="D38" s="1873"/>
      <c r="E38" s="1886"/>
      <c r="F38" s="1263"/>
      <c r="G38" s="1888" t="s">
        <v>78</v>
      </c>
      <c r="H38" s="1314" t="s">
        <v>79</v>
      </c>
      <c r="I38" s="1241"/>
      <c r="J38" s="1850">
        <v>0</v>
      </c>
      <c r="K38" s="1850"/>
      <c r="L38" s="1850"/>
      <c r="M38" s="1850"/>
      <c r="N38" s="1850"/>
      <c r="O38" s="1850"/>
      <c r="P38" s="1851"/>
      <c r="Q38" s="1850"/>
      <c r="R38" s="1850"/>
      <c r="S38" s="1475"/>
      <c r="T38" s="1475"/>
      <c r="U38" s="1850"/>
      <c r="V38" s="1305"/>
    </row>
    <row r="39" spans="1:22" ht="56.25" customHeight="1" x14ac:dyDescent="0.2">
      <c r="A39" s="1872"/>
      <c r="B39" s="1352"/>
      <c r="C39" s="1210">
        <v>3033251</v>
      </c>
      <c r="D39" s="1246" t="s">
        <v>80</v>
      </c>
      <c r="E39" s="1881">
        <v>5000014</v>
      </c>
      <c r="F39" s="1260" t="s">
        <v>81</v>
      </c>
      <c r="G39" s="1261"/>
      <c r="H39" s="1882"/>
      <c r="I39" s="1241" t="s">
        <v>82</v>
      </c>
      <c r="J39" s="1852">
        <f>K39+L39+M39+N39</f>
        <v>6900</v>
      </c>
      <c r="K39" s="1852">
        <f>K41</f>
        <v>1725</v>
      </c>
      <c r="L39" s="1852">
        <f t="shared" ref="L39:N39" si="5">L41</f>
        <v>1725</v>
      </c>
      <c r="M39" s="1852">
        <f t="shared" si="5"/>
        <v>1725</v>
      </c>
      <c r="N39" s="1852">
        <f t="shared" si="5"/>
        <v>1725</v>
      </c>
      <c r="O39" s="1843">
        <v>699970.7</v>
      </c>
      <c r="P39" s="1860">
        <v>74020</v>
      </c>
      <c r="Q39" s="1850"/>
      <c r="R39" s="1850"/>
      <c r="S39" s="1475"/>
      <c r="T39" s="1877">
        <f>+O39-P39-Q39-R39-S39</f>
        <v>625950.69999999995</v>
      </c>
      <c r="U39" s="1859">
        <v>79950</v>
      </c>
      <c r="V39" s="1305"/>
    </row>
    <row r="40" spans="1:22" ht="24.75" x14ac:dyDescent="0.2">
      <c r="A40" s="1872"/>
      <c r="B40" s="1352"/>
      <c r="C40" s="1205"/>
      <c r="D40" s="1878"/>
      <c r="E40" s="1883"/>
      <c r="F40" s="1262"/>
      <c r="G40" s="1291" t="s">
        <v>83</v>
      </c>
      <c r="H40" s="1240" t="s">
        <v>84</v>
      </c>
      <c r="I40" s="1241"/>
      <c r="J40" s="1850">
        <v>4496</v>
      </c>
      <c r="K40" s="1857">
        <v>1124</v>
      </c>
      <c r="L40" s="1857">
        <v>1124</v>
      </c>
      <c r="M40" s="1857">
        <v>1124</v>
      </c>
      <c r="N40" s="1857">
        <v>1124</v>
      </c>
      <c r="O40" s="1884"/>
      <c r="P40" s="1885"/>
      <c r="Q40" s="1475"/>
      <c r="R40" s="1475"/>
      <c r="S40" s="1475"/>
      <c r="T40" s="1475"/>
      <c r="U40" s="1850"/>
      <c r="V40" s="1305"/>
    </row>
    <row r="41" spans="1:22" ht="33" x14ac:dyDescent="0.2">
      <c r="A41" s="1872"/>
      <c r="B41" s="1352"/>
      <c r="C41" s="1205"/>
      <c r="D41" s="1878"/>
      <c r="E41" s="1883"/>
      <c r="F41" s="1262"/>
      <c r="G41" s="1291" t="s">
        <v>85</v>
      </c>
      <c r="H41" s="1240" t="s">
        <v>86</v>
      </c>
      <c r="I41" s="1241"/>
      <c r="J41" s="1850">
        <v>6900</v>
      </c>
      <c r="K41" s="1857">
        <v>1725</v>
      </c>
      <c r="L41" s="1857">
        <v>1725</v>
      </c>
      <c r="M41" s="1857">
        <v>1725</v>
      </c>
      <c r="N41" s="1857">
        <v>1725</v>
      </c>
      <c r="O41" s="1884"/>
      <c r="P41" s="1885"/>
      <c r="Q41" s="1475"/>
      <c r="R41" s="1475"/>
      <c r="S41" s="1475"/>
      <c r="T41" s="1475"/>
      <c r="U41" s="1475"/>
      <c r="V41" s="1305"/>
    </row>
    <row r="42" spans="1:22" ht="24.75" x14ac:dyDescent="0.2">
      <c r="A42" s="1872"/>
      <c r="B42" s="1280"/>
      <c r="C42" s="1205"/>
      <c r="D42" s="1878"/>
      <c r="E42" s="1883"/>
      <c r="F42" s="1262"/>
      <c r="G42" s="1291" t="s">
        <v>87</v>
      </c>
      <c r="H42" s="1390" t="s">
        <v>88</v>
      </c>
      <c r="I42" s="1241"/>
      <c r="J42" s="1889">
        <v>2404</v>
      </c>
      <c r="K42" s="1857">
        <v>601</v>
      </c>
      <c r="L42" s="1857">
        <v>601</v>
      </c>
      <c r="M42" s="1857">
        <v>601</v>
      </c>
      <c r="N42" s="1857">
        <v>601</v>
      </c>
      <c r="O42" s="1884"/>
      <c r="P42" s="1890"/>
      <c r="Q42" s="1891"/>
      <c r="R42" s="1891"/>
      <c r="S42" s="1891"/>
      <c r="T42" s="1891"/>
      <c r="U42" s="1891"/>
      <c r="V42" s="1870"/>
    </row>
    <row r="43" spans="1:22" ht="42" thickBot="1" x14ac:dyDescent="0.25">
      <c r="A43" s="1872"/>
      <c r="B43" s="1280"/>
      <c r="C43" s="1205"/>
      <c r="D43" s="1878"/>
      <c r="E43" s="1883"/>
      <c r="F43" s="1262"/>
      <c r="G43" s="1892" t="s">
        <v>89</v>
      </c>
      <c r="H43" s="1893" t="s">
        <v>90</v>
      </c>
      <c r="I43" s="1306"/>
      <c r="J43" s="1868"/>
      <c r="K43" s="1868"/>
      <c r="L43" s="1868"/>
      <c r="M43" s="1868"/>
      <c r="N43" s="1868"/>
      <c r="O43" s="1894"/>
      <c r="P43" s="1895"/>
      <c r="Q43" s="1894"/>
      <c r="R43" s="1894"/>
      <c r="S43" s="1894"/>
      <c r="T43" s="1894"/>
      <c r="U43" s="1894"/>
      <c r="V43" s="1870"/>
    </row>
    <row r="44" spans="1:22" ht="18.75" customHeight="1" thickBot="1" x14ac:dyDescent="0.25">
      <c r="A44" s="1896" t="s">
        <v>91</v>
      </c>
      <c r="B44" s="1897"/>
      <c r="C44" s="1897"/>
      <c r="D44" s="1897"/>
      <c r="E44" s="1897"/>
      <c r="F44" s="1897"/>
      <c r="G44" s="1897"/>
      <c r="H44" s="1897"/>
      <c r="I44" s="1897"/>
      <c r="J44" s="1897"/>
      <c r="K44" s="1897"/>
      <c r="L44" s="1897"/>
      <c r="M44" s="1897"/>
      <c r="N44" s="1897"/>
      <c r="O44" s="1897"/>
      <c r="P44" s="1897"/>
      <c r="Q44" s="1897"/>
      <c r="R44" s="1897"/>
      <c r="S44" s="1897"/>
      <c r="T44" s="1897"/>
      <c r="U44" s="1897"/>
      <c r="V44" s="1898"/>
    </row>
    <row r="45" spans="1:22" ht="16.5" customHeight="1" x14ac:dyDescent="0.2">
      <c r="A45" s="1223" t="s">
        <v>92</v>
      </c>
      <c r="B45" s="1224" t="s">
        <v>93</v>
      </c>
      <c r="C45" s="1225" t="s">
        <v>94</v>
      </c>
      <c r="D45" s="1899" t="s">
        <v>95</v>
      </c>
      <c r="E45" s="1227">
        <v>5000017</v>
      </c>
      <c r="F45" s="1263" t="s">
        <v>96</v>
      </c>
      <c r="G45" s="1900"/>
      <c r="H45" s="1875"/>
      <c r="I45" s="1201" t="s">
        <v>97</v>
      </c>
      <c r="J45" s="1852">
        <f>K45+L45+M45+N45</f>
        <v>12315</v>
      </c>
      <c r="K45" s="1845">
        <f>K46+K47+K48+K49+K50+K51</f>
        <v>3076</v>
      </c>
      <c r="L45" s="1845">
        <f t="shared" ref="L45:N45" si="6">L46+L47+L48+L49+L50+L51</f>
        <v>3078</v>
      </c>
      <c r="M45" s="1845">
        <f t="shared" si="6"/>
        <v>3080</v>
      </c>
      <c r="N45" s="1845">
        <f t="shared" si="6"/>
        <v>3081</v>
      </c>
      <c r="O45" s="1901">
        <v>3959731.97</v>
      </c>
      <c r="P45" s="1844">
        <v>1431030</v>
      </c>
      <c r="Q45" s="1887"/>
      <c r="R45" s="1846">
        <v>85000</v>
      </c>
      <c r="S45" s="1471"/>
      <c r="T45" s="1877">
        <f>+O45-P45-Q45-R45-S45</f>
        <v>2443701.9700000002</v>
      </c>
      <c r="U45" s="1846">
        <v>1053650</v>
      </c>
      <c r="V45" s="1326"/>
    </row>
    <row r="46" spans="1:22" x14ac:dyDescent="0.2">
      <c r="A46" s="1223"/>
      <c r="B46" s="1234"/>
      <c r="C46" s="1235"/>
      <c r="D46" s="1902"/>
      <c r="E46" s="1903"/>
      <c r="F46" s="1262"/>
      <c r="G46" s="1904" t="s">
        <v>98</v>
      </c>
      <c r="H46" s="1318" t="s">
        <v>99</v>
      </c>
      <c r="I46" s="1241"/>
      <c r="J46" s="1850">
        <v>3030</v>
      </c>
      <c r="K46" s="1857">
        <v>757</v>
      </c>
      <c r="L46" s="1857">
        <v>757</v>
      </c>
      <c r="M46" s="1857">
        <v>758</v>
      </c>
      <c r="N46" s="1857">
        <v>758</v>
      </c>
      <c r="O46" s="1884"/>
      <c r="P46" s="1851"/>
      <c r="Q46" s="1850"/>
      <c r="R46" s="1850"/>
      <c r="S46" s="1475"/>
      <c r="T46" s="1475"/>
      <c r="U46" s="1850"/>
      <c r="V46" s="1305"/>
    </row>
    <row r="47" spans="1:22" x14ac:dyDescent="0.2">
      <c r="A47" s="1223"/>
      <c r="B47" s="1234"/>
      <c r="C47" s="1235"/>
      <c r="D47" s="1902"/>
      <c r="E47" s="1237"/>
      <c r="F47" s="1262"/>
      <c r="G47" s="1904" t="s">
        <v>100</v>
      </c>
      <c r="H47" s="1318" t="s">
        <v>101</v>
      </c>
      <c r="I47" s="1241"/>
      <c r="J47" s="1850">
        <v>3025</v>
      </c>
      <c r="K47" s="1857">
        <v>756</v>
      </c>
      <c r="L47" s="1857">
        <v>756</v>
      </c>
      <c r="M47" s="1857">
        <v>756</v>
      </c>
      <c r="N47" s="1857">
        <v>757</v>
      </c>
      <c r="O47" s="1884"/>
      <c r="P47" s="1851"/>
      <c r="Q47" s="1850"/>
      <c r="R47" s="1850"/>
      <c r="S47" s="1475"/>
      <c r="T47" s="1475"/>
      <c r="U47" s="1850"/>
      <c r="V47" s="1305"/>
    </row>
    <row r="48" spans="1:22" x14ac:dyDescent="0.2">
      <c r="A48" s="1223"/>
      <c r="B48" s="1234"/>
      <c r="C48" s="1235"/>
      <c r="D48" s="1902"/>
      <c r="E48" s="1237"/>
      <c r="F48" s="1262"/>
      <c r="G48" s="1904" t="s">
        <v>102</v>
      </c>
      <c r="H48" s="1318" t="s">
        <v>103</v>
      </c>
      <c r="I48" s="1241"/>
      <c r="J48" s="1850">
        <v>2871</v>
      </c>
      <c r="K48" s="1857">
        <v>717</v>
      </c>
      <c r="L48" s="1857">
        <v>718</v>
      </c>
      <c r="M48" s="1857">
        <v>718</v>
      </c>
      <c r="N48" s="1857">
        <v>718</v>
      </c>
      <c r="O48" s="1884"/>
      <c r="P48" s="1851"/>
      <c r="Q48" s="1850"/>
      <c r="R48" s="1850"/>
      <c r="S48" s="1475"/>
      <c r="T48" s="1475"/>
      <c r="U48" s="1850"/>
      <c r="V48" s="1305"/>
    </row>
    <row r="49" spans="1:22" x14ac:dyDescent="0.2">
      <c r="A49" s="1223"/>
      <c r="B49" s="1234"/>
      <c r="C49" s="1235"/>
      <c r="D49" s="1902"/>
      <c r="E49" s="1237"/>
      <c r="F49" s="1262"/>
      <c r="G49" s="1904" t="s">
        <v>104</v>
      </c>
      <c r="H49" s="1318" t="s">
        <v>105</v>
      </c>
      <c r="I49" s="1241"/>
      <c r="J49" s="1850">
        <v>3034</v>
      </c>
      <c r="K49" s="1857">
        <v>758</v>
      </c>
      <c r="L49" s="1857">
        <v>758</v>
      </c>
      <c r="M49" s="1857">
        <v>759</v>
      </c>
      <c r="N49" s="1857">
        <v>759</v>
      </c>
      <c r="O49" s="1884"/>
      <c r="P49" s="1851"/>
      <c r="Q49" s="1850"/>
      <c r="R49" s="1850"/>
      <c r="S49" s="1475"/>
      <c r="T49" s="1475"/>
      <c r="U49" s="1850"/>
      <c r="V49" s="1305"/>
    </row>
    <row r="50" spans="1:22" x14ac:dyDescent="0.2">
      <c r="A50" s="1223"/>
      <c r="B50" s="1234"/>
      <c r="C50" s="1235"/>
      <c r="D50" s="1902"/>
      <c r="E50" s="1237"/>
      <c r="F50" s="1262"/>
      <c r="G50" s="1904" t="s">
        <v>106</v>
      </c>
      <c r="H50" s="1318" t="s">
        <v>107</v>
      </c>
      <c r="I50" s="1241"/>
      <c r="J50" s="1850">
        <v>179</v>
      </c>
      <c r="K50" s="1857">
        <v>44</v>
      </c>
      <c r="L50" s="1857">
        <v>45</v>
      </c>
      <c r="M50" s="1857">
        <v>45</v>
      </c>
      <c r="N50" s="1857">
        <v>45</v>
      </c>
      <c r="O50" s="1884"/>
      <c r="P50" s="1851"/>
      <c r="Q50" s="1850"/>
      <c r="R50" s="1850"/>
      <c r="S50" s="1475"/>
      <c r="T50" s="1475"/>
      <c r="U50" s="1850"/>
      <c r="V50" s="1305"/>
    </row>
    <row r="51" spans="1:22" x14ac:dyDescent="0.2">
      <c r="A51" s="1223"/>
      <c r="B51" s="1234"/>
      <c r="C51" s="1235"/>
      <c r="D51" s="1902"/>
      <c r="E51" s="1237"/>
      <c r="F51" s="1262"/>
      <c r="G51" s="1904" t="s">
        <v>108</v>
      </c>
      <c r="H51" s="1318" t="s">
        <v>109</v>
      </c>
      <c r="I51" s="1241"/>
      <c r="J51" s="1850">
        <v>176</v>
      </c>
      <c r="K51" s="1857">
        <v>44</v>
      </c>
      <c r="L51" s="1857">
        <v>44</v>
      </c>
      <c r="M51" s="1857">
        <v>44</v>
      </c>
      <c r="N51" s="1857">
        <v>44</v>
      </c>
      <c r="O51" s="1884"/>
      <c r="P51" s="1851"/>
      <c r="Q51" s="1850"/>
      <c r="R51" s="1850"/>
      <c r="S51" s="1475"/>
      <c r="T51" s="1475"/>
      <c r="U51" s="1850"/>
      <c r="V51" s="1305"/>
    </row>
    <row r="52" spans="1:22" x14ac:dyDescent="0.2">
      <c r="A52" s="1223"/>
      <c r="B52" s="1234"/>
      <c r="C52" s="1235"/>
      <c r="D52" s="1902"/>
      <c r="E52" s="1237"/>
      <c r="F52" s="1262"/>
      <c r="G52" s="1904" t="s">
        <v>110</v>
      </c>
      <c r="H52" s="1318" t="s">
        <v>111</v>
      </c>
      <c r="I52" s="1241"/>
      <c r="J52" s="1850">
        <v>0</v>
      </c>
      <c r="K52" s="1857">
        <v>0</v>
      </c>
      <c r="L52" s="1857">
        <v>0</v>
      </c>
      <c r="M52" s="1857">
        <v>0</v>
      </c>
      <c r="N52" s="1857">
        <v>0</v>
      </c>
      <c r="O52" s="1884"/>
      <c r="P52" s="1851"/>
      <c r="Q52" s="1850"/>
      <c r="R52" s="1850"/>
      <c r="S52" s="1475"/>
      <c r="T52" s="1475"/>
      <c r="U52" s="1850"/>
      <c r="V52" s="1305"/>
    </row>
    <row r="53" spans="1:22" ht="16.5" x14ac:dyDescent="0.2">
      <c r="A53" s="1223"/>
      <c r="B53" s="1234"/>
      <c r="C53" s="1225"/>
      <c r="D53" s="1905"/>
      <c r="E53" s="1227"/>
      <c r="F53" s="1263"/>
      <c r="G53" s="1904" t="s">
        <v>112</v>
      </c>
      <c r="H53" s="1906" t="s">
        <v>113</v>
      </c>
      <c r="I53" s="1241"/>
      <c r="J53" s="1850">
        <v>100</v>
      </c>
      <c r="K53" s="1857">
        <v>25</v>
      </c>
      <c r="L53" s="1857">
        <v>25</v>
      </c>
      <c r="M53" s="1857">
        <v>25</v>
      </c>
      <c r="N53" s="1857">
        <v>25</v>
      </c>
      <c r="O53" s="1884"/>
      <c r="P53" s="1851"/>
      <c r="Q53" s="1850"/>
      <c r="R53" s="1850"/>
      <c r="S53" s="1475"/>
      <c r="T53" s="1475"/>
      <c r="U53" s="1850"/>
      <c r="V53" s="1305"/>
    </row>
    <row r="54" spans="1:22" ht="34.5" customHeight="1" x14ac:dyDescent="0.2">
      <c r="A54" s="1223"/>
      <c r="B54" s="1907"/>
      <c r="C54" s="1908" t="s">
        <v>114</v>
      </c>
      <c r="D54" s="1909" t="s">
        <v>115</v>
      </c>
      <c r="E54" s="1473">
        <v>5000018</v>
      </c>
      <c r="F54" s="1596" t="s">
        <v>116</v>
      </c>
      <c r="G54" s="1910"/>
      <c r="H54" s="1882"/>
      <c r="I54" s="1241" t="s">
        <v>117</v>
      </c>
      <c r="J54" s="1852">
        <f>K54+L54+M54+N54</f>
        <v>6900</v>
      </c>
      <c r="K54" s="1852">
        <f>K55+K56+K57</f>
        <v>1725</v>
      </c>
      <c r="L54" s="1852">
        <f t="shared" ref="L54:N54" si="7">L55+L56+L57</f>
        <v>1725</v>
      </c>
      <c r="M54" s="1852">
        <f t="shared" si="7"/>
        <v>1725</v>
      </c>
      <c r="N54" s="1852">
        <f t="shared" si="7"/>
        <v>1725</v>
      </c>
      <c r="O54" s="1843">
        <v>1734822.86</v>
      </c>
      <c r="P54" s="1860">
        <v>569290</v>
      </c>
      <c r="Q54" s="1850"/>
      <c r="R54" s="1859">
        <v>708931</v>
      </c>
      <c r="S54" s="1475"/>
      <c r="T54" s="1877">
        <f>+O54-P54-Q54-R54-S54</f>
        <v>456601.8600000001</v>
      </c>
      <c r="U54" s="1859">
        <v>861740</v>
      </c>
      <c r="V54" s="1305"/>
    </row>
    <row r="55" spans="1:22" x14ac:dyDescent="0.2">
      <c r="A55" s="1223"/>
      <c r="B55" s="1907"/>
      <c r="C55" s="1235"/>
      <c r="D55" s="1911"/>
      <c r="E55" s="1912"/>
      <c r="F55" s="1262"/>
      <c r="G55" s="1261" t="s">
        <v>118</v>
      </c>
      <c r="H55" s="1318" t="s">
        <v>119</v>
      </c>
      <c r="I55" s="1241"/>
      <c r="J55" s="1850">
        <v>2404</v>
      </c>
      <c r="K55" s="1857">
        <v>601</v>
      </c>
      <c r="L55" s="1857">
        <v>601</v>
      </c>
      <c r="M55" s="1857">
        <v>601</v>
      </c>
      <c r="N55" s="1857">
        <v>601</v>
      </c>
      <c r="O55" s="1884"/>
      <c r="P55" s="1851"/>
      <c r="Q55" s="1850"/>
      <c r="R55" s="1850"/>
      <c r="S55" s="1475"/>
      <c r="T55" s="1475"/>
      <c r="U55" s="1850"/>
      <c r="V55" s="1305"/>
    </row>
    <row r="56" spans="1:22" x14ac:dyDescent="0.2">
      <c r="A56" s="1223"/>
      <c r="B56" s="1907"/>
      <c r="C56" s="1235"/>
      <c r="D56" s="1911"/>
      <c r="E56" s="1912"/>
      <c r="F56" s="1262"/>
      <c r="G56" s="1261" t="s">
        <v>120</v>
      </c>
      <c r="H56" s="1318" t="s">
        <v>121</v>
      </c>
      <c r="I56" s="1241"/>
      <c r="J56" s="1850">
        <v>2216</v>
      </c>
      <c r="K56" s="1857">
        <v>554</v>
      </c>
      <c r="L56" s="1857">
        <v>554</v>
      </c>
      <c r="M56" s="1857">
        <v>554</v>
      </c>
      <c r="N56" s="1857">
        <v>554</v>
      </c>
      <c r="O56" s="1884"/>
      <c r="P56" s="1851"/>
      <c r="Q56" s="1850"/>
      <c r="R56" s="1850"/>
      <c r="S56" s="1475"/>
      <c r="T56" s="1475"/>
      <c r="U56" s="1850"/>
      <c r="V56" s="1305"/>
    </row>
    <row r="57" spans="1:22" x14ac:dyDescent="0.2">
      <c r="A57" s="1223"/>
      <c r="B57" s="1907"/>
      <c r="C57" s="1235"/>
      <c r="D57" s="1911"/>
      <c r="E57" s="1912"/>
      <c r="F57" s="1262"/>
      <c r="G57" s="1261" t="s">
        <v>122</v>
      </c>
      <c r="H57" s="1318" t="s">
        <v>123</v>
      </c>
      <c r="I57" s="1241"/>
      <c r="J57" s="1850">
        <v>2280</v>
      </c>
      <c r="K57" s="1857">
        <v>570</v>
      </c>
      <c r="L57" s="1857">
        <v>570</v>
      </c>
      <c r="M57" s="1857">
        <v>570</v>
      </c>
      <c r="N57" s="1857">
        <v>570</v>
      </c>
      <c r="O57" s="1884"/>
      <c r="P57" s="1851"/>
      <c r="Q57" s="1850"/>
      <c r="R57" s="1850"/>
      <c r="S57" s="1475"/>
      <c r="T57" s="1475"/>
      <c r="U57" s="1850"/>
      <c r="V57" s="1305"/>
    </row>
    <row r="58" spans="1:22" ht="16.5" x14ac:dyDescent="0.2">
      <c r="A58" s="1223"/>
      <c r="B58" s="1907"/>
      <c r="C58" s="1235"/>
      <c r="D58" s="1911"/>
      <c r="E58" s="1912"/>
      <c r="F58" s="1262"/>
      <c r="G58" s="1261" t="s">
        <v>124</v>
      </c>
      <c r="H58" s="1318" t="s">
        <v>125</v>
      </c>
      <c r="I58" s="1241"/>
      <c r="J58" s="1913">
        <v>5060</v>
      </c>
      <c r="K58" s="1857">
        <v>1265</v>
      </c>
      <c r="L58" s="1857">
        <v>1265</v>
      </c>
      <c r="M58" s="1857">
        <v>1265</v>
      </c>
      <c r="N58" s="1857">
        <v>1265</v>
      </c>
      <c r="O58" s="1884"/>
      <c r="P58" s="1851"/>
      <c r="Q58" s="1850"/>
      <c r="R58" s="1850"/>
      <c r="S58" s="1475"/>
      <c r="T58" s="1475"/>
      <c r="U58" s="1850"/>
      <c r="V58" s="1305"/>
    </row>
    <row r="59" spans="1:22" x14ac:dyDescent="0.2">
      <c r="A59" s="1223"/>
      <c r="B59" s="1907"/>
      <c r="C59" s="1235"/>
      <c r="D59" s="1911"/>
      <c r="E59" s="1912"/>
      <c r="F59" s="1262"/>
      <c r="G59" s="1261" t="s">
        <v>126</v>
      </c>
      <c r="H59" s="1318" t="s">
        <v>127</v>
      </c>
      <c r="I59" s="1241"/>
      <c r="J59" s="1913">
        <v>6900</v>
      </c>
      <c r="K59" s="1857">
        <v>1725</v>
      </c>
      <c r="L59" s="1857">
        <v>1725</v>
      </c>
      <c r="M59" s="1857">
        <v>1725</v>
      </c>
      <c r="N59" s="1857">
        <v>1725</v>
      </c>
      <c r="O59" s="1884"/>
      <c r="P59" s="1851"/>
      <c r="Q59" s="1850"/>
      <c r="R59" s="1850"/>
      <c r="S59" s="1475"/>
      <c r="T59" s="1475"/>
      <c r="U59" s="1850"/>
      <c r="V59" s="1305"/>
    </row>
    <row r="60" spans="1:22" x14ac:dyDescent="0.2">
      <c r="A60" s="1223"/>
      <c r="B60" s="1907"/>
      <c r="C60" s="1235"/>
      <c r="D60" s="1911"/>
      <c r="E60" s="1912"/>
      <c r="F60" s="1262"/>
      <c r="G60" s="1261" t="s">
        <v>128</v>
      </c>
      <c r="H60" s="1318" t="s">
        <v>129</v>
      </c>
      <c r="I60" s="1241"/>
      <c r="J60" s="1850">
        <v>4496</v>
      </c>
      <c r="K60" s="1857">
        <v>1124</v>
      </c>
      <c r="L60" s="1857">
        <v>1124</v>
      </c>
      <c r="M60" s="1857">
        <v>1124</v>
      </c>
      <c r="N60" s="1857">
        <v>1124</v>
      </c>
      <c r="O60" s="1884"/>
      <c r="P60" s="1851"/>
      <c r="Q60" s="1850"/>
      <c r="R60" s="1850"/>
      <c r="S60" s="1475"/>
      <c r="T60" s="1475"/>
      <c r="U60" s="1850"/>
      <c r="V60" s="1305"/>
    </row>
    <row r="61" spans="1:22" x14ac:dyDescent="0.2">
      <c r="A61" s="1223"/>
      <c r="B61" s="1907"/>
      <c r="C61" s="1225"/>
      <c r="D61" s="1914"/>
      <c r="E61" s="1915"/>
      <c r="F61" s="1263"/>
      <c r="G61" s="1261" t="s">
        <v>130</v>
      </c>
      <c r="H61" s="1318" t="s">
        <v>131</v>
      </c>
      <c r="I61" s="1241"/>
      <c r="J61" s="1850">
        <v>4496</v>
      </c>
      <c r="K61" s="1857">
        <v>1124</v>
      </c>
      <c r="L61" s="1857">
        <v>1124</v>
      </c>
      <c r="M61" s="1857">
        <v>1124</v>
      </c>
      <c r="N61" s="1857">
        <v>1124</v>
      </c>
      <c r="O61" s="1884"/>
      <c r="P61" s="1851"/>
      <c r="Q61" s="1850"/>
      <c r="R61" s="1850"/>
      <c r="S61" s="1475"/>
      <c r="T61" s="1475"/>
      <c r="U61" s="1850"/>
      <c r="V61" s="1305"/>
    </row>
    <row r="62" spans="1:22" ht="25.5" customHeight="1" x14ac:dyDescent="0.2">
      <c r="A62" s="1223"/>
      <c r="B62" s="1907"/>
      <c r="C62" s="1908" t="s">
        <v>132</v>
      </c>
      <c r="D62" s="1909" t="s">
        <v>133</v>
      </c>
      <c r="E62" s="1473">
        <v>5000019</v>
      </c>
      <c r="F62" s="1260" t="s">
        <v>134</v>
      </c>
      <c r="G62" s="1910"/>
      <c r="H62" s="1882"/>
      <c r="I62" s="1241" t="s">
        <v>135</v>
      </c>
      <c r="J62" s="1852">
        <f>K62+L62+M62+N62</f>
        <v>6900</v>
      </c>
      <c r="K62" s="1852">
        <f>K63</f>
        <v>1725</v>
      </c>
      <c r="L62" s="1852">
        <f t="shared" ref="L62:N62" si="8">L63</f>
        <v>1725</v>
      </c>
      <c r="M62" s="1852">
        <f t="shared" si="8"/>
        <v>1725</v>
      </c>
      <c r="N62" s="1852">
        <f t="shared" si="8"/>
        <v>1725</v>
      </c>
      <c r="O62" s="1843">
        <v>186758.85</v>
      </c>
      <c r="P62" s="1851">
        <v>74373</v>
      </c>
      <c r="Q62" s="1850"/>
      <c r="R62" s="1859">
        <v>354075</v>
      </c>
      <c r="S62" s="1475"/>
      <c r="T62" s="1877">
        <f>+O62-P62-Q62-R62-S62</f>
        <v>-241689.15</v>
      </c>
      <c r="U62" s="1859">
        <v>430458</v>
      </c>
      <c r="V62" s="1305"/>
    </row>
    <row r="63" spans="1:22" x14ac:dyDescent="0.2">
      <c r="A63" s="1223"/>
      <c r="B63" s="1907"/>
      <c r="C63" s="1235"/>
      <c r="D63" s="1911"/>
      <c r="E63" s="1912"/>
      <c r="F63" s="1262"/>
      <c r="G63" s="1261" t="s">
        <v>136</v>
      </c>
      <c r="H63" s="1318" t="s">
        <v>137</v>
      </c>
      <c r="I63" s="1241"/>
      <c r="J63" s="1850">
        <v>6900</v>
      </c>
      <c r="K63" s="1857">
        <v>1725</v>
      </c>
      <c r="L63" s="1857">
        <v>1725</v>
      </c>
      <c r="M63" s="1857">
        <v>1725</v>
      </c>
      <c r="N63" s="1857">
        <v>1725</v>
      </c>
      <c r="O63" s="1850"/>
      <c r="P63" s="1851"/>
      <c r="Q63" s="1850"/>
      <c r="R63" s="1850"/>
      <c r="S63" s="1475"/>
      <c r="T63" s="1475"/>
      <c r="U63" s="1850"/>
      <c r="V63" s="1305"/>
    </row>
    <row r="64" spans="1:22" ht="16.5" x14ac:dyDescent="0.2">
      <c r="A64" s="1223"/>
      <c r="B64" s="1907"/>
      <c r="C64" s="1235"/>
      <c r="D64" s="1911"/>
      <c r="E64" s="1912"/>
      <c r="F64" s="1262"/>
      <c r="G64" s="1261" t="s">
        <v>138</v>
      </c>
      <c r="H64" s="1318" t="s">
        <v>139</v>
      </c>
      <c r="I64" s="1241"/>
      <c r="J64" s="1850">
        <v>2404</v>
      </c>
      <c r="K64" s="1857">
        <v>601</v>
      </c>
      <c r="L64" s="1857">
        <v>601</v>
      </c>
      <c r="M64" s="1857">
        <v>601</v>
      </c>
      <c r="N64" s="1857">
        <v>601</v>
      </c>
      <c r="O64" s="1850"/>
      <c r="P64" s="1851"/>
      <c r="Q64" s="1850"/>
      <c r="R64" s="1850"/>
      <c r="S64" s="1475"/>
      <c r="T64" s="1475"/>
      <c r="U64" s="1850"/>
      <c r="V64" s="1305"/>
    </row>
    <row r="65" spans="1:22" ht="16.5" x14ac:dyDescent="0.2">
      <c r="A65" s="1223"/>
      <c r="B65" s="1907"/>
      <c r="C65" s="1235"/>
      <c r="D65" s="1911"/>
      <c r="E65" s="1912"/>
      <c r="F65" s="1262"/>
      <c r="G65" s="1261" t="s">
        <v>140</v>
      </c>
      <c r="H65" s="1318" t="s">
        <v>141</v>
      </c>
      <c r="I65" s="1241"/>
      <c r="J65" s="1850">
        <v>6596</v>
      </c>
      <c r="K65" s="1857">
        <v>1649</v>
      </c>
      <c r="L65" s="1857">
        <v>1649</v>
      </c>
      <c r="M65" s="1857">
        <v>1649</v>
      </c>
      <c r="N65" s="1857">
        <v>1649</v>
      </c>
      <c r="O65" s="1850"/>
      <c r="P65" s="1851"/>
      <c r="Q65" s="1850"/>
      <c r="R65" s="1850"/>
      <c r="S65" s="1475"/>
      <c r="T65" s="1475"/>
      <c r="U65" s="1850"/>
      <c r="V65" s="1305"/>
    </row>
    <row r="66" spans="1:22" s="1923" customFormat="1" ht="42.75" customHeight="1" x14ac:dyDescent="0.2">
      <c r="A66" s="1279" t="s">
        <v>142</v>
      </c>
      <c r="B66" s="1340" t="s">
        <v>143</v>
      </c>
      <c r="C66" s="1283">
        <v>300608</v>
      </c>
      <c r="D66" s="1916" t="s">
        <v>144</v>
      </c>
      <c r="E66" s="1473">
        <v>5004427</v>
      </c>
      <c r="F66" s="1916" t="s">
        <v>145</v>
      </c>
      <c r="G66" s="1917"/>
      <c r="H66" s="1918"/>
      <c r="I66" s="1241" t="s">
        <v>146</v>
      </c>
      <c r="J66" s="1852">
        <f>K66+L66+M66+N66</f>
        <v>20</v>
      </c>
      <c r="K66" s="1852">
        <f>K67</f>
        <v>5</v>
      </c>
      <c r="L66" s="1852">
        <f t="shared" ref="L66:N66" si="9">L67</f>
        <v>5</v>
      </c>
      <c r="M66" s="1852">
        <f t="shared" si="9"/>
        <v>5</v>
      </c>
      <c r="N66" s="1852">
        <f t="shared" si="9"/>
        <v>5</v>
      </c>
      <c r="O66" s="1850">
        <v>428.21</v>
      </c>
      <c r="P66" s="1851">
        <v>2900</v>
      </c>
      <c r="Q66" s="1919"/>
      <c r="R66" s="1919"/>
      <c r="S66" s="1920"/>
      <c r="T66" s="1877">
        <f>+O66-P66-Q66-R66-S66</f>
        <v>-2471.79</v>
      </c>
      <c r="U66" s="1921">
        <v>24020</v>
      </c>
      <c r="V66" s="1922"/>
    </row>
    <row r="67" spans="1:22" x14ac:dyDescent="0.2">
      <c r="A67" s="1223"/>
      <c r="B67" s="1340"/>
      <c r="C67" s="1290"/>
      <c r="D67" s="1924"/>
      <c r="E67" s="1912"/>
      <c r="F67" s="1924"/>
      <c r="G67" s="1925" t="s">
        <v>147</v>
      </c>
      <c r="H67" s="1318" t="s">
        <v>148</v>
      </c>
      <c r="I67" s="1241"/>
      <c r="J67" s="1850">
        <v>20</v>
      </c>
      <c r="K67" s="1857">
        <v>5</v>
      </c>
      <c r="L67" s="1857">
        <v>5</v>
      </c>
      <c r="M67" s="1857">
        <v>5</v>
      </c>
      <c r="N67" s="1857">
        <v>5</v>
      </c>
      <c r="O67" s="1884"/>
      <c r="P67" s="1851"/>
      <c r="Q67" s="1850"/>
      <c r="R67" s="1850"/>
      <c r="S67" s="1475"/>
      <c r="T67" s="1877"/>
      <c r="U67" s="1921"/>
      <c r="V67" s="1305"/>
    </row>
    <row r="68" spans="1:22" ht="24.75" x14ac:dyDescent="0.2">
      <c r="A68" s="1223"/>
      <c r="B68" s="1340"/>
      <c r="C68" s="1290"/>
      <c r="D68" s="1924"/>
      <c r="E68" s="1912"/>
      <c r="F68" s="1924"/>
      <c r="G68" s="1925" t="s">
        <v>149</v>
      </c>
      <c r="H68" s="1318" t="s">
        <v>150</v>
      </c>
      <c r="I68" s="1241"/>
      <c r="J68" s="1850">
        <v>0</v>
      </c>
      <c r="K68" s="1850"/>
      <c r="L68" s="1850"/>
      <c r="M68" s="1850"/>
      <c r="N68" s="1850"/>
      <c r="O68" s="1475"/>
      <c r="P68" s="1851"/>
      <c r="Q68" s="1850"/>
      <c r="R68" s="1850"/>
      <c r="S68" s="1475"/>
      <c r="T68" s="1877"/>
      <c r="U68" s="1921"/>
      <c r="V68" s="1305"/>
    </row>
    <row r="69" spans="1:22" ht="33" x14ac:dyDescent="0.2">
      <c r="A69" s="1294"/>
      <c r="B69" s="1340"/>
      <c r="C69" s="1298"/>
      <c r="D69" s="1926"/>
      <c r="E69" s="1915"/>
      <c r="F69" s="1926"/>
      <c r="G69" s="1925" t="s">
        <v>151</v>
      </c>
      <c r="H69" s="1318" t="s">
        <v>152</v>
      </c>
      <c r="I69" s="1241"/>
      <c r="J69" s="1850">
        <v>0</v>
      </c>
      <c r="K69" s="1850"/>
      <c r="L69" s="1850"/>
      <c r="M69" s="1850"/>
      <c r="N69" s="1850"/>
      <c r="O69" s="1475"/>
      <c r="P69" s="1851"/>
      <c r="Q69" s="1850"/>
      <c r="R69" s="1850"/>
      <c r="S69" s="1475"/>
      <c r="T69" s="1877"/>
      <c r="U69" s="1921"/>
      <c r="V69" s="1305"/>
    </row>
    <row r="70" spans="1:22" s="1923" customFormat="1" ht="32.25" customHeight="1" x14ac:dyDescent="0.2">
      <c r="A70" s="1279" t="s">
        <v>153</v>
      </c>
      <c r="B70" s="1352" t="s">
        <v>154</v>
      </c>
      <c r="C70" s="1283">
        <v>3000609</v>
      </c>
      <c r="D70" s="1241" t="s">
        <v>155</v>
      </c>
      <c r="E70" s="1473">
        <v>5004428</v>
      </c>
      <c r="F70" s="1260" t="s">
        <v>156</v>
      </c>
      <c r="G70" s="1927"/>
      <c r="H70" s="1918"/>
      <c r="I70" s="1241" t="s">
        <v>157</v>
      </c>
      <c r="J70" s="1852">
        <f>K70+L70+M70+N70</f>
        <v>456</v>
      </c>
      <c r="K70" s="1852">
        <f>K71+K74</f>
        <v>114</v>
      </c>
      <c r="L70" s="1852">
        <f t="shared" ref="L70:N70" si="10">L71+L74</f>
        <v>114</v>
      </c>
      <c r="M70" s="1852">
        <f t="shared" si="10"/>
        <v>114</v>
      </c>
      <c r="N70" s="1852">
        <f t="shared" si="10"/>
        <v>114</v>
      </c>
      <c r="O70" s="1859">
        <v>19884</v>
      </c>
      <c r="P70" s="1851">
        <v>70949</v>
      </c>
      <c r="Q70" s="1919"/>
      <c r="R70" s="1919"/>
      <c r="S70" s="1920"/>
      <c r="T70" s="1877">
        <f t="shared" ref="T70" si="11">+O70-P70-Q70-R70-S70</f>
        <v>-51065</v>
      </c>
      <c r="U70" s="1928">
        <v>209673</v>
      </c>
      <c r="V70" s="1922"/>
    </row>
    <row r="71" spans="1:22" ht="16.5" x14ac:dyDescent="0.2">
      <c r="A71" s="1223"/>
      <c r="B71" s="1352"/>
      <c r="C71" s="1311"/>
      <c r="D71" s="1929"/>
      <c r="E71" s="1930"/>
      <c r="F71" s="1262"/>
      <c r="G71" s="1261" t="s">
        <v>158</v>
      </c>
      <c r="H71" s="1318" t="s">
        <v>159</v>
      </c>
      <c r="I71" s="1241"/>
      <c r="J71" s="1850">
        <v>452</v>
      </c>
      <c r="K71" s="1857">
        <v>113</v>
      </c>
      <c r="L71" s="1857">
        <v>113</v>
      </c>
      <c r="M71" s="1857">
        <v>113</v>
      </c>
      <c r="N71" s="1857">
        <v>113</v>
      </c>
      <c r="O71" s="1884"/>
      <c r="P71" s="1851"/>
      <c r="Q71" s="1850"/>
      <c r="R71" s="1850"/>
      <c r="S71" s="1475"/>
      <c r="T71" s="1475"/>
      <c r="U71" s="1921"/>
      <c r="V71" s="1305"/>
    </row>
    <row r="72" spans="1:22" ht="16.5" x14ac:dyDescent="0.2">
      <c r="A72" s="1223"/>
      <c r="B72" s="1352"/>
      <c r="C72" s="1199"/>
      <c r="D72" s="1931"/>
      <c r="E72" s="1932"/>
      <c r="F72" s="1262"/>
      <c r="G72" s="1261" t="s">
        <v>160</v>
      </c>
      <c r="H72" s="1318" t="s">
        <v>161</v>
      </c>
      <c r="I72" s="1241"/>
      <c r="J72" s="1850">
        <v>45</v>
      </c>
      <c r="K72" s="1857">
        <v>11</v>
      </c>
      <c r="L72" s="1857">
        <v>11</v>
      </c>
      <c r="M72" s="1857">
        <v>11</v>
      </c>
      <c r="N72" s="1857">
        <v>12</v>
      </c>
      <c r="O72" s="1884"/>
      <c r="P72" s="1851"/>
      <c r="Q72" s="1850"/>
      <c r="R72" s="1850"/>
      <c r="S72" s="1475"/>
      <c r="T72" s="1475"/>
      <c r="U72" s="1921"/>
      <c r="V72" s="1305"/>
    </row>
    <row r="73" spans="1:22" ht="16.5" x14ac:dyDescent="0.2">
      <c r="A73" s="1223"/>
      <c r="B73" s="1352"/>
      <c r="C73" s="1199"/>
      <c r="D73" s="1931"/>
      <c r="E73" s="1932"/>
      <c r="F73" s="1262"/>
      <c r="G73" s="1261" t="s">
        <v>162</v>
      </c>
      <c r="H73" s="1318" t="s">
        <v>163</v>
      </c>
      <c r="I73" s="1241"/>
      <c r="J73" s="1850">
        <v>411</v>
      </c>
      <c r="K73" s="1857">
        <v>102</v>
      </c>
      <c r="L73" s="1857">
        <v>103</v>
      </c>
      <c r="M73" s="1857">
        <v>103</v>
      </c>
      <c r="N73" s="1857">
        <v>103</v>
      </c>
      <c r="O73" s="1884"/>
      <c r="P73" s="1851"/>
      <c r="Q73" s="1850"/>
      <c r="R73" s="1850"/>
      <c r="S73" s="1475"/>
      <c r="T73" s="1475"/>
      <c r="U73" s="1921"/>
      <c r="V73" s="1305"/>
    </row>
    <row r="74" spans="1:22" ht="16.5" x14ac:dyDescent="0.2">
      <c r="A74" s="1223"/>
      <c r="B74" s="1352"/>
      <c r="C74" s="1199"/>
      <c r="D74" s="1931"/>
      <c r="E74" s="1932"/>
      <c r="F74" s="1262"/>
      <c r="G74" s="1261" t="s">
        <v>164</v>
      </c>
      <c r="H74" s="1318" t="s">
        <v>165</v>
      </c>
      <c r="I74" s="1241"/>
      <c r="J74" s="1850">
        <v>4</v>
      </c>
      <c r="K74" s="1857">
        <v>1</v>
      </c>
      <c r="L74" s="1857">
        <v>1</v>
      </c>
      <c r="M74" s="1857">
        <v>1</v>
      </c>
      <c r="N74" s="1857">
        <v>1</v>
      </c>
      <c r="O74" s="1884"/>
      <c r="P74" s="1851"/>
      <c r="Q74" s="1850"/>
      <c r="R74" s="1850"/>
      <c r="S74" s="1475"/>
      <c r="T74" s="1475"/>
      <c r="U74" s="1921"/>
      <c r="V74" s="1305"/>
    </row>
    <row r="75" spans="1:22" ht="16.5" x14ac:dyDescent="0.2">
      <c r="A75" s="1223"/>
      <c r="B75" s="1352"/>
      <c r="C75" s="1199"/>
      <c r="D75" s="1931"/>
      <c r="E75" s="1932"/>
      <c r="F75" s="1262"/>
      <c r="G75" s="1261" t="s">
        <v>166</v>
      </c>
      <c r="H75" s="1318" t="s">
        <v>167</v>
      </c>
      <c r="I75" s="1241"/>
      <c r="J75" s="1850">
        <v>0</v>
      </c>
      <c r="K75" s="1850"/>
      <c r="L75" s="1850"/>
      <c r="M75" s="1850"/>
      <c r="N75" s="1850"/>
      <c r="O75" s="1884"/>
      <c r="P75" s="1851"/>
      <c r="Q75" s="1850"/>
      <c r="R75" s="1850"/>
      <c r="S75" s="1475"/>
      <c r="T75" s="1475"/>
      <c r="U75" s="1921"/>
      <c r="V75" s="1305"/>
    </row>
    <row r="76" spans="1:22" ht="16.5" x14ac:dyDescent="0.2">
      <c r="A76" s="1223"/>
      <c r="B76" s="1352"/>
      <c r="C76" s="1199"/>
      <c r="D76" s="1931"/>
      <c r="E76" s="1932"/>
      <c r="F76" s="1262"/>
      <c r="G76" s="1261" t="s">
        <v>168</v>
      </c>
      <c r="H76" s="1318" t="s">
        <v>169</v>
      </c>
      <c r="I76" s="1241"/>
      <c r="J76" s="1850">
        <v>456</v>
      </c>
      <c r="K76" s="1857">
        <v>114</v>
      </c>
      <c r="L76" s="1857">
        <v>114</v>
      </c>
      <c r="M76" s="1857">
        <v>114</v>
      </c>
      <c r="N76" s="1857">
        <v>114</v>
      </c>
      <c r="O76" s="1884"/>
      <c r="P76" s="1851"/>
      <c r="Q76" s="1850"/>
      <c r="R76" s="1850"/>
      <c r="S76" s="1475"/>
      <c r="T76" s="1475"/>
      <c r="U76" s="1921"/>
      <c r="V76" s="1305"/>
    </row>
    <row r="77" spans="1:22" ht="16.5" x14ac:dyDescent="0.2">
      <c r="A77" s="1223"/>
      <c r="B77" s="1352"/>
      <c r="C77" s="1199"/>
      <c r="D77" s="1931"/>
      <c r="E77" s="1932"/>
      <c r="F77" s="1262"/>
      <c r="G77" s="1261" t="s">
        <v>170</v>
      </c>
      <c r="H77" s="1318" t="s">
        <v>171</v>
      </c>
      <c r="I77" s="1241"/>
      <c r="J77" s="1850">
        <v>456</v>
      </c>
      <c r="K77" s="1857">
        <v>114</v>
      </c>
      <c r="L77" s="1857">
        <v>114</v>
      </c>
      <c r="M77" s="1857">
        <v>114</v>
      </c>
      <c r="N77" s="1857">
        <v>114</v>
      </c>
      <c r="O77" s="1884"/>
      <c r="P77" s="1851"/>
      <c r="Q77" s="1850"/>
      <c r="R77" s="1850"/>
      <c r="S77" s="1475"/>
      <c r="T77" s="1475"/>
      <c r="U77" s="1921"/>
      <c r="V77" s="1305"/>
    </row>
    <row r="78" spans="1:22" x14ac:dyDescent="0.2">
      <c r="A78" s="1223"/>
      <c r="B78" s="1352"/>
      <c r="C78" s="1199"/>
      <c r="D78" s="1931"/>
      <c r="E78" s="1932"/>
      <c r="F78" s="1262"/>
      <c r="G78" s="1261" t="s">
        <v>172</v>
      </c>
      <c r="H78" s="1318" t="s">
        <v>173</v>
      </c>
      <c r="I78" s="1241"/>
      <c r="J78" s="1850">
        <v>0</v>
      </c>
      <c r="K78" s="1850"/>
      <c r="L78" s="1850"/>
      <c r="M78" s="1850"/>
      <c r="N78" s="1850"/>
      <c r="O78" s="1884"/>
      <c r="P78" s="1851"/>
      <c r="Q78" s="1850"/>
      <c r="R78" s="1850"/>
      <c r="S78" s="1475"/>
      <c r="T78" s="1475"/>
      <c r="U78" s="1921"/>
      <c r="V78" s="1305"/>
    </row>
    <row r="79" spans="1:22" x14ac:dyDescent="0.2">
      <c r="A79" s="1223"/>
      <c r="B79" s="1352"/>
      <c r="C79" s="1199"/>
      <c r="D79" s="1931"/>
      <c r="E79" s="1932"/>
      <c r="F79" s="1262"/>
      <c r="G79" s="1261" t="s">
        <v>174</v>
      </c>
      <c r="H79" s="1318" t="s">
        <v>175</v>
      </c>
      <c r="I79" s="1241"/>
      <c r="J79" s="1850">
        <v>13</v>
      </c>
      <c r="K79" s="1857">
        <v>3</v>
      </c>
      <c r="L79" s="1857">
        <v>3</v>
      </c>
      <c r="M79" s="1857">
        <v>3</v>
      </c>
      <c r="N79" s="1857">
        <v>4</v>
      </c>
      <c r="O79" s="1884"/>
      <c r="P79" s="1851"/>
      <c r="Q79" s="1850"/>
      <c r="R79" s="1850"/>
      <c r="S79" s="1475"/>
      <c r="T79" s="1475"/>
      <c r="U79" s="1921"/>
      <c r="V79" s="1305"/>
    </row>
    <row r="80" spans="1:22" ht="16.5" x14ac:dyDescent="0.2">
      <c r="A80" s="1223"/>
      <c r="B80" s="1352"/>
      <c r="C80" s="1199"/>
      <c r="D80" s="1931"/>
      <c r="E80" s="1933"/>
      <c r="F80" s="1263"/>
      <c r="G80" s="1261" t="s">
        <v>176</v>
      </c>
      <c r="H80" s="1318" t="s">
        <v>177</v>
      </c>
      <c r="I80" s="1241"/>
      <c r="J80" s="1850">
        <v>456</v>
      </c>
      <c r="K80" s="1857">
        <v>114</v>
      </c>
      <c r="L80" s="1857">
        <v>114</v>
      </c>
      <c r="M80" s="1857">
        <v>114</v>
      </c>
      <c r="N80" s="1857">
        <v>114</v>
      </c>
      <c r="O80" s="1884"/>
      <c r="P80" s="1851"/>
      <c r="Q80" s="1850"/>
      <c r="R80" s="1850"/>
      <c r="S80" s="1475"/>
      <c r="T80" s="1475"/>
      <c r="U80" s="1921"/>
      <c r="V80" s="1305"/>
    </row>
    <row r="81" spans="1:22" s="1923" customFormat="1" ht="40.5" customHeight="1" x14ac:dyDescent="0.2">
      <c r="A81" s="1223"/>
      <c r="B81" s="1352"/>
      <c r="C81" s="1199"/>
      <c r="D81" s="1931"/>
      <c r="E81" s="1934">
        <v>5004429</v>
      </c>
      <c r="F81" s="1260" t="s">
        <v>178</v>
      </c>
      <c r="G81" s="1261"/>
      <c r="H81" s="1241"/>
      <c r="I81" s="1241" t="s">
        <v>157</v>
      </c>
      <c r="J81" s="1852">
        <f>K81+L81+M81+N81</f>
        <v>410</v>
      </c>
      <c r="K81" s="1852">
        <f>K83</f>
        <v>85</v>
      </c>
      <c r="L81" s="1852">
        <f t="shared" ref="L81:N81" si="12">L83</f>
        <v>120</v>
      </c>
      <c r="M81" s="1852">
        <f t="shared" si="12"/>
        <v>120</v>
      </c>
      <c r="N81" s="1852">
        <f t="shared" si="12"/>
        <v>85</v>
      </c>
      <c r="O81" s="1843">
        <v>3275.47</v>
      </c>
      <c r="P81" s="1851">
        <v>2500</v>
      </c>
      <c r="Q81" s="1919"/>
      <c r="R81" s="1919"/>
      <c r="S81" s="1920"/>
      <c r="T81" s="1877">
        <f t="shared" ref="T81" si="13">+O81-P81-Q81-R81-S81</f>
        <v>775.4699999999998</v>
      </c>
      <c r="U81" s="1928">
        <v>30183</v>
      </c>
      <c r="V81" s="1922"/>
    </row>
    <row r="82" spans="1:22" ht="24.75" x14ac:dyDescent="0.2">
      <c r="A82" s="1223"/>
      <c r="B82" s="1352"/>
      <c r="C82" s="1199"/>
      <c r="D82" s="1931"/>
      <c r="E82" s="1930"/>
      <c r="F82" s="1262"/>
      <c r="G82" s="1261" t="s">
        <v>179</v>
      </c>
      <c r="H82" s="1318" t="s">
        <v>180</v>
      </c>
      <c r="I82" s="1241"/>
      <c r="J82" s="1850">
        <v>0</v>
      </c>
      <c r="K82" s="1850"/>
      <c r="L82" s="1850"/>
      <c r="M82" s="1850"/>
      <c r="N82" s="1850"/>
      <c r="O82" s="1475"/>
      <c r="P82" s="1851"/>
      <c r="Q82" s="1850"/>
      <c r="R82" s="1850"/>
      <c r="S82" s="1475"/>
      <c r="T82" s="1475"/>
      <c r="U82" s="1921"/>
      <c r="V82" s="1305"/>
    </row>
    <row r="83" spans="1:22" ht="33" x14ac:dyDescent="0.2">
      <c r="A83" s="1223"/>
      <c r="B83" s="1352"/>
      <c r="C83" s="1199"/>
      <c r="D83" s="1931"/>
      <c r="E83" s="1932"/>
      <c r="F83" s="1262"/>
      <c r="G83" s="1261" t="s">
        <v>181</v>
      </c>
      <c r="H83" s="1318" t="s">
        <v>182</v>
      </c>
      <c r="I83" s="1241"/>
      <c r="J83" s="1850">
        <v>410</v>
      </c>
      <c r="K83" s="1857">
        <v>85</v>
      </c>
      <c r="L83" s="1857">
        <v>120</v>
      </c>
      <c r="M83" s="1857">
        <v>120</v>
      </c>
      <c r="N83" s="1857">
        <v>85</v>
      </c>
      <c r="O83" s="1884"/>
      <c r="P83" s="1851"/>
      <c r="Q83" s="1850"/>
      <c r="R83" s="1850"/>
      <c r="S83" s="1475"/>
      <c r="T83" s="1475"/>
      <c r="U83" s="1921"/>
      <c r="V83" s="1305"/>
    </row>
    <row r="84" spans="1:22" ht="16.5" x14ac:dyDescent="0.2">
      <c r="A84" s="1223"/>
      <c r="B84" s="1352"/>
      <c r="C84" s="1199"/>
      <c r="D84" s="1931"/>
      <c r="E84" s="1932"/>
      <c r="F84" s="1262"/>
      <c r="G84" s="1935" t="s">
        <v>183</v>
      </c>
      <c r="H84" s="1318" t="s">
        <v>184</v>
      </c>
      <c r="I84" s="1241"/>
      <c r="J84" s="1850">
        <v>0</v>
      </c>
      <c r="K84" s="1850"/>
      <c r="L84" s="1850"/>
      <c r="M84" s="1850"/>
      <c r="N84" s="1850"/>
      <c r="O84" s="1884"/>
      <c r="P84" s="1851"/>
      <c r="Q84" s="1850"/>
      <c r="R84" s="1850"/>
      <c r="S84" s="1475"/>
      <c r="T84" s="1475"/>
      <c r="U84" s="1921"/>
      <c r="V84" s="1305"/>
    </row>
    <row r="85" spans="1:22" ht="16.5" x14ac:dyDescent="0.2">
      <c r="A85" s="1294"/>
      <c r="B85" s="1352"/>
      <c r="C85" s="1317"/>
      <c r="D85" s="1936"/>
      <c r="E85" s="1933"/>
      <c r="F85" s="1263"/>
      <c r="G85" s="1261" t="s">
        <v>2151</v>
      </c>
      <c r="H85" s="1318" t="s">
        <v>2152</v>
      </c>
      <c r="I85" s="1241"/>
      <c r="J85" s="1850">
        <v>410</v>
      </c>
      <c r="K85" s="1857">
        <v>85</v>
      </c>
      <c r="L85" s="1857">
        <v>120</v>
      </c>
      <c r="M85" s="1857">
        <v>120</v>
      </c>
      <c r="N85" s="1857">
        <v>85</v>
      </c>
      <c r="O85" s="1884"/>
      <c r="P85" s="1851"/>
      <c r="Q85" s="1850"/>
      <c r="R85" s="1850"/>
      <c r="S85" s="1475"/>
      <c r="T85" s="1475"/>
      <c r="U85" s="1921"/>
      <c r="V85" s="1305"/>
    </row>
    <row r="86" spans="1:22" ht="31.5" customHeight="1" x14ac:dyDescent="0.2">
      <c r="A86" s="1279" t="s">
        <v>1155</v>
      </c>
      <c r="B86" s="1244" t="s">
        <v>185</v>
      </c>
      <c r="C86" s="1908" t="s">
        <v>186</v>
      </c>
      <c r="D86" s="1909" t="s">
        <v>187</v>
      </c>
      <c r="E86" s="1473">
        <v>5000027</v>
      </c>
      <c r="F86" s="1260" t="s">
        <v>188</v>
      </c>
      <c r="G86" s="1261"/>
      <c r="H86" s="1318"/>
      <c r="I86" s="1241" t="s">
        <v>189</v>
      </c>
      <c r="J86" s="1852">
        <f>K86+L86+M86+N86</f>
        <v>12944</v>
      </c>
      <c r="K86" s="1852">
        <f>K87+K88+K89+K90</f>
        <v>3235</v>
      </c>
      <c r="L86" s="1852">
        <f t="shared" ref="L86:N86" si="14">L87+L88+L89+L90</f>
        <v>3236</v>
      </c>
      <c r="M86" s="1852">
        <f t="shared" si="14"/>
        <v>3236</v>
      </c>
      <c r="N86" s="1852">
        <f t="shared" si="14"/>
        <v>3237</v>
      </c>
      <c r="O86" s="1843">
        <v>197028.03</v>
      </c>
      <c r="P86" s="1851">
        <v>6500</v>
      </c>
      <c r="Q86" s="1850"/>
      <c r="R86" s="1859">
        <v>450693</v>
      </c>
      <c r="S86" s="1475"/>
      <c r="T86" s="1877">
        <f t="shared" ref="T86" si="15">+O86-P86-Q86-R86-S86</f>
        <v>-260164.97</v>
      </c>
      <c r="U86" s="1928">
        <v>502145</v>
      </c>
      <c r="V86" s="1305"/>
    </row>
    <row r="87" spans="1:22" ht="16.5" x14ac:dyDescent="0.2">
      <c r="A87" s="1223"/>
      <c r="B87" s="1244"/>
      <c r="C87" s="1937"/>
      <c r="D87" s="1929"/>
      <c r="E87" s="1930"/>
      <c r="F87" s="1262"/>
      <c r="G87" s="1261" t="s">
        <v>190</v>
      </c>
      <c r="H87" s="1318" t="s">
        <v>191</v>
      </c>
      <c r="I87" s="1241"/>
      <c r="J87" s="1850">
        <v>12756</v>
      </c>
      <c r="K87" s="1857">
        <v>3189</v>
      </c>
      <c r="L87" s="1857">
        <v>3189</v>
      </c>
      <c r="M87" s="1857">
        <v>3189</v>
      </c>
      <c r="N87" s="1857">
        <v>3189</v>
      </c>
      <c r="O87" s="1884"/>
      <c r="P87" s="1851"/>
      <c r="Q87" s="1850"/>
      <c r="R87" s="1850"/>
      <c r="S87" s="1475"/>
      <c r="T87" s="1475"/>
      <c r="U87" s="1921"/>
      <c r="V87" s="1305"/>
    </row>
    <row r="88" spans="1:22" ht="16.5" x14ac:dyDescent="0.2">
      <c r="A88" s="1223"/>
      <c r="B88" s="1244"/>
      <c r="C88" s="1938"/>
      <c r="D88" s="1931"/>
      <c r="E88" s="1932"/>
      <c r="F88" s="1262"/>
      <c r="G88" s="1261" t="s">
        <v>192</v>
      </c>
      <c r="H88" s="1318" t="s">
        <v>193</v>
      </c>
      <c r="I88" s="1241"/>
      <c r="J88" s="1850">
        <v>96</v>
      </c>
      <c r="K88" s="1857">
        <v>24</v>
      </c>
      <c r="L88" s="1857">
        <v>24</v>
      </c>
      <c r="M88" s="1857">
        <v>24</v>
      </c>
      <c r="N88" s="1857">
        <v>24</v>
      </c>
      <c r="O88" s="1884"/>
      <c r="P88" s="1851"/>
      <c r="Q88" s="1850"/>
      <c r="R88" s="1850"/>
      <c r="S88" s="1475"/>
      <c r="T88" s="1475"/>
      <c r="U88" s="1921"/>
      <c r="V88" s="1305"/>
    </row>
    <row r="89" spans="1:22" x14ac:dyDescent="0.2">
      <c r="A89" s="1223"/>
      <c r="B89" s="1244"/>
      <c r="C89" s="1938"/>
      <c r="D89" s="1931"/>
      <c r="E89" s="1932"/>
      <c r="F89" s="1262"/>
      <c r="G89" s="1261" t="s">
        <v>194</v>
      </c>
      <c r="H89" s="1318" t="s">
        <v>195</v>
      </c>
      <c r="I89" s="1241"/>
      <c r="J89" s="1850">
        <v>69</v>
      </c>
      <c r="K89" s="1857">
        <v>17</v>
      </c>
      <c r="L89" s="1857">
        <v>17</v>
      </c>
      <c r="M89" s="1857">
        <v>17</v>
      </c>
      <c r="N89" s="1857">
        <v>18</v>
      </c>
      <c r="O89" s="1884"/>
      <c r="P89" s="1851"/>
      <c r="Q89" s="1850"/>
      <c r="R89" s="1850"/>
      <c r="S89" s="1475"/>
      <c r="T89" s="1475"/>
      <c r="U89" s="1921"/>
      <c r="V89" s="1305"/>
    </row>
    <row r="90" spans="1:22" x14ac:dyDescent="0.2">
      <c r="A90" s="1223"/>
      <c r="B90" s="1244"/>
      <c r="C90" s="1939"/>
      <c r="D90" s="1936"/>
      <c r="E90" s="1933"/>
      <c r="F90" s="1263"/>
      <c r="G90" s="1261" t="s">
        <v>196</v>
      </c>
      <c r="H90" s="1318" t="s">
        <v>197</v>
      </c>
      <c r="I90" s="1241"/>
      <c r="J90" s="1850">
        <v>23</v>
      </c>
      <c r="K90" s="1857">
        <v>5</v>
      </c>
      <c r="L90" s="1857">
        <v>6</v>
      </c>
      <c r="M90" s="1857">
        <v>6</v>
      </c>
      <c r="N90" s="1857">
        <v>6</v>
      </c>
      <c r="O90" s="1884"/>
      <c r="P90" s="1851"/>
      <c r="Q90" s="1850"/>
      <c r="R90" s="1850"/>
      <c r="S90" s="1475"/>
      <c r="T90" s="1475"/>
      <c r="U90" s="1921"/>
      <c r="V90" s="1305"/>
    </row>
    <row r="91" spans="1:22" ht="28.5" customHeight="1" x14ac:dyDescent="0.2">
      <c r="A91" s="1223"/>
      <c r="B91" s="1244"/>
      <c r="C91" s="1908" t="s">
        <v>198</v>
      </c>
      <c r="D91" s="1909" t="s">
        <v>199</v>
      </c>
      <c r="E91" s="1473">
        <v>5000028</v>
      </c>
      <c r="F91" s="1260" t="s">
        <v>200</v>
      </c>
      <c r="G91" s="1261"/>
      <c r="H91" s="1318"/>
      <c r="I91" s="1241" t="s">
        <v>189</v>
      </c>
      <c r="J91" s="1852">
        <f>K91+L91+M91+N91</f>
        <v>1169</v>
      </c>
      <c r="K91" s="1852">
        <f>K92+K94+K95</f>
        <v>291</v>
      </c>
      <c r="L91" s="1852">
        <f t="shared" ref="L91:N91" si="16">L92+L94+L95</f>
        <v>292</v>
      </c>
      <c r="M91" s="1852">
        <f t="shared" si="16"/>
        <v>293</v>
      </c>
      <c r="N91" s="1852">
        <f t="shared" si="16"/>
        <v>293</v>
      </c>
      <c r="O91" s="1843">
        <v>193047.94</v>
      </c>
      <c r="P91" s="1851">
        <v>60012</v>
      </c>
      <c r="Q91" s="1850"/>
      <c r="R91" s="1859">
        <v>109787</v>
      </c>
      <c r="S91" s="1475"/>
      <c r="T91" s="1877">
        <f t="shared" ref="T91" si="17">+O91-P91-Q91-R91-S91</f>
        <v>23248.940000000002</v>
      </c>
      <c r="U91" s="1928">
        <v>546194</v>
      </c>
      <c r="V91" s="1305"/>
    </row>
    <row r="92" spans="1:22" x14ac:dyDescent="0.2">
      <c r="A92" s="1223"/>
      <c r="B92" s="1244"/>
      <c r="C92" s="1937"/>
      <c r="D92" s="1929"/>
      <c r="E92" s="1930"/>
      <c r="F92" s="1262"/>
      <c r="G92" s="1261" t="s">
        <v>201</v>
      </c>
      <c r="H92" s="1318" t="s">
        <v>202</v>
      </c>
      <c r="I92" s="1241"/>
      <c r="J92" s="1850">
        <v>1119</v>
      </c>
      <c r="K92" s="1857">
        <v>279</v>
      </c>
      <c r="L92" s="1857">
        <v>280</v>
      </c>
      <c r="M92" s="1857">
        <v>280</v>
      </c>
      <c r="N92" s="1857">
        <v>280</v>
      </c>
      <c r="O92" s="1850"/>
      <c r="P92" s="1851"/>
      <c r="Q92" s="1850"/>
      <c r="R92" s="1850"/>
      <c r="S92" s="1475"/>
      <c r="T92" s="1475"/>
      <c r="U92" s="1921"/>
      <c r="V92" s="1305"/>
    </row>
    <row r="93" spans="1:22" x14ac:dyDescent="0.2">
      <c r="A93" s="1223"/>
      <c r="B93" s="1244"/>
      <c r="C93" s="1938"/>
      <c r="D93" s="1931"/>
      <c r="E93" s="1932"/>
      <c r="F93" s="1262"/>
      <c r="G93" s="1261" t="s">
        <v>203</v>
      </c>
      <c r="H93" s="1318" t="s">
        <v>204</v>
      </c>
      <c r="I93" s="1241"/>
      <c r="J93" s="1850">
        <v>3</v>
      </c>
      <c r="K93" s="1850"/>
      <c r="L93" s="1850">
        <v>1</v>
      </c>
      <c r="M93" s="1850">
        <v>1</v>
      </c>
      <c r="N93" s="1850">
        <v>1</v>
      </c>
      <c r="O93" s="1850"/>
      <c r="P93" s="1851"/>
      <c r="Q93" s="1850"/>
      <c r="R93" s="1850"/>
      <c r="S93" s="1475"/>
      <c r="T93" s="1475"/>
      <c r="U93" s="1921"/>
      <c r="V93" s="1305"/>
    </row>
    <row r="94" spans="1:22" x14ac:dyDescent="0.2">
      <c r="A94" s="1223"/>
      <c r="B94" s="1244"/>
      <c r="C94" s="1938"/>
      <c r="D94" s="1931"/>
      <c r="E94" s="1932"/>
      <c r="F94" s="1262"/>
      <c r="G94" s="1261" t="s">
        <v>205</v>
      </c>
      <c r="H94" s="1318" t="s">
        <v>206</v>
      </c>
      <c r="I94" s="1241"/>
      <c r="J94" s="1850">
        <v>30</v>
      </c>
      <c r="K94" s="1857">
        <v>7</v>
      </c>
      <c r="L94" s="1857">
        <v>7</v>
      </c>
      <c r="M94" s="1857">
        <v>8</v>
      </c>
      <c r="N94" s="1857">
        <v>8</v>
      </c>
      <c r="O94" s="1850"/>
      <c r="P94" s="1851"/>
      <c r="Q94" s="1850"/>
      <c r="R94" s="1850"/>
      <c r="S94" s="1475"/>
      <c r="T94" s="1475"/>
      <c r="U94" s="1921"/>
      <c r="V94" s="1305"/>
    </row>
    <row r="95" spans="1:22" x14ac:dyDescent="0.2">
      <c r="A95" s="1223"/>
      <c r="B95" s="1244"/>
      <c r="C95" s="1939"/>
      <c r="D95" s="1936"/>
      <c r="E95" s="1933"/>
      <c r="F95" s="1263"/>
      <c r="G95" s="1261" t="s">
        <v>207</v>
      </c>
      <c r="H95" s="1318" t="s">
        <v>208</v>
      </c>
      <c r="I95" s="1241"/>
      <c r="J95" s="1850">
        <v>20</v>
      </c>
      <c r="K95" s="1857">
        <v>5</v>
      </c>
      <c r="L95" s="1857">
        <v>5</v>
      </c>
      <c r="M95" s="1857">
        <v>5</v>
      </c>
      <c r="N95" s="1857">
        <v>5</v>
      </c>
      <c r="O95" s="1850"/>
      <c r="P95" s="1851"/>
      <c r="Q95" s="1850"/>
      <c r="R95" s="1850"/>
      <c r="S95" s="1475"/>
      <c r="T95" s="1475"/>
      <c r="U95" s="1850"/>
      <c r="V95" s="1305"/>
    </row>
    <row r="96" spans="1:22" ht="44.25" customHeight="1" x14ac:dyDescent="0.2">
      <c r="A96" s="1223"/>
      <c r="B96" s="1244"/>
      <c r="C96" s="1908" t="s">
        <v>209</v>
      </c>
      <c r="D96" s="1909" t="s">
        <v>210</v>
      </c>
      <c r="E96" s="1473">
        <v>5000031</v>
      </c>
      <c r="F96" s="1260" t="s">
        <v>211</v>
      </c>
      <c r="G96" s="1261"/>
      <c r="H96" s="1318"/>
      <c r="I96" s="1241" t="s">
        <v>189</v>
      </c>
      <c r="J96" s="1852">
        <f>K96+L96+M96+N96</f>
        <v>3800</v>
      </c>
      <c r="K96" s="1852">
        <f>K97</f>
        <v>950</v>
      </c>
      <c r="L96" s="1852">
        <f t="shared" ref="L96:N96" si="18">L97</f>
        <v>950</v>
      </c>
      <c r="M96" s="1852">
        <f t="shared" si="18"/>
        <v>950</v>
      </c>
      <c r="N96" s="1852">
        <f t="shared" si="18"/>
        <v>950</v>
      </c>
      <c r="O96" s="1843">
        <v>79759.820000000007</v>
      </c>
      <c r="P96" s="1851">
        <v>15308</v>
      </c>
      <c r="Q96" s="1850"/>
      <c r="R96" s="1850"/>
      <c r="S96" s="1475"/>
      <c r="T96" s="1877">
        <f t="shared" ref="T96" si="19">+O96-P96-Q96-R96-S96</f>
        <v>64451.820000000007</v>
      </c>
      <c r="U96" s="1859">
        <v>50872</v>
      </c>
      <c r="V96" s="1305"/>
    </row>
    <row r="97" spans="1:22" x14ac:dyDescent="0.2">
      <c r="A97" s="1223"/>
      <c r="B97" s="1244"/>
      <c r="C97" s="1940"/>
      <c r="D97" s="1941"/>
      <c r="E97" s="1942"/>
      <c r="F97" s="1262"/>
      <c r="G97" s="1261" t="s">
        <v>212</v>
      </c>
      <c r="H97" s="1318" t="s">
        <v>213</v>
      </c>
      <c r="I97" s="1241"/>
      <c r="J97" s="1850">
        <v>3800</v>
      </c>
      <c r="K97" s="1857">
        <v>950</v>
      </c>
      <c r="L97" s="1857">
        <v>950</v>
      </c>
      <c r="M97" s="1857">
        <v>950</v>
      </c>
      <c r="N97" s="1857">
        <v>950</v>
      </c>
      <c r="O97" s="1850"/>
      <c r="P97" s="1851"/>
      <c r="Q97" s="1850"/>
      <c r="R97" s="1850"/>
      <c r="S97" s="1475"/>
      <c r="T97" s="1475"/>
      <c r="U97" s="1850"/>
      <c r="V97" s="1305"/>
    </row>
    <row r="98" spans="1:22" ht="32.25" customHeight="1" x14ac:dyDescent="0.2">
      <c r="A98" s="1223"/>
      <c r="B98" s="1244"/>
      <c r="C98" s="1908" t="s">
        <v>2153</v>
      </c>
      <c r="D98" s="1943" t="s">
        <v>2154</v>
      </c>
      <c r="E98" s="1473">
        <v>5000035</v>
      </c>
      <c r="F98" s="1260" t="s">
        <v>2155</v>
      </c>
      <c r="G98" s="1261"/>
      <c r="H98" s="1841"/>
      <c r="I98" s="1241" t="s">
        <v>189</v>
      </c>
      <c r="J98" s="1852">
        <f>K98+L98+M98+N98</f>
        <v>2984</v>
      </c>
      <c r="K98" s="1852">
        <f>K99</f>
        <v>746</v>
      </c>
      <c r="L98" s="1852">
        <f t="shared" ref="L98:N98" si="20">L99</f>
        <v>746</v>
      </c>
      <c r="M98" s="1852">
        <f t="shared" si="20"/>
        <v>746</v>
      </c>
      <c r="N98" s="1852">
        <f t="shared" si="20"/>
        <v>746</v>
      </c>
      <c r="O98" s="1843">
        <v>58633.15</v>
      </c>
      <c r="P98" s="1851">
        <v>3831</v>
      </c>
      <c r="Q98" s="1850"/>
      <c r="R98" s="1850"/>
      <c r="S98" s="1475"/>
      <c r="T98" s="1877">
        <f t="shared" ref="T98:T100" si="21">+O98-P98-Q98-R98-S98</f>
        <v>54802.15</v>
      </c>
      <c r="U98" s="1859">
        <v>75231</v>
      </c>
      <c r="V98" s="1305"/>
    </row>
    <row r="99" spans="1:22" ht="16.5" customHeight="1" x14ac:dyDescent="0.2">
      <c r="A99" s="1223"/>
      <c r="B99" s="1244"/>
      <c r="C99" s="1908"/>
      <c r="D99" s="1943"/>
      <c r="E99" s="1473"/>
      <c r="F99" s="1260"/>
      <c r="G99" s="1261" t="s">
        <v>215</v>
      </c>
      <c r="H99" s="1318" t="s">
        <v>216</v>
      </c>
      <c r="I99" s="1241"/>
      <c r="J99" s="1850">
        <v>2984</v>
      </c>
      <c r="K99" s="1857">
        <v>746</v>
      </c>
      <c r="L99" s="1857">
        <v>746</v>
      </c>
      <c r="M99" s="1857">
        <v>746</v>
      </c>
      <c r="N99" s="1857">
        <v>746</v>
      </c>
      <c r="O99" s="1884"/>
      <c r="P99" s="1851"/>
      <c r="Q99" s="1850"/>
      <c r="R99" s="1850"/>
      <c r="S99" s="1475"/>
      <c r="T99" s="1475"/>
      <c r="U99" s="1850"/>
      <c r="V99" s="1305"/>
    </row>
    <row r="100" spans="1:22" ht="24.75" customHeight="1" x14ac:dyDescent="0.2">
      <c r="A100" s="1223"/>
      <c r="B100" s="1244"/>
      <c r="C100" s="1908" t="s">
        <v>217</v>
      </c>
      <c r="D100" s="1909" t="s">
        <v>218</v>
      </c>
      <c r="E100" s="1473">
        <v>5000029</v>
      </c>
      <c r="F100" s="1260" t="s">
        <v>219</v>
      </c>
      <c r="G100" s="1261"/>
      <c r="H100" s="1318"/>
      <c r="I100" s="1241" t="s">
        <v>189</v>
      </c>
      <c r="J100" s="1852">
        <f>K100+L100+M100+N100</f>
        <v>178</v>
      </c>
      <c r="K100" s="1852">
        <f>K101+K102+K103+K104</f>
        <v>43</v>
      </c>
      <c r="L100" s="1852">
        <f t="shared" ref="L100:N100" si="22">L101+L102+L103+L104</f>
        <v>44</v>
      </c>
      <c r="M100" s="1852">
        <f t="shared" si="22"/>
        <v>45</v>
      </c>
      <c r="N100" s="1852">
        <f t="shared" si="22"/>
        <v>46</v>
      </c>
      <c r="O100" s="1843">
        <v>101935.76</v>
      </c>
      <c r="P100" s="1851">
        <v>3000</v>
      </c>
      <c r="Q100" s="1850"/>
      <c r="R100" s="1859">
        <v>3722</v>
      </c>
      <c r="S100" s="1475"/>
      <c r="T100" s="1877">
        <f t="shared" si="21"/>
        <v>95213.759999999995</v>
      </c>
      <c r="U100" s="1859">
        <v>226754</v>
      </c>
      <c r="V100" s="1305"/>
    </row>
    <row r="101" spans="1:22" x14ac:dyDescent="0.2">
      <c r="A101" s="1223"/>
      <c r="B101" s="1244"/>
      <c r="C101" s="1937"/>
      <c r="D101" s="1929"/>
      <c r="E101" s="1930"/>
      <c r="F101" s="1262"/>
      <c r="G101" s="1261" t="s">
        <v>220</v>
      </c>
      <c r="H101" s="1318" t="s">
        <v>221</v>
      </c>
      <c r="I101" s="1241"/>
      <c r="J101" s="1850">
        <v>92</v>
      </c>
      <c r="K101" s="1857">
        <v>23</v>
      </c>
      <c r="L101" s="1857">
        <v>23</v>
      </c>
      <c r="M101" s="1857">
        <v>23</v>
      </c>
      <c r="N101" s="1857">
        <v>23</v>
      </c>
      <c r="O101" s="1884"/>
      <c r="P101" s="1851"/>
      <c r="Q101" s="1850"/>
      <c r="R101" s="1850"/>
      <c r="S101" s="1475"/>
      <c r="T101" s="1475"/>
      <c r="U101" s="1850"/>
      <c r="V101" s="1305"/>
    </row>
    <row r="102" spans="1:22" ht="24.75" x14ac:dyDescent="0.2">
      <c r="A102" s="1223"/>
      <c r="B102" s="1244"/>
      <c r="C102" s="1938"/>
      <c r="D102" s="1931"/>
      <c r="E102" s="1932"/>
      <c r="F102" s="1262"/>
      <c r="G102" s="1261" t="s">
        <v>222</v>
      </c>
      <c r="H102" s="1318" t="s">
        <v>223</v>
      </c>
      <c r="I102" s="1241"/>
      <c r="J102" s="1850">
        <v>23</v>
      </c>
      <c r="K102" s="1857">
        <v>5</v>
      </c>
      <c r="L102" s="1857">
        <v>6</v>
      </c>
      <c r="M102" s="1857">
        <v>6</v>
      </c>
      <c r="N102" s="1857">
        <v>6</v>
      </c>
      <c r="O102" s="1884"/>
      <c r="P102" s="1851"/>
      <c r="Q102" s="1850"/>
      <c r="R102" s="1850"/>
      <c r="S102" s="1475"/>
      <c r="T102" s="1475"/>
      <c r="U102" s="1850"/>
      <c r="V102" s="1305"/>
    </row>
    <row r="103" spans="1:22" ht="24.75" x14ac:dyDescent="0.2">
      <c r="A103" s="1223"/>
      <c r="B103" s="1244"/>
      <c r="C103" s="1938"/>
      <c r="D103" s="1931"/>
      <c r="E103" s="1932"/>
      <c r="F103" s="1262"/>
      <c r="G103" s="1261" t="s">
        <v>224</v>
      </c>
      <c r="H103" s="1318" t="s">
        <v>225</v>
      </c>
      <c r="I103" s="1241"/>
      <c r="J103" s="1850">
        <v>38</v>
      </c>
      <c r="K103" s="1857">
        <v>9</v>
      </c>
      <c r="L103" s="1857">
        <v>9</v>
      </c>
      <c r="M103" s="1857">
        <v>10</v>
      </c>
      <c r="N103" s="1857">
        <v>10</v>
      </c>
      <c r="O103" s="1884"/>
      <c r="P103" s="1851"/>
      <c r="Q103" s="1850"/>
      <c r="R103" s="1850"/>
      <c r="S103" s="1475"/>
      <c r="T103" s="1475"/>
      <c r="U103" s="1850"/>
      <c r="V103" s="1305"/>
    </row>
    <row r="104" spans="1:22" x14ac:dyDescent="0.2">
      <c r="A104" s="1223"/>
      <c r="B104" s="1244"/>
      <c r="C104" s="1939"/>
      <c r="D104" s="1936"/>
      <c r="E104" s="1933"/>
      <c r="F104" s="1263"/>
      <c r="G104" s="1261" t="s">
        <v>226</v>
      </c>
      <c r="H104" s="1318" t="s">
        <v>227</v>
      </c>
      <c r="I104" s="1241"/>
      <c r="J104" s="1850">
        <v>25</v>
      </c>
      <c r="K104" s="1857">
        <v>6</v>
      </c>
      <c r="L104" s="1857">
        <v>6</v>
      </c>
      <c r="M104" s="1857">
        <v>6</v>
      </c>
      <c r="N104" s="1857">
        <v>7</v>
      </c>
      <c r="O104" s="1884"/>
      <c r="P104" s="1851"/>
      <c r="Q104" s="1850"/>
      <c r="R104" s="1850"/>
      <c r="S104" s="1475"/>
      <c r="T104" s="1475"/>
      <c r="U104" s="1850"/>
      <c r="V104" s="1305"/>
    </row>
    <row r="105" spans="1:22" ht="24.75" customHeight="1" x14ac:dyDescent="0.2">
      <c r="A105" s="1223"/>
      <c r="B105" s="1244"/>
      <c r="C105" s="1908" t="s">
        <v>228</v>
      </c>
      <c r="D105" s="1909" t="s">
        <v>229</v>
      </c>
      <c r="E105" s="1473">
        <v>5000030</v>
      </c>
      <c r="F105" s="1260" t="s">
        <v>230</v>
      </c>
      <c r="G105" s="1261"/>
      <c r="H105" s="1318"/>
      <c r="I105" s="1241" t="s">
        <v>189</v>
      </c>
      <c r="J105" s="1852">
        <f>K105+L105+M105+N105</f>
        <v>19</v>
      </c>
      <c r="K105" s="1852">
        <f>K106+K107</f>
        <v>4</v>
      </c>
      <c r="L105" s="1852">
        <f t="shared" ref="L105:N105" si="23">L106+L107</f>
        <v>5</v>
      </c>
      <c r="M105" s="1852">
        <f t="shared" si="23"/>
        <v>5</v>
      </c>
      <c r="N105" s="1852">
        <f t="shared" si="23"/>
        <v>5</v>
      </c>
      <c r="O105" s="1843">
        <v>2292.35</v>
      </c>
      <c r="P105" s="1851">
        <v>2500</v>
      </c>
      <c r="Q105" s="1850"/>
      <c r="R105" s="1850"/>
      <c r="S105" s="1475"/>
      <c r="T105" s="1877">
        <f t="shared" ref="T105" si="24">+O105-P105-Q105-R105-S105</f>
        <v>-207.65000000000009</v>
      </c>
      <c r="U105" s="1859">
        <v>209029</v>
      </c>
      <c r="V105" s="1305"/>
    </row>
    <row r="106" spans="1:22" x14ac:dyDescent="0.2">
      <c r="A106" s="1223"/>
      <c r="B106" s="1244"/>
      <c r="C106" s="1937"/>
      <c r="D106" s="1929"/>
      <c r="E106" s="1930"/>
      <c r="F106" s="1262"/>
      <c r="G106" s="1261" t="s">
        <v>231</v>
      </c>
      <c r="H106" s="1318" t="s">
        <v>232</v>
      </c>
      <c r="I106" s="1241"/>
      <c r="J106" s="1850">
        <v>15</v>
      </c>
      <c r="K106" s="1857">
        <v>3</v>
      </c>
      <c r="L106" s="1857">
        <v>4</v>
      </c>
      <c r="M106" s="1857">
        <v>4</v>
      </c>
      <c r="N106" s="1857">
        <v>4</v>
      </c>
      <c r="O106" s="1884"/>
      <c r="P106" s="1851"/>
      <c r="Q106" s="1850"/>
      <c r="R106" s="1850"/>
      <c r="S106" s="1475"/>
      <c r="T106" s="1475"/>
      <c r="U106" s="1850"/>
      <c r="V106" s="1305"/>
    </row>
    <row r="107" spans="1:22" ht="17.25" thickBot="1" x14ac:dyDescent="0.25">
      <c r="A107" s="1223"/>
      <c r="B107" s="1798"/>
      <c r="C107" s="1938"/>
      <c r="D107" s="1931"/>
      <c r="E107" s="1932"/>
      <c r="F107" s="1262"/>
      <c r="G107" s="1879" t="s">
        <v>233</v>
      </c>
      <c r="H107" s="1592" t="s">
        <v>234</v>
      </c>
      <c r="I107" s="1306"/>
      <c r="J107" s="1889">
        <v>4</v>
      </c>
      <c r="K107" s="1857">
        <v>1</v>
      </c>
      <c r="L107" s="1857">
        <v>1</v>
      </c>
      <c r="M107" s="1857">
        <v>1</v>
      </c>
      <c r="N107" s="1857">
        <v>1</v>
      </c>
      <c r="O107" s="1884"/>
      <c r="P107" s="1851"/>
      <c r="Q107" s="1889"/>
      <c r="R107" s="1889"/>
      <c r="S107" s="1891"/>
      <c r="T107" s="1891"/>
      <c r="U107" s="1889"/>
      <c r="V107" s="1870"/>
    </row>
    <row r="108" spans="1:22" ht="13.5" customHeight="1" thickBot="1" x14ac:dyDescent="0.25">
      <c r="A108" s="1896" t="s">
        <v>235</v>
      </c>
      <c r="B108" s="1897"/>
      <c r="C108" s="1897"/>
      <c r="D108" s="1897"/>
      <c r="E108" s="1897"/>
      <c r="F108" s="1897"/>
      <c r="G108" s="1897"/>
      <c r="H108" s="1897"/>
      <c r="I108" s="1897"/>
      <c r="J108" s="1897"/>
      <c r="K108" s="1944"/>
      <c r="L108" s="1944"/>
      <c r="M108" s="1944"/>
      <c r="N108" s="1944"/>
      <c r="O108" s="1897"/>
      <c r="P108" s="1897"/>
      <c r="Q108" s="1897"/>
      <c r="R108" s="1897"/>
      <c r="S108" s="1897"/>
      <c r="T108" s="1897"/>
      <c r="U108" s="1897"/>
      <c r="V108" s="1898"/>
    </row>
    <row r="109" spans="1:22" ht="27" customHeight="1" x14ac:dyDescent="0.2">
      <c r="A109" s="1223" t="s">
        <v>236</v>
      </c>
      <c r="B109" s="1938" t="s">
        <v>237</v>
      </c>
      <c r="C109" s="1225" t="s">
        <v>238</v>
      </c>
      <c r="D109" s="1914" t="s">
        <v>239</v>
      </c>
      <c r="E109" s="1915">
        <v>5000032</v>
      </c>
      <c r="F109" s="1263" t="s">
        <v>240</v>
      </c>
      <c r="G109" s="1874"/>
      <c r="H109" s="1945"/>
      <c r="I109" s="1201" t="s">
        <v>241</v>
      </c>
      <c r="J109" s="1852">
        <f>K109+L109+M109+N109</f>
        <v>3445</v>
      </c>
      <c r="K109" s="1946">
        <f>K110</f>
        <v>861</v>
      </c>
      <c r="L109" s="1946">
        <f t="shared" ref="L109:N109" si="25">L110</f>
        <v>861</v>
      </c>
      <c r="M109" s="1946">
        <f t="shared" si="25"/>
        <v>861</v>
      </c>
      <c r="N109" s="1946">
        <f t="shared" si="25"/>
        <v>862</v>
      </c>
      <c r="O109" s="1901">
        <v>166800.13</v>
      </c>
      <c r="P109" s="1844">
        <v>4046</v>
      </c>
      <c r="Q109" s="1471"/>
      <c r="R109" s="1846">
        <v>434512</v>
      </c>
      <c r="S109" s="1471"/>
      <c r="T109" s="1877">
        <f t="shared" ref="T109" si="26">+O109-P109-Q109-R109-S109</f>
        <v>-271757.87</v>
      </c>
      <c r="U109" s="1947">
        <v>28611</v>
      </c>
      <c r="V109" s="1326"/>
    </row>
    <row r="110" spans="1:22" ht="16.5" x14ac:dyDescent="0.2">
      <c r="A110" s="1294"/>
      <c r="B110" s="1939"/>
      <c r="C110" s="1235"/>
      <c r="D110" s="1911"/>
      <c r="E110" s="1912"/>
      <c r="F110" s="1262"/>
      <c r="G110" s="1879" t="s">
        <v>242</v>
      </c>
      <c r="H110" s="1592" t="s">
        <v>239</v>
      </c>
      <c r="I110" s="1206"/>
      <c r="J110" s="1948">
        <v>3445</v>
      </c>
      <c r="K110" s="1857">
        <v>861</v>
      </c>
      <c r="L110" s="1857">
        <v>861</v>
      </c>
      <c r="M110" s="1857">
        <v>861</v>
      </c>
      <c r="N110" s="1857">
        <v>862</v>
      </c>
      <c r="O110" s="1884"/>
      <c r="P110" s="1890"/>
      <c r="Q110" s="1891"/>
      <c r="R110" s="1891"/>
      <c r="S110" s="1891"/>
      <c r="T110" s="1891"/>
      <c r="U110" s="1949"/>
      <c r="V110" s="1870"/>
    </row>
    <row r="111" spans="1:22" ht="82.5" x14ac:dyDescent="0.2">
      <c r="C111" s="1950">
        <v>3000733</v>
      </c>
      <c r="D111" s="1951" t="s">
        <v>2156</v>
      </c>
      <c r="E111" s="1952"/>
      <c r="F111" s="1953" t="s">
        <v>2156</v>
      </c>
      <c r="G111" s="1954"/>
      <c r="H111" s="1955"/>
      <c r="I111" s="1956"/>
      <c r="J111" s="1957">
        <f>K111+L111+M111+N111</f>
        <v>12620</v>
      </c>
      <c r="K111" s="1957">
        <f>K112</f>
        <v>3155</v>
      </c>
      <c r="L111" s="1957">
        <f t="shared" ref="L111:N111" si="27">L112</f>
        <v>3155</v>
      </c>
      <c r="M111" s="1957">
        <f t="shared" si="27"/>
        <v>3155</v>
      </c>
      <c r="N111" s="1957">
        <f t="shared" si="27"/>
        <v>3155</v>
      </c>
      <c r="O111" s="1913"/>
      <c r="P111" s="1851"/>
      <c r="Q111" s="1955"/>
      <c r="R111" s="1955"/>
      <c r="S111" s="1955"/>
      <c r="T111" s="1955"/>
      <c r="U111" s="1955"/>
      <c r="V111" s="1958"/>
    </row>
    <row r="112" spans="1:22" ht="16.5" x14ac:dyDescent="0.2">
      <c r="C112" s="1959"/>
      <c r="D112" s="1960"/>
      <c r="E112" s="1952"/>
      <c r="F112" s="1960"/>
      <c r="G112" s="1961" t="s">
        <v>2157</v>
      </c>
      <c r="H112" s="1962" t="s">
        <v>2158</v>
      </c>
      <c r="I112" s="1956" t="s">
        <v>2159</v>
      </c>
      <c r="J112" s="1913">
        <v>12620</v>
      </c>
      <c r="K112" s="1857">
        <v>3155</v>
      </c>
      <c r="L112" s="1857">
        <v>3155</v>
      </c>
      <c r="M112" s="1857">
        <v>3155</v>
      </c>
      <c r="N112" s="1857">
        <v>3155</v>
      </c>
      <c r="O112" s="1884"/>
      <c r="P112" s="1890"/>
      <c r="Q112" s="1955"/>
      <c r="R112" s="1955"/>
      <c r="S112" s="1955"/>
      <c r="T112" s="1955"/>
      <c r="U112" s="1955"/>
      <c r="V112" s="1958"/>
    </row>
    <row r="113" spans="1:22" ht="16.5" x14ac:dyDescent="0.2">
      <c r="C113" s="1959"/>
      <c r="D113" s="1960"/>
      <c r="E113" s="1952"/>
      <c r="F113" s="1960"/>
      <c r="G113" s="1961" t="s">
        <v>2160</v>
      </c>
      <c r="H113" s="1962" t="s">
        <v>2161</v>
      </c>
      <c r="I113" s="1956" t="s">
        <v>2159</v>
      </c>
      <c r="J113" s="1913">
        <v>5</v>
      </c>
      <c r="K113" s="1857">
        <v>1</v>
      </c>
      <c r="L113" s="1857">
        <v>1</v>
      </c>
      <c r="M113" s="1857">
        <v>1</v>
      </c>
      <c r="N113" s="1857">
        <v>2</v>
      </c>
      <c r="O113" s="1884"/>
      <c r="P113" s="1890"/>
      <c r="Q113" s="1955"/>
      <c r="R113" s="1955"/>
      <c r="S113" s="1955"/>
      <c r="T113" s="1955"/>
      <c r="U113" s="1955"/>
      <c r="V113" s="1958"/>
    </row>
    <row r="114" spans="1:22" ht="16.5" x14ac:dyDescent="0.2">
      <c r="C114" s="1959"/>
      <c r="D114" s="1960"/>
      <c r="E114" s="1952"/>
      <c r="F114" s="1960"/>
      <c r="G114" s="1961" t="s">
        <v>2162</v>
      </c>
      <c r="H114" s="1962" t="s">
        <v>2163</v>
      </c>
      <c r="I114" s="1956" t="s">
        <v>2159</v>
      </c>
      <c r="J114" s="1913">
        <v>2064</v>
      </c>
      <c r="K114" s="1857">
        <v>516</v>
      </c>
      <c r="L114" s="1857">
        <v>516</v>
      </c>
      <c r="M114" s="1857">
        <v>516</v>
      </c>
      <c r="N114" s="1857">
        <v>516</v>
      </c>
      <c r="O114" s="1884"/>
      <c r="P114" s="1885"/>
      <c r="Q114" s="1955"/>
      <c r="R114" s="1955"/>
      <c r="S114" s="1955"/>
      <c r="T114" s="1955"/>
      <c r="U114" s="1955"/>
      <c r="V114" s="1958"/>
    </row>
    <row r="115" spans="1:22" x14ac:dyDescent="0.2">
      <c r="A115" s="1826"/>
      <c r="B115" s="1826"/>
      <c r="C115" s="1827"/>
      <c r="D115" s="1828"/>
      <c r="E115" s="1829"/>
      <c r="F115" s="1828"/>
      <c r="G115" s="1963"/>
      <c r="H115" s="1826"/>
      <c r="I115" s="1830"/>
      <c r="J115" s="1826"/>
      <c r="K115" s="1826"/>
      <c r="L115" s="1826"/>
      <c r="M115" s="1826"/>
      <c r="N115" s="1826"/>
      <c r="O115" s="1826"/>
      <c r="P115" s="1826"/>
      <c r="Q115" s="1826"/>
      <c r="R115" s="1826"/>
      <c r="S115" s="1826"/>
      <c r="T115" s="1826"/>
      <c r="U115" s="1826"/>
      <c r="V115" s="1826"/>
    </row>
    <row r="116" spans="1:22" x14ac:dyDescent="0.2">
      <c r="A116" s="1964" t="s">
        <v>0</v>
      </c>
      <c r="B116" s="1964"/>
      <c r="C116" s="1964"/>
      <c r="D116" s="1964"/>
      <c r="E116" s="1964"/>
      <c r="F116" s="1964"/>
      <c r="G116" s="1964"/>
      <c r="H116" s="1964"/>
      <c r="I116" s="1964"/>
      <c r="J116" s="1964"/>
      <c r="K116" s="1964"/>
      <c r="L116" s="1964"/>
      <c r="M116" s="1964"/>
      <c r="N116" s="1964"/>
      <c r="O116" s="1964"/>
      <c r="P116" s="1964"/>
      <c r="Q116" s="1964"/>
      <c r="R116" s="1964"/>
      <c r="S116" s="1964"/>
      <c r="T116" s="1964"/>
      <c r="U116" s="1964"/>
      <c r="V116" s="1964"/>
    </row>
    <row r="117" spans="1:22" x14ac:dyDescent="0.2">
      <c r="A117" s="1964" t="s">
        <v>244</v>
      </c>
      <c r="B117" s="1964"/>
      <c r="C117" s="1964"/>
      <c r="D117" s="1964"/>
      <c r="E117" s="1964"/>
      <c r="F117" s="1964"/>
      <c r="G117" s="1964"/>
      <c r="H117" s="1964"/>
      <c r="I117" s="1964"/>
      <c r="J117" s="1964"/>
      <c r="K117" s="1964"/>
      <c r="L117" s="1964"/>
      <c r="M117" s="1964"/>
      <c r="N117" s="1964"/>
      <c r="O117" s="1964"/>
      <c r="P117" s="1964"/>
      <c r="Q117" s="1964"/>
      <c r="R117" s="1964"/>
      <c r="S117" s="1964"/>
      <c r="T117" s="1964"/>
      <c r="U117" s="1964"/>
      <c r="V117" s="1964"/>
    </row>
    <row r="118" spans="1:22" ht="12.75" customHeight="1" x14ac:dyDescent="0.2">
      <c r="A118" s="1833" t="s">
        <v>2164</v>
      </c>
      <c r="B118" s="1833"/>
      <c r="C118" s="1833"/>
      <c r="D118" s="1833"/>
      <c r="E118" s="1833"/>
      <c r="F118" s="1833"/>
      <c r="G118" s="1833"/>
      <c r="H118" s="1833"/>
      <c r="I118" s="1833"/>
      <c r="J118" s="1826"/>
      <c r="K118" s="1826"/>
      <c r="L118" s="1826"/>
      <c r="M118" s="1826"/>
      <c r="N118" s="1826"/>
      <c r="O118" s="1826"/>
      <c r="P118" s="1826"/>
      <c r="Q118" s="1826"/>
      <c r="R118" s="1826"/>
      <c r="S118" s="1826"/>
      <c r="T118" s="1826"/>
      <c r="U118" s="1826"/>
      <c r="V118" s="1826"/>
    </row>
    <row r="119" spans="1:22" x14ac:dyDescent="0.2">
      <c r="A119" s="1965" t="s">
        <v>246</v>
      </c>
      <c r="B119" s="1965"/>
      <c r="C119" s="1836"/>
      <c r="D119" s="1965"/>
      <c r="E119" s="1837"/>
      <c r="F119" s="1965"/>
      <c r="G119" s="1834"/>
      <c r="H119" s="1826"/>
      <c r="I119" s="1830"/>
      <c r="J119" s="1826"/>
      <c r="K119" s="1826"/>
      <c r="L119" s="1826"/>
      <c r="M119" s="1826"/>
      <c r="N119" s="1826"/>
      <c r="O119" s="1826"/>
      <c r="P119" s="1826"/>
      <c r="Q119" s="1826"/>
      <c r="R119" s="1826"/>
      <c r="S119" s="1826"/>
      <c r="T119" s="1826"/>
      <c r="U119" s="1826"/>
      <c r="V119" s="1826"/>
    </row>
    <row r="120" spans="1:22" ht="13.5" thickBot="1" x14ac:dyDescent="0.25">
      <c r="A120" s="1826"/>
      <c r="B120" s="1826"/>
      <c r="C120" s="1827"/>
      <c r="D120" s="1828"/>
      <c r="E120" s="1829"/>
      <c r="F120" s="1830"/>
      <c r="G120" s="1831"/>
      <c r="H120" s="1826"/>
      <c r="I120" s="1830"/>
      <c r="J120" s="1826"/>
      <c r="K120" s="1826"/>
      <c r="L120" s="1826"/>
      <c r="M120" s="1826"/>
      <c r="N120" s="1826"/>
      <c r="O120" s="1826"/>
      <c r="P120" s="1826"/>
      <c r="Q120" s="1826"/>
      <c r="R120" s="1826"/>
      <c r="S120" s="1826"/>
      <c r="T120" s="1826"/>
      <c r="U120" s="1826"/>
      <c r="V120" s="1826"/>
    </row>
    <row r="121" spans="1:22" ht="12.75" customHeight="1" x14ac:dyDescent="0.2">
      <c r="A121" s="1165" t="s">
        <v>4</v>
      </c>
      <c r="B121" s="1166" t="s">
        <v>247</v>
      </c>
      <c r="C121" s="1165" t="s">
        <v>5</v>
      </c>
      <c r="D121" s="1274" t="s">
        <v>6</v>
      </c>
      <c r="E121" s="1165" t="s">
        <v>7</v>
      </c>
      <c r="F121" s="1167" t="s">
        <v>248</v>
      </c>
      <c r="G121" s="1168" t="s">
        <v>249</v>
      </c>
      <c r="H121" s="1166" t="s">
        <v>250</v>
      </c>
      <c r="I121" s="1165" t="s">
        <v>11</v>
      </c>
      <c r="J121" s="1169" t="s">
        <v>251</v>
      </c>
      <c r="K121" s="1170" t="s">
        <v>252</v>
      </c>
      <c r="L121" s="1171"/>
      <c r="M121" s="1171"/>
      <c r="N121" s="1171"/>
      <c r="O121" s="1172" t="s">
        <v>253</v>
      </c>
      <c r="P121" s="1173"/>
      <c r="Q121" s="1173"/>
      <c r="R121" s="1173"/>
      <c r="S121" s="1173"/>
      <c r="T121" s="1174"/>
      <c r="U121" s="1175" t="s">
        <v>15</v>
      </c>
      <c r="V121" s="1168" t="s">
        <v>16</v>
      </c>
    </row>
    <row r="122" spans="1:22" ht="12.75" customHeight="1" x14ac:dyDescent="0.2">
      <c r="A122" s="1176"/>
      <c r="B122" s="1177"/>
      <c r="C122" s="1176"/>
      <c r="D122" s="1275"/>
      <c r="E122" s="1176"/>
      <c r="F122" s="1178"/>
      <c r="G122" s="1179"/>
      <c r="H122" s="1177"/>
      <c r="I122" s="1176"/>
      <c r="J122" s="1180"/>
      <c r="K122" s="1181"/>
      <c r="L122" s="1182"/>
      <c r="M122" s="1182"/>
      <c r="N122" s="1182"/>
      <c r="O122" s="1183" t="s">
        <v>17</v>
      </c>
      <c r="P122" s="1966" t="s">
        <v>18</v>
      </c>
      <c r="Q122" s="1184" t="s">
        <v>19</v>
      </c>
      <c r="R122" s="1184" t="s">
        <v>254</v>
      </c>
      <c r="S122" s="1185" t="s">
        <v>21</v>
      </c>
      <c r="T122" s="1186" t="s">
        <v>255</v>
      </c>
      <c r="U122" s="1180"/>
      <c r="V122" s="1179"/>
    </row>
    <row r="123" spans="1:22" ht="42" thickBot="1" x14ac:dyDescent="0.25">
      <c r="A123" s="1187"/>
      <c r="B123" s="1188"/>
      <c r="C123" s="1187"/>
      <c r="D123" s="1276"/>
      <c r="E123" s="1187"/>
      <c r="F123" s="1189"/>
      <c r="G123" s="1190"/>
      <c r="H123" s="1188"/>
      <c r="I123" s="1187"/>
      <c r="J123" s="1191"/>
      <c r="K123" s="1192" t="s">
        <v>23</v>
      </c>
      <c r="L123" s="1192" t="s">
        <v>24</v>
      </c>
      <c r="M123" s="1192" t="s">
        <v>25</v>
      </c>
      <c r="N123" s="1192" t="s">
        <v>26</v>
      </c>
      <c r="O123" s="1192" t="s">
        <v>256</v>
      </c>
      <c r="P123" s="1967" t="s">
        <v>742</v>
      </c>
      <c r="Q123" s="1192" t="s">
        <v>258</v>
      </c>
      <c r="R123" s="1192" t="s">
        <v>259</v>
      </c>
      <c r="S123" s="1277" t="s">
        <v>260</v>
      </c>
      <c r="T123" s="1194"/>
      <c r="U123" s="1194"/>
      <c r="V123" s="1190"/>
    </row>
    <row r="124" spans="1:22" ht="12.75" customHeight="1" x14ac:dyDescent="0.2">
      <c r="A124" s="1278" t="s">
        <v>261</v>
      </c>
      <c r="B124" s="1278"/>
      <c r="C124" s="1278"/>
      <c r="D124" s="1278"/>
      <c r="E124" s="1278"/>
      <c r="F124" s="1278"/>
      <c r="G124" s="1278"/>
      <c r="H124" s="1278"/>
      <c r="I124" s="1278"/>
      <c r="J124" s="1278"/>
      <c r="K124" s="1278"/>
      <c r="L124" s="1278"/>
      <c r="M124" s="1278"/>
      <c r="N124" s="1278"/>
      <c r="O124" s="1278"/>
      <c r="P124" s="1278"/>
      <c r="Q124" s="1278"/>
      <c r="R124" s="1278"/>
      <c r="S124" s="1278"/>
      <c r="T124" s="1278"/>
      <c r="U124" s="1278"/>
      <c r="V124" s="1278"/>
    </row>
    <row r="125" spans="1:22" ht="33.75" customHeight="1" x14ac:dyDescent="0.2">
      <c r="A125" s="1279" t="s">
        <v>262</v>
      </c>
      <c r="B125" s="1280" t="s">
        <v>263</v>
      </c>
      <c r="C125" s="1281">
        <v>3000001</v>
      </c>
      <c r="D125" s="1282" t="s">
        <v>35</v>
      </c>
      <c r="E125" s="1283">
        <v>50004430</v>
      </c>
      <c r="F125" s="1241" t="s">
        <v>264</v>
      </c>
      <c r="G125" s="1210"/>
      <c r="H125" s="1318"/>
      <c r="I125" s="1241" t="s">
        <v>37</v>
      </c>
      <c r="J125" s="1852">
        <f>K125+L125+M125+N125</f>
        <v>18</v>
      </c>
      <c r="K125" s="1852">
        <f>K126+K127+K128</f>
        <v>4</v>
      </c>
      <c r="L125" s="1852">
        <f t="shared" ref="L125:N125" si="28">L126+L127+L128</f>
        <v>5</v>
      </c>
      <c r="M125" s="1852">
        <f t="shared" si="28"/>
        <v>4</v>
      </c>
      <c r="N125" s="1852">
        <f t="shared" si="28"/>
        <v>5</v>
      </c>
      <c r="O125" s="1843">
        <v>144375.67999999999</v>
      </c>
      <c r="P125" s="1851">
        <v>7060</v>
      </c>
      <c r="Q125" s="1850"/>
      <c r="R125" s="1850"/>
      <c r="S125" s="1850"/>
      <c r="T125" s="1968">
        <f t="shared" ref="T125" si="29">+O125-P125-Q125-R125-S125</f>
        <v>137315.68</v>
      </c>
      <c r="U125" s="1859">
        <v>50448</v>
      </c>
      <c r="V125" s="1857"/>
    </row>
    <row r="126" spans="1:22" ht="16.5" x14ac:dyDescent="0.2">
      <c r="A126" s="1223"/>
      <c r="B126" s="1287"/>
      <c r="C126" s="1288"/>
      <c r="D126" s="1289"/>
      <c r="E126" s="1290"/>
      <c r="F126" s="1206"/>
      <c r="G126" s="1969" t="s">
        <v>266</v>
      </c>
      <c r="H126" s="1318" t="s">
        <v>267</v>
      </c>
      <c r="I126" s="1241"/>
      <c r="J126" s="1850">
        <v>12</v>
      </c>
      <c r="K126" s="1857">
        <v>3</v>
      </c>
      <c r="L126" s="1857">
        <v>3</v>
      </c>
      <c r="M126" s="1857">
        <v>3</v>
      </c>
      <c r="N126" s="1857">
        <v>3</v>
      </c>
      <c r="O126" s="1884"/>
      <c r="P126" s="1890"/>
      <c r="Q126" s="1850"/>
      <c r="R126" s="1850"/>
      <c r="S126" s="1850"/>
      <c r="T126" s="1850"/>
      <c r="U126" s="1850"/>
      <c r="V126" s="1857"/>
    </row>
    <row r="127" spans="1:22" ht="16.5" x14ac:dyDescent="0.2">
      <c r="A127" s="1223"/>
      <c r="B127" s="1287"/>
      <c r="C127" s="1288"/>
      <c r="D127" s="1289"/>
      <c r="E127" s="1290"/>
      <c r="F127" s="1206"/>
      <c r="G127" s="1969" t="s">
        <v>268</v>
      </c>
      <c r="H127" s="1318" t="s">
        <v>269</v>
      </c>
      <c r="I127" s="1241"/>
      <c r="J127" s="1850">
        <v>2</v>
      </c>
      <c r="K127" s="1850"/>
      <c r="L127" s="1850">
        <v>1</v>
      </c>
      <c r="M127" s="1850"/>
      <c r="N127" s="1850">
        <v>1</v>
      </c>
      <c r="O127" s="1884"/>
      <c r="P127" s="1890"/>
      <c r="Q127" s="1850"/>
      <c r="R127" s="1850"/>
      <c r="S127" s="1850"/>
      <c r="T127" s="1850"/>
      <c r="U127" s="1850"/>
      <c r="V127" s="1857"/>
    </row>
    <row r="128" spans="1:22" ht="16.5" x14ac:dyDescent="0.2">
      <c r="A128" s="1294"/>
      <c r="B128" s="1295"/>
      <c r="C128" s="1296"/>
      <c r="D128" s="1297"/>
      <c r="E128" s="1298"/>
      <c r="F128" s="1201"/>
      <c r="G128" s="1969" t="s">
        <v>270</v>
      </c>
      <c r="H128" s="1318" t="s">
        <v>271</v>
      </c>
      <c r="I128" s="1241"/>
      <c r="J128" s="1850">
        <v>4</v>
      </c>
      <c r="K128" s="1857">
        <v>1</v>
      </c>
      <c r="L128" s="1857">
        <v>1</v>
      </c>
      <c r="M128" s="1857">
        <v>1</v>
      </c>
      <c r="N128" s="1857">
        <v>1</v>
      </c>
      <c r="O128" s="1884"/>
      <c r="P128" s="1890"/>
      <c r="Q128" s="1850"/>
      <c r="R128" s="1850"/>
      <c r="S128" s="1850"/>
      <c r="T128" s="1850"/>
      <c r="U128" s="1850"/>
      <c r="V128" s="1857"/>
    </row>
    <row r="129" spans="1:22" ht="32.25" customHeight="1" x14ac:dyDescent="0.2">
      <c r="A129" s="1279" t="s">
        <v>272</v>
      </c>
      <c r="B129" s="1311" t="s">
        <v>273</v>
      </c>
      <c r="C129" s="1281">
        <v>3000001</v>
      </c>
      <c r="D129" s="1282" t="s">
        <v>35</v>
      </c>
      <c r="E129" s="1283">
        <v>5004389</v>
      </c>
      <c r="F129" s="1241" t="s">
        <v>274</v>
      </c>
      <c r="G129" s="1210"/>
      <c r="H129" s="1318"/>
      <c r="I129" s="1241" t="s">
        <v>275</v>
      </c>
      <c r="J129" s="1850"/>
      <c r="K129" s="1850"/>
      <c r="L129" s="1850"/>
      <c r="M129" s="1850"/>
      <c r="N129" s="1850"/>
      <c r="O129" s="1850"/>
      <c r="P129" s="1851"/>
      <c r="Q129" s="1850"/>
      <c r="R129" s="1850"/>
      <c r="S129" s="1850"/>
      <c r="T129" s="1877"/>
      <c r="U129" s="1850"/>
      <c r="V129" s="1857"/>
    </row>
    <row r="130" spans="1:22" ht="12.75" customHeight="1" x14ac:dyDescent="0.2">
      <c r="A130" s="1223"/>
      <c r="B130" s="1199"/>
      <c r="C130" s="1288"/>
      <c r="D130" s="1289"/>
      <c r="E130" s="1290"/>
      <c r="F130" s="1206"/>
      <c r="G130" s="1969" t="s">
        <v>276</v>
      </c>
      <c r="H130" s="1318" t="s">
        <v>277</v>
      </c>
      <c r="I130" s="1241"/>
      <c r="J130" s="1850">
        <v>0</v>
      </c>
      <c r="K130" s="1850"/>
      <c r="L130" s="1850"/>
      <c r="M130" s="1850"/>
      <c r="N130" s="1850"/>
      <c r="O130" s="1850"/>
      <c r="P130" s="1851"/>
      <c r="Q130" s="1850"/>
      <c r="R130" s="1850"/>
      <c r="S130" s="1850"/>
      <c r="T130" s="1850"/>
      <c r="U130" s="1850"/>
      <c r="V130" s="1857"/>
    </row>
    <row r="131" spans="1:22" ht="16.5" x14ac:dyDescent="0.2">
      <c r="A131" s="1294"/>
      <c r="B131" s="1199"/>
      <c r="C131" s="1288"/>
      <c r="D131" s="1289"/>
      <c r="E131" s="1290"/>
      <c r="F131" s="1206"/>
      <c r="G131" s="1969" t="s">
        <v>278</v>
      </c>
      <c r="H131" s="1592" t="s">
        <v>279</v>
      </c>
      <c r="I131" s="1241"/>
      <c r="J131" s="1889">
        <v>0</v>
      </c>
      <c r="K131" s="1889"/>
      <c r="L131" s="1889"/>
      <c r="M131" s="1889"/>
      <c r="N131" s="1889"/>
      <c r="O131" s="1889"/>
      <c r="P131" s="1970"/>
      <c r="Q131" s="1889"/>
      <c r="R131" s="1889"/>
      <c r="S131" s="1889"/>
      <c r="T131" s="1889"/>
      <c r="U131" s="1889"/>
      <c r="V131" s="1971"/>
    </row>
    <row r="132" spans="1:22" ht="12.75" customHeight="1" x14ac:dyDescent="0.2">
      <c r="A132" s="1300" t="s">
        <v>280</v>
      </c>
      <c r="B132" s="1301"/>
      <c r="C132" s="1301"/>
      <c r="D132" s="1301"/>
      <c r="E132" s="1301"/>
      <c r="F132" s="1301"/>
      <c r="G132" s="1301"/>
      <c r="H132" s="1301"/>
      <c r="I132" s="1301"/>
      <c r="J132" s="1301"/>
      <c r="K132" s="1301"/>
      <c r="L132" s="1301"/>
      <c r="M132" s="1301"/>
      <c r="N132" s="1301"/>
      <c r="O132" s="1301"/>
      <c r="P132" s="1301"/>
      <c r="Q132" s="1301"/>
      <c r="R132" s="1301"/>
      <c r="S132" s="1301"/>
      <c r="T132" s="1301"/>
      <c r="U132" s="1301"/>
      <c r="V132" s="1302"/>
    </row>
    <row r="133" spans="1:22" ht="40.5" customHeight="1" x14ac:dyDescent="0.2">
      <c r="A133" s="1279" t="s">
        <v>53</v>
      </c>
      <c r="B133" s="1280" t="s">
        <v>281</v>
      </c>
      <c r="C133" s="1281">
        <v>3000002</v>
      </c>
      <c r="D133" s="1282" t="s">
        <v>282</v>
      </c>
      <c r="E133" s="1283">
        <v>5000059</v>
      </c>
      <c r="F133" s="1241" t="s">
        <v>283</v>
      </c>
      <c r="G133" s="1210"/>
      <c r="H133" s="1318"/>
      <c r="I133" s="1241" t="s">
        <v>284</v>
      </c>
      <c r="J133" s="1852">
        <f>K133+L133+M133+N133</f>
        <v>25072</v>
      </c>
      <c r="K133" s="1852">
        <f>K134</f>
        <v>6268</v>
      </c>
      <c r="L133" s="1852">
        <f t="shared" ref="L133:N133" si="30">L134</f>
        <v>6268</v>
      </c>
      <c r="M133" s="1852">
        <f t="shared" si="30"/>
        <v>6268</v>
      </c>
      <c r="N133" s="1852">
        <f t="shared" si="30"/>
        <v>6268</v>
      </c>
      <c r="O133" s="1843">
        <v>51061.86</v>
      </c>
      <c r="P133" s="1860">
        <v>68716</v>
      </c>
      <c r="Q133" s="1850"/>
      <c r="R133" s="1850"/>
      <c r="S133" s="1850"/>
      <c r="T133" s="1877">
        <f t="shared" ref="T133" si="31">+O133-P133-Q133-R133-S133</f>
        <v>-17654.14</v>
      </c>
      <c r="U133" s="1859">
        <v>64419</v>
      </c>
      <c r="V133" s="1857"/>
    </row>
    <row r="134" spans="1:22" ht="24.75" x14ac:dyDescent="0.2">
      <c r="A134" s="1223"/>
      <c r="B134" s="1287"/>
      <c r="C134" s="1288"/>
      <c r="D134" s="1289"/>
      <c r="E134" s="1290"/>
      <c r="F134" s="1206"/>
      <c r="G134" s="1969" t="s">
        <v>285</v>
      </c>
      <c r="H134" s="1972" t="s">
        <v>286</v>
      </c>
      <c r="I134" s="1241"/>
      <c r="J134" s="1850">
        <v>25072</v>
      </c>
      <c r="K134" s="1857">
        <v>6268</v>
      </c>
      <c r="L134" s="1857">
        <v>6268</v>
      </c>
      <c r="M134" s="1857">
        <v>6268</v>
      </c>
      <c r="N134" s="1857">
        <v>6268</v>
      </c>
      <c r="O134" s="1884"/>
      <c r="P134" s="1890"/>
      <c r="Q134" s="1850"/>
      <c r="R134" s="1850"/>
      <c r="S134" s="1850"/>
      <c r="T134" s="1850"/>
      <c r="U134" s="1850"/>
      <c r="V134" s="1857"/>
    </row>
    <row r="135" spans="1:22" ht="24.75" x14ac:dyDescent="0.2">
      <c r="A135" s="1223"/>
      <c r="B135" s="1287"/>
      <c r="C135" s="1288"/>
      <c r="D135" s="1289"/>
      <c r="E135" s="1290"/>
      <c r="F135" s="1206"/>
      <c r="G135" s="1969" t="s">
        <v>287</v>
      </c>
      <c r="H135" s="1318" t="s">
        <v>288</v>
      </c>
      <c r="I135" s="1241"/>
      <c r="J135" s="1850">
        <v>6</v>
      </c>
      <c r="K135" s="1857">
        <v>1</v>
      </c>
      <c r="L135" s="1857">
        <v>1</v>
      </c>
      <c r="M135" s="1857">
        <v>2</v>
      </c>
      <c r="N135" s="1857">
        <v>2</v>
      </c>
      <c r="O135" s="1884"/>
      <c r="P135" s="1890"/>
      <c r="Q135" s="1850"/>
      <c r="R135" s="1850"/>
      <c r="S135" s="1850"/>
      <c r="T135" s="1850"/>
      <c r="U135" s="1850"/>
      <c r="V135" s="1857"/>
    </row>
    <row r="136" spans="1:22" ht="24.75" x14ac:dyDescent="0.2">
      <c r="A136" s="1223"/>
      <c r="B136" s="1287"/>
      <c r="C136" s="1296"/>
      <c r="D136" s="1297"/>
      <c r="E136" s="1298"/>
      <c r="F136" s="1201"/>
      <c r="G136" s="1969" t="s">
        <v>289</v>
      </c>
      <c r="H136" s="1318" t="s">
        <v>290</v>
      </c>
      <c r="I136" s="1241"/>
      <c r="J136" s="1850">
        <v>23831</v>
      </c>
      <c r="K136" s="1857">
        <v>5957</v>
      </c>
      <c r="L136" s="1857">
        <v>5958</v>
      </c>
      <c r="M136" s="1857">
        <v>5958</v>
      </c>
      <c r="N136" s="1857">
        <v>5958</v>
      </c>
      <c r="O136" s="1884"/>
      <c r="P136" s="1890"/>
      <c r="Q136" s="1850"/>
      <c r="R136" s="1850"/>
      <c r="S136" s="1850"/>
      <c r="T136" s="1850"/>
      <c r="U136" s="1850"/>
      <c r="V136" s="1857"/>
    </row>
    <row r="137" spans="1:22" ht="47.25" customHeight="1" x14ac:dyDescent="0.2">
      <c r="A137" s="1223"/>
      <c r="B137" s="1287"/>
      <c r="C137" s="1973">
        <v>3000005</v>
      </c>
      <c r="D137" s="1974" t="s">
        <v>291</v>
      </c>
      <c r="E137" s="1975">
        <v>5000058</v>
      </c>
      <c r="F137" s="1976" t="s">
        <v>292</v>
      </c>
      <c r="G137" s="1977"/>
      <c r="H137" s="1975"/>
      <c r="I137" s="1977" t="s">
        <v>293</v>
      </c>
      <c r="J137" s="1851"/>
      <c r="K137" s="1851"/>
      <c r="L137" s="1851"/>
      <c r="M137" s="1851"/>
      <c r="N137" s="1851"/>
      <c r="O137" s="1841"/>
      <c r="P137" s="1978"/>
      <c r="Q137" s="1850"/>
      <c r="R137" s="1850"/>
      <c r="S137" s="1850"/>
      <c r="T137" s="1850"/>
      <c r="U137" s="1850"/>
      <c r="V137" s="1857"/>
    </row>
    <row r="138" spans="1:22" ht="29.25" customHeight="1" x14ac:dyDescent="0.2">
      <c r="A138" s="1223"/>
      <c r="B138" s="1287"/>
      <c r="C138" s="1979"/>
      <c r="D138" s="1980"/>
      <c r="E138" s="1981"/>
      <c r="F138" s="1982"/>
      <c r="G138" s="1983"/>
      <c r="H138" s="1984" t="s">
        <v>292</v>
      </c>
      <c r="I138" s="1985"/>
      <c r="J138" s="1851"/>
      <c r="K138" s="1851"/>
      <c r="L138" s="1851"/>
      <c r="M138" s="1851"/>
      <c r="N138" s="1851"/>
      <c r="O138" s="1850"/>
      <c r="P138" s="1890"/>
      <c r="Q138" s="1850"/>
      <c r="R138" s="1850"/>
      <c r="S138" s="1850"/>
      <c r="T138" s="1850"/>
      <c r="U138" s="1850"/>
      <c r="V138" s="1857"/>
    </row>
    <row r="139" spans="1:22" ht="60" customHeight="1" x14ac:dyDescent="0.2">
      <c r="A139" s="1223" t="s">
        <v>294</v>
      </c>
      <c r="B139" s="1348" t="s">
        <v>295</v>
      </c>
      <c r="C139" s="1281">
        <v>3033288</v>
      </c>
      <c r="D139" s="1282" t="s">
        <v>296</v>
      </c>
      <c r="E139" s="1318">
        <v>5000039</v>
      </c>
      <c r="F139" s="1241" t="s">
        <v>297</v>
      </c>
      <c r="G139" s="1343"/>
      <c r="H139" s="1318"/>
      <c r="I139" s="1241" t="s">
        <v>57</v>
      </c>
      <c r="J139" s="1852">
        <f>K139+L139+M139+N139</f>
        <v>25</v>
      </c>
      <c r="K139" s="1852">
        <f>K141</f>
        <v>6</v>
      </c>
      <c r="L139" s="1852">
        <f t="shared" ref="L139:N139" si="32">L141</f>
        <v>6</v>
      </c>
      <c r="M139" s="1852">
        <f t="shared" si="32"/>
        <v>6</v>
      </c>
      <c r="N139" s="1852">
        <f t="shared" si="32"/>
        <v>7</v>
      </c>
      <c r="O139" s="1850"/>
      <c r="P139" s="1986">
        <v>2500</v>
      </c>
      <c r="Q139" s="1850"/>
      <c r="R139" s="1850"/>
      <c r="S139" s="1850"/>
      <c r="T139" s="1877">
        <f t="shared" ref="T139" si="33">+O139-P139-Q139-R139-S139</f>
        <v>-2500</v>
      </c>
      <c r="U139" s="1859">
        <v>46049</v>
      </c>
      <c r="V139" s="1857"/>
    </row>
    <row r="140" spans="1:22" ht="48.75" customHeight="1" x14ac:dyDescent="0.2">
      <c r="A140" s="1223"/>
      <c r="B140" s="1348"/>
      <c r="C140" s="1288"/>
      <c r="D140" s="1289"/>
      <c r="E140" s="1318"/>
      <c r="F140" s="1206"/>
      <c r="G140" s="1210"/>
      <c r="H140" s="1318" t="s">
        <v>298</v>
      </c>
      <c r="I140" s="1241"/>
      <c r="J140" s="1850"/>
      <c r="K140" s="1850"/>
      <c r="L140" s="1850"/>
      <c r="M140" s="1850"/>
      <c r="N140" s="1850"/>
      <c r="O140" s="1850"/>
      <c r="P140" s="1890"/>
      <c r="Q140" s="1850"/>
      <c r="R140" s="1850"/>
      <c r="S140" s="1850"/>
      <c r="T140" s="1850"/>
      <c r="U140" s="1850"/>
      <c r="V140" s="1857"/>
    </row>
    <row r="141" spans="1:22" ht="42.75" customHeight="1" x14ac:dyDescent="0.2">
      <c r="A141" s="1223"/>
      <c r="B141" s="1348"/>
      <c r="C141" s="1288"/>
      <c r="D141" s="1289"/>
      <c r="E141" s="1318"/>
      <c r="F141" s="1206"/>
      <c r="G141" s="1969" t="s">
        <v>299</v>
      </c>
      <c r="H141" s="1318" t="s">
        <v>300</v>
      </c>
      <c r="I141" s="1241"/>
      <c r="J141" s="1850">
        <v>25</v>
      </c>
      <c r="K141" s="1857">
        <v>6</v>
      </c>
      <c r="L141" s="1857">
        <v>6</v>
      </c>
      <c r="M141" s="1857">
        <v>6</v>
      </c>
      <c r="N141" s="1857">
        <v>7</v>
      </c>
      <c r="O141" s="1884"/>
      <c r="P141" s="1890"/>
      <c r="Q141" s="1850"/>
      <c r="R141" s="1850"/>
      <c r="S141" s="1850"/>
      <c r="T141" s="1850"/>
      <c r="U141" s="1850"/>
      <c r="V141" s="1857"/>
    </row>
    <row r="142" spans="1:22" ht="36.75" customHeight="1" x14ac:dyDescent="0.2">
      <c r="A142" s="1223"/>
      <c r="B142" s="1348"/>
      <c r="C142" s="1288"/>
      <c r="D142" s="1297"/>
      <c r="E142" s="1318"/>
      <c r="F142" s="1201"/>
      <c r="G142" s="1969" t="s">
        <v>301</v>
      </c>
      <c r="H142" s="1318" t="s">
        <v>302</v>
      </c>
      <c r="I142" s="1241"/>
      <c r="J142" s="1850">
        <v>25</v>
      </c>
      <c r="K142" s="1857">
        <v>6</v>
      </c>
      <c r="L142" s="1857">
        <v>6</v>
      </c>
      <c r="M142" s="1857">
        <v>6</v>
      </c>
      <c r="N142" s="1857">
        <v>7</v>
      </c>
      <c r="O142" s="1884"/>
      <c r="P142" s="1890"/>
      <c r="Q142" s="1850"/>
      <c r="R142" s="1850"/>
      <c r="S142" s="1850"/>
      <c r="T142" s="1850"/>
      <c r="U142" s="1850"/>
      <c r="V142" s="1857"/>
    </row>
    <row r="143" spans="1:22" ht="54" customHeight="1" x14ac:dyDescent="0.2">
      <c r="A143" s="1223"/>
      <c r="B143" s="1348"/>
      <c r="C143" s="1288">
        <v>3033289</v>
      </c>
      <c r="D143" s="1336" t="s">
        <v>303</v>
      </c>
      <c r="E143" s="1318">
        <v>5000040</v>
      </c>
      <c r="F143" s="1241" t="s">
        <v>304</v>
      </c>
      <c r="G143" s="1343"/>
      <c r="H143" s="1987"/>
      <c r="I143" s="1306" t="s">
        <v>64</v>
      </c>
      <c r="J143" s="1852">
        <f>K143+L143+M143+N143</f>
        <v>135</v>
      </c>
      <c r="K143" s="1852">
        <f>K144</f>
        <v>33</v>
      </c>
      <c r="L143" s="1852">
        <f t="shared" ref="L143:N143" si="34">L144</f>
        <v>34</v>
      </c>
      <c r="M143" s="1852">
        <f t="shared" si="34"/>
        <v>34</v>
      </c>
      <c r="N143" s="1852">
        <f t="shared" si="34"/>
        <v>34</v>
      </c>
      <c r="O143" s="1843">
        <v>95637.34</v>
      </c>
      <c r="P143" s="1970">
        <v>30520</v>
      </c>
      <c r="Q143" s="1850"/>
      <c r="R143" s="1850"/>
      <c r="S143" s="1850"/>
      <c r="T143" s="1877">
        <f t="shared" ref="T143" si="35">+O143-P143-Q143-R143-S143</f>
        <v>65117.34</v>
      </c>
      <c r="U143" s="1850">
        <v>50383</v>
      </c>
      <c r="V143" s="1857"/>
    </row>
    <row r="144" spans="1:22" ht="30.75" customHeight="1" x14ac:dyDescent="0.2">
      <c r="A144" s="1223"/>
      <c r="B144" s="1348"/>
      <c r="C144" s="1288"/>
      <c r="D144" s="1336"/>
      <c r="E144" s="1318"/>
      <c r="F144" s="1206"/>
      <c r="G144" s="1969" t="s">
        <v>305</v>
      </c>
      <c r="H144" s="1988" t="s">
        <v>306</v>
      </c>
      <c r="I144" s="1241"/>
      <c r="J144" s="1850">
        <v>135</v>
      </c>
      <c r="K144" s="1857">
        <v>33</v>
      </c>
      <c r="L144" s="1857">
        <v>34</v>
      </c>
      <c r="M144" s="1857">
        <v>34</v>
      </c>
      <c r="N144" s="1857">
        <v>34</v>
      </c>
      <c r="O144" s="1884"/>
      <c r="P144" s="1970"/>
      <c r="Q144" s="1850"/>
      <c r="R144" s="1850"/>
      <c r="S144" s="1850"/>
      <c r="T144" s="1850"/>
      <c r="U144" s="1850"/>
      <c r="V144" s="1857"/>
    </row>
    <row r="145" spans="1:22" ht="39.75" customHeight="1" x14ac:dyDescent="0.2">
      <c r="A145" s="1223"/>
      <c r="B145" s="1348"/>
      <c r="C145" s="1288"/>
      <c r="D145" s="1336"/>
      <c r="E145" s="1318"/>
      <c r="F145" s="1201"/>
      <c r="G145" s="1969" t="s">
        <v>307</v>
      </c>
      <c r="H145" s="1988" t="s">
        <v>308</v>
      </c>
      <c r="I145" s="1241"/>
      <c r="J145" s="1850">
        <v>476</v>
      </c>
      <c r="K145" s="1857">
        <v>119</v>
      </c>
      <c r="L145" s="1857">
        <v>119</v>
      </c>
      <c r="M145" s="1857">
        <v>119</v>
      </c>
      <c r="N145" s="1857">
        <v>119</v>
      </c>
      <c r="O145" s="1884"/>
      <c r="P145" s="1970"/>
      <c r="Q145" s="1850"/>
      <c r="R145" s="1850"/>
      <c r="S145" s="1850"/>
      <c r="T145" s="1850"/>
      <c r="U145" s="1850"/>
      <c r="V145" s="1857"/>
    </row>
    <row r="146" spans="1:22" ht="33" customHeight="1" x14ac:dyDescent="0.2">
      <c r="A146" s="1223"/>
      <c r="B146" s="1348"/>
      <c r="C146" s="1288">
        <v>3033290</v>
      </c>
      <c r="D146" s="1281" t="s">
        <v>309</v>
      </c>
      <c r="E146" s="1283">
        <v>5000041</v>
      </c>
      <c r="F146" s="1241" t="s">
        <v>310</v>
      </c>
      <c r="G146" s="1343"/>
      <c r="H146" s="1989"/>
      <c r="I146" s="1306" t="s">
        <v>73</v>
      </c>
      <c r="J146" s="1852">
        <f>K146+L146+M146+N146</f>
        <v>166</v>
      </c>
      <c r="K146" s="1852">
        <f>K147</f>
        <v>41</v>
      </c>
      <c r="L146" s="1852">
        <f t="shared" ref="L146:N146" si="36">L147</f>
        <v>41</v>
      </c>
      <c r="M146" s="1852">
        <f t="shared" si="36"/>
        <v>42</v>
      </c>
      <c r="N146" s="1852">
        <f t="shared" si="36"/>
        <v>42</v>
      </c>
      <c r="O146" s="1843">
        <v>30935.32</v>
      </c>
      <c r="P146" s="1986">
        <v>1500</v>
      </c>
      <c r="Q146" s="1850"/>
      <c r="R146" s="1850"/>
      <c r="S146" s="1850"/>
      <c r="T146" s="1877">
        <f t="shared" ref="T146" si="37">+O146-P146-Q146-R146-S146</f>
        <v>29435.32</v>
      </c>
      <c r="U146" s="1859">
        <v>60843</v>
      </c>
      <c r="V146" s="1857"/>
    </row>
    <row r="147" spans="1:22" ht="45.75" customHeight="1" x14ac:dyDescent="0.2">
      <c r="A147" s="1223"/>
      <c r="B147" s="1348"/>
      <c r="C147" s="1288"/>
      <c r="D147" s="1288"/>
      <c r="E147" s="1283"/>
      <c r="F147" s="1288"/>
      <c r="G147" s="1969" t="s">
        <v>311</v>
      </c>
      <c r="H147" s="1990" t="s">
        <v>312</v>
      </c>
      <c r="I147" s="1241"/>
      <c r="J147" s="1850">
        <v>166</v>
      </c>
      <c r="K147" s="1857">
        <v>41</v>
      </c>
      <c r="L147" s="1857">
        <v>41</v>
      </c>
      <c r="M147" s="1857">
        <v>42</v>
      </c>
      <c r="N147" s="1857">
        <v>42</v>
      </c>
      <c r="O147" s="1884"/>
      <c r="P147" s="1970"/>
      <c r="Q147" s="1850"/>
      <c r="R147" s="1850"/>
      <c r="S147" s="1850"/>
      <c r="T147" s="1850"/>
      <c r="U147" s="1850"/>
      <c r="V147" s="1857"/>
    </row>
    <row r="148" spans="1:22" ht="36" customHeight="1" x14ac:dyDescent="0.2">
      <c r="A148" s="1223"/>
      <c r="B148" s="1348"/>
      <c r="C148" s="1288"/>
      <c r="D148" s="1288"/>
      <c r="E148" s="1283"/>
      <c r="F148" s="1288"/>
      <c r="G148" s="1969" t="s">
        <v>313</v>
      </c>
      <c r="H148" s="1988" t="s">
        <v>314</v>
      </c>
      <c r="I148" s="1241"/>
      <c r="J148" s="1850">
        <v>760</v>
      </c>
      <c r="K148" s="1857">
        <v>190</v>
      </c>
      <c r="L148" s="1857">
        <v>190</v>
      </c>
      <c r="M148" s="1857">
        <v>190</v>
      </c>
      <c r="N148" s="1857">
        <v>190</v>
      </c>
      <c r="O148" s="1884"/>
      <c r="P148" s="1890"/>
      <c r="Q148" s="1850"/>
      <c r="R148" s="1850"/>
      <c r="S148" s="1850"/>
      <c r="T148" s="1850"/>
      <c r="U148" s="1850"/>
      <c r="V148" s="1857"/>
    </row>
    <row r="149" spans="1:22" ht="36" customHeight="1" x14ac:dyDescent="0.2">
      <c r="A149" s="1223"/>
      <c r="B149" s="1348"/>
      <c r="C149" s="1205"/>
      <c r="D149" s="1296"/>
      <c r="E149" s="1283"/>
      <c r="F149" s="1296"/>
      <c r="G149" s="1991" t="s">
        <v>315</v>
      </c>
      <c r="H149" s="1992" t="s">
        <v>316</v>
      </c>
      <c r="I149" s="1210"/>
      <c r="J149" s="1850">
        <v>0</v>
      </c>
      <c r="K149" s="1850"/>
      <c r="L149" s="1850"/>
      <c r="M149" s="1850"/>
      <c r="N149" s="1850"/>
      <c r="O149" s="1850"/>
      <c r="P149" s="1890"/>
      <c r="Q149" s="1850"/>
      <c r="R149" s="1850"/>
      <c r="S149" s="1850"/>
      <c r="T149" s="1850"/>
      <c r="U149" s="1850"/>
      <c r="V149" s="1857"/>
    </row>
    <row r="150" spans="1:22" ht="39.75" customHeight="1" x14ac:dyDescent="0.2">
      <c r="A150" s="1223"/>
      <c r="B150" s="1348"/>
      <c r="C150" s="1288">
        <v>3033412</v>
      </c>
      <c r="D150" s="1282" t="s">
        <v>317</v>
      </c>
      <c r="E150" s="1283">
        <v>5000056</v>
      </c>
      <c r="F150" s="1241" t="s">
        <v>318</v>
      </c>
      <c r="G150" s="1319"/>
      <c r="H150" s="1989"/>
      <c r="I150" s="1306" t="s">
        <v>82</v>
      </c>
      <c r="J150" s="1852">
        <f>K150+L150+M150+N150</f>
        <v>3445</v>
      </c>
      <c r="K150" s="1852">
        <f>K152</f>
        <v>861</v>
      </c>
      <c r="L150" s="1852">
        <f t="shared" ref="L150:N150" si="38">L152</f>
        <v>861</v>
      </c>
      <c r="M150" s="1852">
        <f t="shared" si="38"/>
        <v>861</v>
      </c>
      <c r="N150" s="1852">
        <f t="shared" si="38"/>
        <v>862</v>
      </c>
      <c r="O150" s="1843">
        <v>329324.71999999997</v>
      </c>
      <c r="P150" s="1993">
        <v>6850</v>
      </c>
      <c r="Q150" s="1850"/>
      <c r="R150" s="1850"/>
      <c r="S150" s="1850"/>
      <c r="T150" s="1877">
        <f t="shared" ref="T150" si="39">+O150-P150-Q150-R150-S150</f>
        <v>322474.71999999997</v>
      </c>
      <c r="U150" s="1859">
        <v>23449</v>
      </c>
      <c r="V150" s="1857"/>
    </row>
    <row r="151" spans="1:22" ht="33" x14ac:dyDescent="0.2">
      <c r="A151" s="1223"/>
      <c r="B151" s="1348"/>
      <c r="C151" s="1288"/>
      <c r="D151" s="1289"/>
      <c r="E151" s="1318"/>
      <c r="F151" s="1206"/>
      <c r="G151" s="1994"/>
      <c r="H151" s="1988" t="s">
        <v>319</v>
      </c>
      <c r="I151" s="1241"/>
      <c r="J151" s="1850"/>
      <c r="K151" s="1850"/>
      <c r="L151" s="1850"/>
      <c r="M151" s="1850"/>
      <c r="N151" s="1850"/>
      <c r="O151" s="1850"/>
      <c r="P151" s="1890"/>
      <c r="Q151" s="1850"/>
      <c r="R151" s="1850"/>
      <c r="S151" s="1850"/>
      <c r="T151" s="1850"/>
      <c r="U151" s="1850"/>
      <c r="V151" s="1857"/>
    </row>
    <row r="152" spans="1:22" ht="33" x14ac:dyDescent="0.2">
      <c r="A152" s="1223"/>
      <c r="B152" s="1348"/>
      <c r="C152" s="1288"/>
      <c r="D152" s="1289"/>
      <c r="E152" s="1318"/>
      <c r="F152" s="1206"/>
      <c r="G152" s="1994"/>
      <c r="H152" s="1995" t="s">
        <v>320</v>
      </c>
      <c r="I152" s="1241"/>
      <c r="J152" s="1850">
        <v>3445</v>
      </c>
      <c r="K152" s="1857">
        <v>861</v>
      </c>
      <c r="L152" s="1857">
        <v>861</v>
      </c>
      <c r="M152" s="1857">
        <v>861</v>
      </c>
      <c r="N152" s="1857">
        <v>862</v>
      </c>
      <c r="O152" s="1884"/>
      <c r="P152" s="1890"/>
      <c r="Q152" s="1850"/>
      <c r="R152" s="1850"/>
      <c r="S152" s="1850"/>
      <c r="T152" s="1850"/>
      <c r="U152" s="1850"/>
      <c r="V152" s="1857"/>
    </row>
    <row r="153" spans="1:22" ht="33" x14ac:dyDescent="0.2">
      <c r="A153" s="1294"/>
      <c r="B153" s="1348"/>
      <c r="C153" s="1296"/>
      <c r="D153" s="1297"/>
      <c r="E153" s="1318"/>
      <c r="F153" s="1206"/>
      <c r="G153" s="1994"/>
      <c r="H153" s="1988" t="s">
        <v>321</v>
      </c>
      <c r="I153" s="1241"/>
      <c r="J153" s="1850">
        <v>0</v>
      </c>
      <c r="K153" s="1857">
        <f t="shared" ref="K153:N153" si="40">1/4*$J153</f>
        <v>0</v>
      </c>
      <c r="L153" s="1857">
        <f t="shared" si="40"/>
        <v>0</v>
      </c>
      <c r="M153" s="1857">
        <f t="shared" si="40"/>
        <v>0</v>
      </c>
      <c r="N153" s="1857">
        <f t="shared" si="40"/>
        <v>0</v>
      </c>
      <c r="O153" s="1884"/>
      <c r="P153" s="1890"/>
      <c r="Q153" s="1850"/>
      <c r="R153" s="1850"/>
      <c r="S153" s="1850"/>
      <c r="T153" s="1850"/>
      <c r="U153" s="1850"/>
      <c r="V153" s="1857"/>
    </row>
    <row r="154" spans="1:22" ht="44.25" customHeight="1" x14ac:dyDescent="0.2">
      <c r="A154" s="1279" t="s">
        <v>322</v>
      </c>
      <c r="B154" s="1280" t="s">
        <v>323</v>
      </c>
      <c r="C154" s="1281">
        <v>3000005</v>
      </c>
      <c r="D154" s="1282" t="s">
        <v>291</v>
      </c>
      <c r="E154" s="1303">
        <v>5000058</v>
      </c>
      <c r="F154" s="1241" t="s">
        <v>324</v>
      </c>
      <c r="G154" s="1304"/>
      <c r="H154" s="1850"/>
      <c r="I154" s="1306" t="s">
        <v>293</v>
      </c>
      <c r="J154" s="1852">
        <f>K154+L154+M154+N154</f>
        <v>10963</v>
      </c>
      <c r="K154" s="1852">
        <f>K156</f>
        <v>2740</v>
      </c>
      <c r="L154" s="1852">
        <f t="shared" ref="L154:N154" si="41">L156</f>
        <v>2741</v>
      </c>
      <c r="M154" s="1852">
        <f t="shared" si="41"/>
        <v>2741</v>
      </c>
      <c r="N154" s="1852">
        <f t="shared" si="41"/>
        <v>2741</v>
      </c>
      <c r="O154" s="1843">
        <v>122238.6</v>
      </c>
      <c r="P154" s="1986">
        <v>32850</v>
      </c>
      <c r="Q154" s="1850"/>
      <c r="R154" s="1850"/>
      <c r="S154" s="1850"/>
      <c r="T154" s="1877">
        <f t="shared" ref="T154" si="42">+O154-P154-Q154-R154-S154</f>
        <v>89388.6</v>
      </c>
      <c r="U154" s="1859">
        <v>56866</v>
      </c>
      <c r="V154" s="1857"/>
    </row>
    <row r="155" spans="1:22" ht="33" x14ac:dyDescent="0.2">
      <c r="A155" s="1223"/>
      <c r="B155" s="1287"/>
      <c r="C155" s="1288"/>
      <c r="D155" s="1289"/>
      <c r="E155" s="1303"/>
      <c r="F155" s="1206"/>
      <c r="G155" s="1996" t="s">
        <v>326</v>
      </c>
      <c r="H155" s="1318" t="s">
        <v>327</v>
      </c>
      <c r="I155" s="1206"/>
      <c r="J155" s="1850">
        <v>9040</v>
      </c>
      <c r="K155" s="1857">
        <v>2260</v>
      </c>
      <c r="L155" s="1857">
        <v>2260</v>
      </c>
      <c r="M155" s="1857">
        <v>2260</v>
      </c>
      <c r="N155" s="1857">
        <v>2260</v>
      </c>
      <c r="O155" s="1884"/>
      <c r="P155" s="1890"/>
      <c r="Q155" s="1850"/>
      <c r="R155" s="1850"/>
      <c r="S155" s="1850"/>
      <c r="T155" s="1850"/>
      <c r="U155" s="1850"/>
      <c r="V155" s="1857"/>
    </row>
    <row r="156" spans="1:22" ht="24.75" x14ac:dyDescent="0.2">
      <c r="A156" s="1294"/>
      <c r="B156" s="1295"/>
      <c r="C156" s="1296"/>
      <c r="D156" s="1297"/>
      <c r="E156" s="1303"/>
      <c r="F156" s="1206"/>
      <c r="G156" s="1996" t="s">
        <v>328</v>
      </c>
      <c r="H156" s="1318" t="s">
        <v>329</v>
      </c>
      <c r="I156" s="1201"/>
      <c r="J156" s="1850">
        <v>10963</v>
      </c>
      <c r="K156" s="1857">
        <v>2740</v>
      </c>
      <c r="L156" s="1857">
        <v>2741</v>
      </c>
      <c r="M156" s="1857">
        <v>2741</v>
      </c>
      <c r="N156" s="1857">
        <v>2741</v>
      </c>
      <c r="O156" s="1884"/>
      <c r="P156" s="1890"/>
      <c r="Q156" s="1850"/>
      <c r="R156" s="1850"/>
      <c r="S156" s="1850"/>
      <c r="T156" s="1850"/>
      <c r="U156" s="1850"/>
      <c r="V156" s="1857"/>
    </row>
    <row r="157" spans="1:22" ht="45" customHeight="1" x14ac:dyDescent="0.2">
      <c r="A157" s="1279" t="s">
        <v>330</v>
      </c>
      <c r="B157" s="1311" t="s">
        <v>331</v>
      </c>
      <c r="C157" s="1281">
        <v>3033291</v>
      </c>
      <c r="D157" s="1281" t="s">
        <v>332</v>
      </c>
      <c r="E157" s="1318">
        <v>5000042</v>
      </c>
      <c r="F157" s="1306" t="s">
        <v>333</v>
      </c>
      <c r="G157" s="1312"/>
      <c r="H157" s="1850"/>
      <c r="I157" s="1306" t="s">
        <v>334</v>
      </c>
      <c r="J157" s="1852">
        <f>K157+L157+M157+N157</f>
        <v>9475</v>
      </c>
      <c r="K157" s="1852">
        <f>K158+K160+K162+K163+K164+K165+K167+K168+K170+K171+K172</f>
        <v>2364</v>
      </c>
      <c r="L157" s="1852">
        <f t="shared" ref="L157:N157" si="43">L158+L160+L162+L163+L164+L165+L167+L168+L170+L171+L172</f>
        <v>2368</v>
      </c>
      <c r="M157" s="1852">
        <f t="shared" si="43"/>
        <v>2371</v>
      </c>
      <c r="N157" s="1852">
        <f t="shared" si="43"/>
        <v>2372</v>
      </c>
      <c r="O157" s="1843">
        <v>230823.52499999999</v>
      </c>
      <c r="P157" s="1851">
        <v>300</v>
      </c>
      <c r="Q157" s="1850"/>
      <c r="R157" s="1850"/>
      <c r="S157" s="1850"/>
      <c r="T157" s="1877">
        <f t="shared" ref="T157" si="44">+O157-P157-Q157-R157-S157</f>
        <v>230523.52499999999</v>
      </c>
      <c r="U157" s="1859">
        <v>170737</v>
      </c>
      <c r="V157" s="1857"/>
    </row>
    <row r="158" spans="1:22" x14ac:dyDescent="0.2">
      <c r="A158" s="1223"/>
      <c r="B158" s="1199"/>
      <c r="C158" s="1288"/>
      <c r="D158" s="1288"/>
      <c r="E158" s="1318"/>
      <c r="F158" s="1306"/>
      <c r="G158" s="1996" t="s">
        <v>336</v>
      </c>
      <c r="H158" s="1318" t="s">
        <v>337</v>
      </c>
      <c r="I158" s="1206"/>
      <c r="J158" s="1889">
        <v>1</v>
      </c>
      <c r="K158" s="1889"/>
      <c r="L158" s="1889"/>
      <c r="M158" s="1889"/>
      <c r="N158" s="1889"/>
      <c r="O158" s="1884"/>
      <c r="P158" s="1890"/>
      <c r="Q158" s="1889"/>
      <c r="R158" s="1889"/>
      <c r="S158" s="1889"/>
      <c r="T158" s="1889"/>
      <c r="U158" s="1889"/>
      <c r="V158" s="1857"/>
    </row>
    <row r="159" spans="1:22" x14ac:dyDescent="0.2">
      <c r="A159" s="1223"/>
      <c r="B159" s="1199"/>
      <c r="C159" s="1288"/>
      <c r="D159" s="1288"/>
      <c r="E159" s="1318"/>
      <c r="F159" s="1206"/>
      <c r="G159" s="1996" t="s">
        <v>338</v>
      </c>
      <c r="H159" s="1318" t="s">
        <v>339</v>
      </c>
      <c r="I159" s="1206"/>
      <c r="J159" s="1889">
        <v>1</v>
      </c>
      <c r="K159" s="1889"/>
      <c r="L159" s="1889"/>
      <c r="M159" s="1889"/>
      <c r="N159" s="1889"/>
      <c r="O159" s="1884"/>
      <c r="P159" s="1890"/>
      <c r="Q159" s="1889"/>
      <c r="R159" s="1889"/>
      <c r="S159" s="1889"/>
      <c r="T159" s="1889"/>
      <c r="U159" s="1889"/>
      <c r="V159" s="1857"/>
    </row>
    <row r="160" spans="1:22" x14ac:dyDescent="0.2">
      <c r="A160" s="1223"/>
      <c r="B160" s="1199"/>
      <c r="C160" s="1288"/>
      <c r="D160" s="1288"/>
      <c r="E160" s="1318"/>
      <c r="F160" s="1206"/>
      <c r="G160" s="1996" t="s">
        <v>340</v>
      </c>
      <c r="H160" s="1318" t="s">
        <v>341</v>
      </c>
      <c r="I160" s="1206"/>
      <c r="J160" s="1889">
        <v>26</v>
      </c>
      <c r="K160" s="1857">
        <v>6</v>
      </c>
      <c r="L160" s="1857">
        <v>6</v>
      </c>
      <c r="M160" s="1857">
        <v>7</v>
      </c>
      <c r="N160" s="1857">
        <v>7</v>
      </c>
      <c r="O160" s="1884"/>
      <c r="P160" s="1890"/>
      <c r="Q160" s="1889"/>
      <c r="R160" s="1889"/>
      <c r="S160" s="1889"/>
      <c r="T160" s="1889"/>
      <c r="U160" s="1889"/>
      <c r="V160" s="1857"/>
    </row>
    <row r="161" spans="1:22" x14ac:dyDescent="0.2">
      <c r="A161" s="1223"/>
      <c r="B161" s="1199"/>
      <c r="C161" s="1288"/>
      <c r="D161" s="1288"/>
      <c r="E161" s="1318"/>
      <c r="F161" s="1206"/>
      <c r="G161" s="1996" t="s">
        <v>342</v>
      </c>
      <c r="H161" s="1318" t="s">
        <v>343</v>
      </c>
      <c r="I161" s="1206"/>
      <c r="J161" s="1889">
        <v>1</v>
      </c>
      <c r="K161" s="1889"/>
      <c r="L161" s="1889"/>
      <c r="M161" s="1889"/>
      <c r="N161" s="1889"/>
      <c r="O161" s="1884"/>
      <c r="P161" s="1890"/>
      <c r="Q161" s="1889"/>
      <c r="R161" s="1889"/>
      <c r="S161" s="1889"/>
      <c r="T161" s="1889"/>
      <c r="U161" s="1889"/>
      <c r="V161" s="1857"/>
    </row>
    <row r="162" spans="1:22" ht="16.5" x14ac:dyDescent="0.2">
      <c r="A162" s="1223"/>
      <c r="B162" s="1199"/>
      <c r="C162" s="1288"/>
      <c r="D162" s="1288"/>
      <c r="E162" s="1318"/>
      <c r="F162" s="1206"/>
      <c r="G162" s="1996" t="s">
        <v>344</v>
      </c>
      <c r="H162" s="1318" t="s">
        <v>345</v>
      </c>
      <c r="I162" s="1206"/>
      <c r="J162" s="1889">
        <v>84</v>
      </c>
      <c r="K162" s="1857">
        <v>21</v>
      </c>
      <c r="L162" s="1857">
        <v>21</v>
      </c>
      <c r="M162" s="1857">
        <v>21</v>
      </c>
      <c r="N162" s="1857">
        <v>21</v>
      </c>
      <c r="O162" s="1884"/>
      <c r="P162" s="1890"/>
      <c r="Q162" s="1889"/>
      <c r="R162" s="1889"/>
      <c r="S162" s="1889"/>
      <c r="T162" s="1889"/>
      <c r="U162" s="1889"/>
      <c r="V162" s="1857"/>
    </row>
    <row r="163" spans="1:22" ht="16.5" x14ac:dyDescent="0.2">
      <c r="A163" s="1223"/>
      <c r="B163" s="1199"/>
      <c r="C163" s="1288"/>
      <c r="D163" s="1288"/>
      <c r="E163" s="1318"/>
      <c r="F163" s="1206"/>
      <c r="G163" s="1996" t="s">
        <v>346</v>
      </c>
      <c r="H163" s="1318" t="s">
        <v>347</v>
      </c>
      <c r="I163" s="1206"/>
      <c r="J163" s="1889">
        <v>4751</v>
      </c>
      <c r="K163" s="1857">
        <v>1187</v>
      </c>
      <c r="L163" s="1857">
        <v>1188</v>
      </c>
      <c r="M163" s="1857">
        <v>1188</v>
      </c>
      <c r="N163" s="1857">
        <v>1188</v>
      </c>
      <c r="O163" s="1884"/>
      <c r="P163" s="1890"/>
      <c r="Q163" s="1889"/>
      <c r="R163" s="1889"/>
      <c r="S163" s="1889"/>
      <c r="T163" s="1889"/>
      <c r="U163" s="1889"/>
      <c r="V163" s="1857"/>
    </row>
    <row r="164" spans="1:22" x14ac:dyDescent="0.2">
      <c r="A164" s="1223"/>
      <c r="B164" s="1199"/>
      <c r="C164" s="1288"/>
      <c r="D164" s="1288"/>
      <c r="E164" s="1318"/>
      <c r="F164" s="1206"/>
      <c r="G164" s="1996" t="s">
        <v>348</v>
      </c>
      <c r="H164" s="1318" t="s">
        <v>349</v>
      </c>
      <c r="I164" s="1206"/>
      <c r="J164" s="1889">
        <v>1647</v>
      </c>
      <c r="K164" s="1857">
        <v>411</v>
      </c>
      <c r="L164" s="1857">
        <v>412</v>
      </c>
      <c r="M164" s="1857">
        <v>412</v>
      </c>
      <c r="N164" s="1857">
        <v>412</v>
      </c>
      <c r="O164" s="1884"/>
      <c r="P164" s="1890"/>
      <c r="Q164" s="1889"/>
      <c r="R164" s="1889"/>
      <c r="S164" s="1889"/>
      <c r="T164" s="1889"/>
      <c r="U164" s="1889"/>
      <c r="V164" s="1857"/>
    </row>
    <row r="165" spans="1:22" ht="17.25" customHeight="1" x14ac:dyDescent="0.2">
      <c r="A165" s="1223"/>
      <c r="B165" s="1199"/>
      <c r="C165" s="1288"/>
      <c r="D165" s="1288"/>
      <c r="E165" s="1318"/>
      <c r="F165" s="1206"/>
      <c r="G165" s="1996" t="s">
        <v>350</v>
      </c>
      <c r="H165" s="1318" t="s">
        <v>351</v>
      </c>
      <c r="I165" s="1206"/>
      <c r="J165" s="1889">
        <v>1287</v>
      </c>
      <c r="K165" s="1857">
        <v>321</v>
      </c>
      <c r="L165" s="1857">
        <v>322</v>
      </c>
      <c r="M165" s="1857">
        <v>322</v>
      </c>
      <c r="N165" s="1857">
        <v>322</v>
      </c>
      <c r="O165" s="1884"/>
      <c r="P165" s="1890"/>
      <c r="Q165" s="1889"/>
      <c r="R165" s="1889"/>
      <c r="S165" s="1889"/>
      <c r="T165" s="1889"/>
      <c r="U165" s="1889"/>
      <c r="V165" s="1857"/>
    </row>
    <row r="166" spans="1:22" ht="16.5" x14ac:dyDescent="0.2">
      <c r="A166" s="1223"/>
      <c r="B166" s="1199"/>
      <c r="C166" s="1288"/>
      <c r="D166" s="1288"/>
      <c r="E166" s="1318"/>
      <c r="F166" s="1206"/>
      <c r="G166" s="1996" t="s">
        <v>352</v>
      </c>
      <c r="H166" s="1318" t="s">
        <v>353</v>
      </c>
      <c r="I166" s="1206"/>
      <c r="J166" s="1889">
        <v>33</v>
      </c>
      <c r="K166" s="1857">
        <v>8</v>
      </c>
      <c r="L166" s="1857">
        <v>8</v>
      </c>
      <c r="M166" s="1857">
        <v>8</v>
      </c>
      <c r="N166" s="1857">
        <v>9</v>
      </c>
      <c r="O166" s="1884"/>
      <c r="P166" s="1890"/>
      <c r="Q166" s="1889"/>
      <c r="R166" s="1889"/>
      <c r="S166" s="1889"/>
      <c r="T166" s="1889"/>
      <c r="U166" s="1889"/>
      <c r="V166" s="1857"/>
    </row>
    <row r="167" spans="1:22" x14ac:dyDescent="0.2">
      <c r="A167" s="1223"/>
      <c r="B167" s="1199"/>
      <c r="C167" s="1288"/>
      <c r="D167" s="1288"/>
      <c r="E167" s="1318"/>
      <c r="F167" s="1206"/>
      <c r="G167" s="1996" t="s">
        <v>354</v>
      </c>
      <c r="H167" s="1318" t="s">
        <v>355</v>
      </c>
      <c r="I167" s="1206"/>
      <c r="J167" s="1889">
        <v>545</v>
      </c>
      <c r="K167" s="1857">
        <v>136</v>
      </c>
      <c r="L167" s="1857">
        <v>136</v>
      </c>
      <c r="M167" s="1857">
        <v>136</v>
      </c>
      <c r="N167" s="1857">
        <v>137</v>
      </c>
      <c r="O167" s="1884"/>
      <c r="P167" s="1890"/>
      <c r="Q167" s="1889"/>
      <c r="R167" s="1889"/>
      <c r="S167" s="1889"/>
      <c r="T167" s="1889"/>
      <c r="U167" s="1889"/>
      <c r="V167" s="1857"/>
    </row>
    <row r="168" spans="1:22" ht="16.5" x14ac:dyDescent="0.2">
      <c r="A168" s="1223"/>
      <c r="B168" s="1199"/>
      <c r="C168" s="1288"/>
      <c r="D168" s="1288"/>
      <c r="E168" s="1318"/>
      <c r="F168" s="1206"/>
      <c r="G168" s="1996" t="s">
        <v>356</v>
      </c>
      <c r="H168" s="1318" t="s">
        <v>357</v>
      </c>
      <c r="I168" s="1206"/>
      <c r="J168" s="1889">
        <v>1042</v>
      </c>
      <c r="K168" s="1857">
        <v>260</v>
      </c>
      <c r="L168" s="1857">
        <v>260</v>
      </c>
      <c r="M168" s="1857">
        <v>261</v>
      </c>
      <c r="N168" s="1857">
        <v>261</v>
      </c>
      <c r="O168" s="1884"/>
      <c r="P168" s="1890"/>
      <c r="Q168" s="1889"/>
      <c r="R168" s="1889"/>
      <c r="S168" s="1889"/>
      <c r="T168" s="1889"/>
      <c r="U168" s="1889"/>
      <c r="V168" s="1857"/>
    </row>
    <row r="169" spans="1:22" x14ac:dyDescent="0.2">
      <c r="A169" s="1223"/>
      <c r="B169" s="1199"/>
      <c r="C169" s="1288"/>
      <c r="D169" s="1288"/>
      <c r="E169" s="1318"/>
      <c r="F169" s="1206"/>
      <c r="G169" s="1996" t="s">
        <v>358</v>
      </c>
      <c r="H169" s="1318" t="s">
        <v>359</v>
      </c>
      <c r="I169" s="1206"/>
      <c r="J169" s="1889">
        <v>1</v>
      </c>
      <c r="K169" s="1889"/>
      <c r="L169" s="1889"/>
      <c r="M169" s="1889"/>
      <c r="N169" s="1889"/>
      <c r="O169" s="1889"/>
      <c r="P169" s="1890"/>
      <c r="Q169" s="1889"/>
      <c r="R169" s="1889"/>
      <c r="S169" s="1889"/>
      <c r="T169" s="1889"/>
      <c r="U169" s="1889"/>
      <c r="V169" s="1857"/>
    </row>
    <row r="170" spans="1:22" ht="16.5" x14ac:dyDescent="0.2">
      <c r="A170" s="1223"/>
      <c r="B170" s="1199"/>
      <c r="C170" s="1288"/>
      <c r="D170" s="1288"/>
      <c r="E170" s="1283"/>
      <c r="F170" s="1206"/>
      <c r="G170" s="1996" t="s">
        <v>360</v>
      </c>
      <c r="H170" s="1906" t="s">
        <v>361</v>
      </c>
      <c r="I170" s="1315"/>
      <c r="J170" s="1889">
        <v>47</v>
      </c>
      <c r="K170" s="1857">
        <v>11</v>
      </c>
      <c r="L170" s="1857">
        <v>12</v>
      </c>
      <c r="M170" s="1857">
        <v>12</v>
      </c>
      <c r="N170" s="1857">
        <v>12</v>
      </c>
      <c r="O170" s="1884"/>
      <c r="P170" s="1890"/>
      <c r="Q170" s="1889"/>
      <c r="R170" s="1889"/>
      <c r="S170" s="1889"/>
      <c r="T170" s="1889"/>
      <c r="U170" s="1889"/>
      <c r="V170" s="1857"/>
    </row>
    <row r="171" spans="1:22" x14ac:dyDescent="0.2">
      <c r="A171" s="1223"/>
      <c r="B171" s="1199"/>
      <c r="C171" s="1288"/>
      <c r="D171" s="1288"/>
      <c r="E171" s="1283"/>
      <c r="F171" s="1206"/>
      <c r="G171" s="1996" t="s">
        <v>362</v>
      </c>
      <c r="H171" s="1997" t="s">
        <v>363</v>
      </c>
      <c r="I171" s="1315"/>
      <c r="J171" s="1889">
        <v>38</v>
      </c>
      <c r="K171" s="1857">
        <v>9</v>
      </c>
      <c r="L171" s="1857">
        <v>9</v>
      </c>
      <c r="M171" s="1857">
        <v>10</v>
      </c>
      <c r="N171" s="1857">
        <v>10</v>
      </c>
      <c r="O171" s="1884"/>
      <c r="P171" s="1890"/>
      <c r="Q171" s="1889"/>
      <c r="R171" s="1889"/>
      <c r="S171" s="1889"/>
      <c r="T171" s="1889"/>
      <c r="U171" s="1889"/>
      <c r="V171" s="1857"/>
    </row>
    <row r="172" spans="1:22" x14ac:dyDescent="0.2">
      <c r="A172" s="1294"/>
      <c r="B172" s="1317"/>
      <c r="C172" s="1296"/>
      <c r="D172" s="1296"/>
      <c r="E172" s="1283"/>
      <c r="F172" s="1201"/>
      <c r="G172" s="1996" t="s">
        <v>364</v>
      </c>
      <c r="H172" s="1997" t="s">
        <v>365</v>
      </c>
      <c r="I172" s="1315"/>
      <c r="J172" s="1889">
        <v>8</v>
      </c>
      <c r="K172" s="1857">
        <v>2</v>
      </c>
      <c r="L172" s="1857">
        <v>2</v>
      </c>
      <c r="M172" s="1857">
        <v>2</v>
      </c>
      <c r="N172" s="1857">
        <v>2</v>
      </c>
      <c r="O172" s="1884"/>
      <c r="P172" s="1890"/>
      <c r="Q172" s="1889"/>
      <c r="R172" s="1889"/>
      <c r="S172" s="1889"/>
      <c r="T172" s="1850"/>
      <c r="U172" s="1889"/>
      <c r="V172" s="1857"/>
    </row>
    <row r="173" spans="1:22" ht="44.25" customHeight="1" x14ac:dyDescent="0.2">
      <c r="A173" s="1279" t="s">
        <v>366</v>
      </c>
      <c r="B173" s="1280" t="s">
        <v>367</v>
      </c>
      <c r="C173" s="1281">
        <v>3033292</v>
      </c>
      <c r="D173" s="1282" t="s">
        <v>368</v>
      </c>
      <c r="E173" s="1318">
        <v>5000043</v>
      </c>
      <c r="F173" s="1241" t="s">
        <v>369</v>
      </c>
      <c r="G173" s="1319"/>
      <c r="H173" s="1850"/>
      <c r="I173" s="1282" t="s">
        <v>293</v>
      </c>
      <c r="J173" s="1852">
        <f>K173+L173+M173+N173</f>
        <v>14673</v>
      </c>
      <c r="K173" s="1998">
        <f>K174</f>
        <v>3668</v>
      </c>
      <c r="L173" s="1998">
        <f t="shared" ref="L173:N173" si="45">L174</f>
        <v>3668</v>
      </c>
      <c r="M173" s="1998">
        <f t="shared" si="45"/>
        <v>3668</v>
      </c>
      <c r="N173" s="1998">
        <f t="shared" si="45"/>
        <v>3669</v>
      </c>
      <c r="O173" s="1999">
        <v>59174.92</v>
      </c>
      <c r="P173" s="1986">
        <v>12338</v>
      </c>
      <c r="Q173" s="1889"/>
      <c r="R173" s="1889"/>
      <c r="S173" s="1889"/>
      <c r="T173" s="1877">
        <f t="shared" ref="T173" si="46">+O173-P173-Q173-R173-S173</f>
        <v>46836.92</v>
      </c>
      <c r="U173" s="2000">
        <v>160302</v>
      </c>
      <c r="V173" s="1857"/>
    </row>
    <row r="174" spans="1:22" ht="16.5" x14ac:dyDescent="0.2">
      <c r="A174" s="1223"/>
      <c r="B174" s="1287"/>
      <c r="C174" s="1288"/>
      <c r="D174" s="1289"/>
      <c r="E174" s="1318"/>
      <c r="F174" s="1206"/>
      <c r="G174" s="1969" t="s">
        <v>370</v>
      </c>
      <c r="H174" s="1318" t="s">
        <v>371</v>
      </c>
      <c r="I174" s="1289"/>
      <c r="J174" s="1889">
        <v>14673</v>
      </c>
      <c r="K174" s="1857">
        <v>3668</v>
      </c>
      <c r="L174" s="1857">
        <v>3668</v>
      </c>
      <c r="M174" s="1857">
        <v>3668</v>
      </c>
      <c r="N174" s="1857">
        <v>3669</v>
      </c>
      <c r="O174" s="1884"/>
      <c r="P174" s="1890"/>
      <c r="Q174" s="1889"/>
      <c r="R174" s="1889"/>
      <c r="S174" s="1889"/>
      <c r="T174" s="1889"/>
      <c r="U174" s="1889"/>
      <c r="V174" s="1857"/>
    </row>
    <row r="175" spans="1:22" ht="24.75" x14ac:dyDescent="0.2">
      <c r="A175" s="1223"/>
      <c r="B175" s="1287"/>
      <c r="C175" s="1288"/>
      <c r="D175" s="1289"/>
      <c r="E175" s="1318"/>
      <c r="F175" s="1206"/>
      <c r="G175" s="1969" t="s">
        <v>372</v>
      </c>
      <c r="H175" s="1318" t="s">
        <v>373</v>
      </c>
      <c r="I175" s="1289"/>
      <c r="J175" s="1889">
        <v>521</v>
      </c>
      <c r="K175" s="1857">
        <v>130</v>
      </c>
      <c r="L175" s="1857">
        <v>130</v>
      </c>
      <c r="M175" s="1857">
        <v>130</v>
      </c>
      <c r="N175" s="1857">
        <v>131</v>
      </c>
      <c r="O175" s="1884"/>
      <c r="P175" s="1890"/>
      <c r="Q175" s="1889"/>
      <c r="R175" s="1889"/>
      <c r="S175" s="1889"/>
      <c r="T175" s="1889"/>
      <c r="U175" s="1889"/>
      <c r="V175" s="1857"/>
    </row>
    <row r="176" spans="1:22" ht="28.5" customHeight="1" x14ac:dyDescent="0.2">
      <c r="A176" s="1294"/>
      <c r="B176" s="1295"/>
      <c r="C176" s="1296"/>
      <c r="D176" s="1297"/>
      <c r="E176" s="1318"/>
      <c r="F176" s="1201"/>
      <c r="G176" s="1969" t="s">
        <v>374</v>
      </c>
      <c r="H176" s="1318" t="s">
        <v>375</v>
      </c>
      <c r="I176" s="1297"/>
      <c r="J176" s="1889">
        <v>945</v>
      </c>
      <c r="K176" s="1857">
        <v>236</v>
      </c>
      <c r="L176" s="1857">
        <v>236</v>
      </c>
      <c r="M176" s="1857">
        <v>236</v>
      </c>
      <c r="N176" s="1857">
        <v>237</v>
      </c>
      <c r="O176" s="1884"/>
      <c r="P176" s="1890"/>
      <c r="Q176" s="1889"/>
      <c r="R176" s="1889"/>
      <c r="S176" s="1889"/>
      <c r="T176" s="1889"/>
      <c r="U176" s="1889"/>
      <c r="V176" s="1857"/>
    </row>
    <row r="177" spans="1:22" ht="18.75" customHeight="1" x14ac:dyDescent="0.2">
      <c r="A177" s="1321" t="s">
        <v>376</v>
      </c>
      <c r="B177" s="1322"/>
      <c r="C177" s="1322"/>
      <c r="D177" s="1322"/>
      <c r="E177" s="1322"/>
      <c r="F177" s="1322"/>
      <c r="G177" s="1322"/>
      <c r="H177" s="1322"/>
      <c r="I177" s="1322"/>
      <c r="J177" s="1322"/>
      <c r="K177" s="1322"/>
      <c r="L177" s="1322"/>
      <c r="M177" s="1322"/>
      <c r="N177" s="1322"/>
      <c r="O177" s="1322"/>
      <c r="P177" s="1322"/>
      <c r="Q177" s="1322"/>
      <c r="R177" s="1322"/>
      <c r="S177" s="1322"/>
      <c r="T177" s="1322"/>
      <c r="U177" s="1322"/>
      <c r="V177" s="1323"/>
    </row>
    <row r="178" spans="1:22" ht="21" customHeight="1" x14ac:dyDescent="0.2">
      <c r="A178" s="1279" t="s">
        <v>377</v>
      </c>
      <c r="B178" s="1280" t="s">
        <v>378</v>
      </c>
      <c r="C178" s="1281">
        <v>3033172</v>
      </c>
      <c r="D178" s="1289" t="s">
        <v>379</v>
      </c>
      <c r="E178" s="1303">
        <v>5000037</v>
      </c>
      <c r="F178" s="1241" t="s">
        <v>380</v>
      </c>
      <c r="G178" s="1319"/>
      <c r="H178" s="1972"/>
      <c r="I178" s="1288" t="s">
        <v>381</v>
      </c>
      <c r="J178" s="1852">
        <f>K178+L178+M178+N178</f>
        <v>3445</v>
      </c>
      <c r="K178" s="1845">
        <f>K179</f>
        <v>861</v>
      </c>
      <c r="L178" s="1845">
        <f t="shared" ref="L178:N178" si="47">L179</f>
        <v>861</v>
      </c>
      <c r="M178" s="1845">
        <f t="shared" si="47"/>
        <v>861</v>
      </c>
      <c r="N178" s="1845">
        <f t="shared" si="47"/>
        <v>862</v>
      </c>
      <c r="O178" s="1901">
        <v>956579.06</v>
      </c>
      <c r="P178" s="1876">
        <v>76170</v>
      </c>
      <c r="Q178" s="1887"/>
      <c r="R178" s="1846">
        <v>330769</v>
      </c>
      <c r="S178" s="1887"/>
      <c r="T178" s="1877">
        <f t="shared" ref="T178" si="48">+O178-P178-Q178-R178-S178</f>
        <v>549640.06000000006</v>
      </c>
      <c r="U178" s="1846">
        <v>202933</v>
      </c>
      <c r="V178" s="2001"/>
    </row>
    <row r="179" spans="1:22" ht="13.5" customHeight="1" x14ac:dyDescent="0.2">
      <c r="A179" s="1223"/>
      <c r="B179" s="1287"/>
      <c r="C179" s="1288"/>
      <c r="D179" s="1289"/>
      <c r="E179" s="1303"/>
      <c r="F179" s="1206"/>
      <c r="G179" s="1969" t="s">
        <v>382</v>
      </c>
      <c r="H179" s="1318" t="s">
        <v>383</v>
      </c>
      <c r="I179" s="1288"/>
      <c r="J179" s="1887">
        <v>3445</v>
      </c>
      <c r="K179" s="1857">
        <v>861</v>
      </c>
      <c r="L179" s="1857">
        <v>861</v>
      </c>
      <c r="M179" s="1857">
        <v>861</v>
      </c>
      <c r="N179" s="1857">
        <v>862</v>
      </c>
      <c r="O179" s="1884"/>
      <c r="P179" s="1890"/>
      <c r="Q179" s="1887"/>
      <c r="R179" s="1887"/>
      <c r="S179" s="1887"/>
      <c r="T179" s="1887"/>
      <c r="U179" s="1887"/>
      <c r="V179" s="1857"/>
    </row>
    <row r="180" spans="1:22" ht="13.5" customHeight="1" x14ac:dyDescent="0.2">
      <c r="A180" s="1223"/>
      <c r="B180" s="1287"/>
      <c r="C180" s="1288"/>
      <c r="D180" s="1289"/>
      <c r="E180" s="1303"/>
      <c r="F180" s="1206"/>
      <c r="G180" s="1969" t="s">
        <v>384</v>
      </c>
      <c r="H180" s="1318" t="s">
        <v>385</v>
      </c>
      <c r="I180" s="1288"/>
      <c r="J180" s="1887">
        <v>2073</v>
      </c>
      <c r="K180" s="1857">
        <v>518</v>
      </c>
      <c r="L180" s="1857">
        <v>518</v>
      </c>
      <c r="M180" s="1857">
        <v>518</v>
      </c>
      <c r="N180" s="1857">
        <v>519</v>
      </c>
      <c r="O180" s="1884"/>
      <c r="P180" s="1890"/>
      <c r="Q180" s="1887"/>
      <c r="R180" s="1887"/>
      <c r="S180" s="1887"/>
      <c r="T180" s="1887"/>
      <c r="U180" s="1887"/>
      <c r="V180" s="1857"/>
    </row>
    <row r="181" spans="1:22" ht="13.5" customHeight="1" x14ac:dyDescent="0.2">
      <c r="A181" s="1223"/>
      <c r="B181" s="1287"/>
      <c r="C181" s="1288"/>
      <c r="D181" s="1289"/>
      <c r="E181" s="1303"/>
      <c r="F181" s="1206"/>
      <c r="G181" s="1969" t="s">
        <v>386</v>
      </c>
      <c r="H181" s="1318" t="s">
        <v>214</v>
      </c>
      <c r="I181" s="1288"/>
      <c r="J181" s="1887">
        <v>3445</v>
      </c>
      <c r="K181" s="1857">
        <v>861</v>
      </c>
      <c r="L181" s="1857">
        <v>861</v>
      </c>
      <c r="M181" s="1857">
        <v>861</v>
      </c>
      <c r="N181" s="1857">
        <v>862</v>
      </c>
      <c r="O181" s="1884"/>
      <c r="P181" s="1890"/>
      <c r="Q181" s="1887"/>
      <c r="R181" s="1887"/>
      <c r="S181" s="1887"/>
      <c r="T181" s="1887"/>
      <c r="U181" s="1887"/>
      <c r="V181" s="1857"/>
    </row>
    <row r="182" spans="1:22" ht="13.5" customHeight="1" x14ac:dyDescent="0.2">
      <c r="A182" s="1223"/>
      <c r="B182" s="1287"/>
      <c r="C182" s="1288"/>
      <c r="D182" s="1289"/>
      <c r="E182" s="1303"/>
      <c r="F182" s="1206"/>
      <c r="G182" s="1969" t="s">
        <v>387</v>
      </c>
      <c r="H182" s="1318" t="s">
        <v>388</v>
      </c>
      <c r="I182" s="1288"/>
      <c r="J182" s="1887">
        <v>3487</v>
      </c>
      <c r="K182" s="1857">
        <v>871</v>
      </c>
      <c r="L182" s="1857">
        <v>872</v>
      </c>
      <c r="M182" s="1857">
        <v>872</v>
      </c>
      <c r="N182" s="1857">
        <v>872</v>
      </c>
      <c r="O182" s="1884"/>
      <c r="P182" s="1890"/>
      <c r="Q182" s="1887"/>
      <c r="R182" s="1887"/>
      <c r="S182" s="1887"/>
      <c r="T182" s="1887"/>
      <c r="U182" s="1887"/>
      <c r="V182" s="1857"/>
    </row>
    <row r="183" spans="1:22" ht="13.5" customHeight="1" x14ac:dyDescent="0.2">
      <c r="A183" s="1223"/>
      <c r="B183" s="1287"/>
      <c r="C183" s="1288"/>
      <c r="D183" s="1289"/>
      <c r="E183" s="1303"/>
      <c r="F183" s="1206"/>
      <c r="G183" s="1969" t="s">
        <v>389</v>
      </c>
      <c r="H183" s="1318" t="s">
        <v>390</v>
      </c>
      <c r="I183" s="1288"/>
      <c r="J183" s="1887">
        <v>3644</v>
      </c>
      <c r="K183" s="1857">
        <v>911</v>
      </c>
      <c r="L183" s="1857">
        <v>911</v>
      </c>
      <c r="M183" s="1857">
        <v>911</v>
      </c>
      <c r="N183" s="1857">
        <v>911</v>
      </c>
      <c r="O183" s="1884"/>
      <c r="P183" s="1890"/>
      <c r="Q183" s="1887"/>
      <c r="R183" s="1887"/>
      <c r="S183" s="1887"/>
      <c r="T183" s="1887"/>
      <c r="U183" s="1887"/>
      <c r="V183" s="1857"/>
    </row>
    <row r="184" spans="1:22" ht="16.5" customHeight="1" x14ac:dyDescent="0.2">
      <c r="A184" s="1223"/>
      <c r="B184" s="1287"/>
      <c r="C184" s="1288"/>
      <c r="D184" s="1289"/>
      <c r="E184" s="1303"/>
      <c r="F184" s="1206"/>
      <c r="G184" s="1969" t="s">
        <v>391</v>
      </c>
      <c r="H184" s="1318" t="s">
        <v>392</v>
      </c>
      <c r="I184" s="1288"/>
      <c r="J184" s="1887">
        <v>2631</v>
      </c>
      <c r="K184" s="1857">
        <v>657</v>
      </c>
      <c r="L184" s="1857">
        <v>658</v>
      </c>
      <c r="M184" s="1857">
        <v>658</v>
      </c>
      <c r="N184" s="1857">
        <v>658</v>
      </c>
      <c r="O184" s="1884"/>
      <c r="P184" s="1890"/>
      <c r="Q184" s="1887"/>
      <c r="R184" s="1887"/>
      <c r="S184" s="1887"/>
      <c r="T184" s="1887"/>
      <c r="U184" s="1887"/>
      <c r="V184" s="1857"/>
    </row>
    <row r="185" spans="1:22" ht="13.5" customHeight="1" x14ac:dyDescent="0.2">
      <c r="A185" s="1223"/>
      <c r="B185" s="1287"/>
      <c r="C185" s="1288"/>
      <c r="D185" s="1289"/>
      <c r="E185" s="1303"/>
      <c r="F185" s="1206"/>
      <c r="G185" s="2002"/>
      <c r="H185" s="2003" t="s">
        <v>393</v>
      </c>
      <c r="I185" s="1288"/>
      <c r="J185" s="1887">
        <v>0</v>
      </c>
      <c r="K185" s="1857">
        <v>0</v>
      </c>
      <c r="L185" s="1857">
        <v>0</v>
      </c>
      <c r="M185" s="1857">
        <v>0</v>
      </c>
      <c r="N185" s="1857">
        <v>0</v>
      </c>
      <c r="O185" s="1887"/>
      <c r="P185" s="1890"/>
      <c r="Q185" s="1887"/>
      <c r="R185" s="1887"/>
      <c r="S185" s="1887"/>
      <c r="T185" s="1887"/>
      <c r="U185" s="1887"/>
      <c r="V185" s="1857"/>
    </row>
    <row r="186" spans="1:22" ht="13.5" customHeight="1" x14ac:dyDescent="0.2">
      <c r="A186" s="1294"/>
      <c r="B186" s="1295"/>
      <c r="C186" s="1296"/>
      <c r="D186" s="1297"/>
      <c r="E186" s="1303"/>
      <c r="F186" s="1201"/>
      <c r="G186" s="1969" t="s">
        <v>394</v>
      </c>
      <c r="H186" s="1318" t="s">
        <v>395</v>
      </c>
      <c r="I186" s="1296"/>
      <c r="J186" s="1887">
        <v>711</v>
      </c>
      <c r="K186" s="1857">
        <v>177</v>
      </c>
      <c r="L186" s="1857">
        <v>178</v>
      </c>
      <c r="M186" s="1857">
        <v>178</v>
      </c>
      <c r="N186" s="1857">
        <v>178</v>
      </c>
      <c r="O186" s="1884"/>
      <c r="P186" s="1890"/>
      <c r="Q186" s="1887"/>
      <c r="R186" s="1887"/>
      <c r="S186" s="1887"/>
      <c r="T186" s="1887"/>
      <c r="U186" s="1887"/>
      <c r="V186" s="1857"/>
    </row>
    <row r="187" spans="1:22" ht="26.25" customHeight="1" x14ac:dyDescent="0.2">
      <c r="A187" s="1279" t="s">
        <v>396</v>
      </c>
      <c r="B187" s="1330"/>
      <c r="C187" s="1288">
        <v>3033294</v>
      </c>
      <c r="D187" s="1289" t="s">
        <v>397</v>
      </c>
      <c r="E187" s="1318">
        <v>5000044</v>
      </c>
      <c r="F187" s="1241" t="s">
        <v>398</v>
      </c>
      <c r="G187" s="1319"/>
      <c r="H187" s="1318"/>
      <c r="I187" s="1281" t="s">
        <v>399</v>
      </c>
      <c r="J187" s="1852">
        <f>K187+L187+M187+N187</f>
        <v>597</v>
      </c>
      <c r="K187" s="1852">
        <f>K188+K189+K190+K191+K192+K193+K194+K195+K196+K197</f>
        <v>145</v>
      </c>
      <c r="L187" s="1852">
        <f t="shared" ref="L187:N187" si="49">L188+L189+L190+L191+L192+L193+L194+L195+L196+L197</f>
        <v>148</v>
      </c>
      <c r="M187" s="1852">
        <f t="shared" si="49"/>
        <v>151</v>
      </c>
      <c r="N187" s="1852">
        <f t="shared" si="49"/>
        <v>153</v>
      </c>
      <c r="O187" s="1843">
        <v>24062.11</v>
      </c>
      <c r="P187" s="1986">
        <v>1492</v>
      </c>
      <c r="Q187" s="1850"/>
      <c r="R187" s="1859">
        <v>112869</v>
      </c>
      <c r="S187" s="1850"/>
      <c r="T187" s="1877">
        <f t="shared" ref="T187" si="50">+O187-P187-Q187-R187-S187</f>
        <v>-90298.89</v>
      </c>
      <c r="U187" s="1859">
        <v>453902</v>
      </c>
      <c r="V187" s="1857"/>
    </row>
    <row r="188" spans="1:22" ht="16.5" customHeight="1" x14ac:dyDescent="0.2">
      <c r="A188" s="1223"/>
      <c r="B188" s="1330"/>
      <c r="C188" s="1288"/>
      <c r="D188" s="1289"/>
      <c r="E188" s="1318"/>
      <c r="F188" s="1206"/>
      <c r="G188" s="1969" t="s">
        <v>400</v>
      </c>
      <c r="H188" s="1318" t="s">
        <v>401</v>
      </c>
      <c r="I188" s="1288"/>
      <c r="J188" s="1850">
        <v>12</v>
      </c>
      <c r="K188" s="1857">
        <v>3</v>
      </c>
      <c r="L188" s="1857">
        <v>3</v>
      </c>
      <c r="M188" s="1857">
        <v>3</v>
      </c>
      <c r="N188" s="1857">
        <v>3</v>
      </c>
      <c r="O188" s="1884"/>
      <c r="P188" s="1890"/>
      <c r="Q188" s="1850"/>
      <c r="R188" s="1850"/>
      <c r="S188" s="1850"/>
      <c r="T188" s="1850"/>
      <c r="U188" s="1850"/>
      <c r="V188" s="1857"/>
    </row>
    <row r="189" spans="1:22" ht="21" customHeight="1" x14ac:dyDescent="0.2">
      <c r="A189" s="1223"/>
      <c r="B189" s="1330"/>
      <c r="C189" s="1288"/>
      <c r="D189" s="1289"/>
      <c r="E189" s="1318"/>
      <c r="F189" s="1206"/>
      <c r="G189" s="1969" t="s">
        <v>402</v>
      </c>
      <c r="H189" s="1318" t="s">
        <v>403</v>
      </c>
      <c r="I189" s="1288"/>
      <c r="J189" s="1850">
        <v>32</v>
      </c>
      <c r="K189" s="1857">
        <v>8</v>
      </c>
      <c r="L189" s="1857">
        <v>8</v>
      </c>
      <c r="M189" s="1857">
        <v>8</v>
      </c>
      <c r="N189" s="1857">
        <v>8</v>
      </c>
      <c r="O189" s="1884"/>
      <c r="P189" s="1890"/>
      <c r="Q189" s="1850"/>
      <c r="R189" s="1850"/>
      <c r="S189" s="1850"/>
      <c r="T189" s="1850"/>
      <c r="U189" s="1850"/>
      <c r="V189" s="1857"/>
    </row>
    <row r="190" spans="1:22" ht="23.25" customHeight="1" x14ac:dyDescent="0.2">
      <c r="A190" s="1223"/>
      <c r="B190" s="1330"/>
      <c r="C190" s="1288"/>
      <c r="D190" s="1289"/>
      <c r="E190" s="1318"/>
      <c r="F190" s="1206"/>
      <c r="G190" s="1969" t="s">
        <v>405</v>
      </c>
      <c r="H190" s="1318" t="s">
        <v>406</v>
      </c>
      <c r="I190" s="1288"/>
      <c r="J190" s="1850">
        <v>6</v>
      </c>
      <c r="K190" s="1850">
        <v>1</v>
      </c>
      <c r="L190" s="1850">
        <v>1</v>
      </c>
      <c r="M190" s="1850">
        <v>2</v>
      </c>
      <c r="N190" s="1850">
        <v>2</v>
      </c>
      <c r="O190" s="1850"/>
      <c r="P190" s="1890"/>
      <c r="Q190" s="1850"/>
      <c r="R190" s="1850"/>
      <c r="S190" s="1850"/>
      <c r="T190" s="1850"/>
      <c r="U190" s="1850"/>
      <c r="V190" s="1857"/>
    </row>
    <row r="191" spans="1:22" ht="16.5" customHeight="1" x14ac:dyDescent="0.2">
      <c r="A191" s="1223"/>
      <c r="B191" s="1330"/>
      <c r="C191" s="1288"/>
      <c r="D191" s="1289"/>
      <c r="E191" s="1318"/>
      <c r="F191" s="1206"/>
      <c r="G191" s="1969" t="s">
        <v>407</v>
      </c>
      <c r="H191" s="1318" t="s">
        <v>408</v>
      </c>
      <c r="I191" s="1288"/>
      <c r="J191" s="1850">
        <v>23</v>
      </c>
      <c r="K191" s="1857">
        <v>5</v>
      </c>
      <c r="L191" s="1857">
        <v>6</v>
      </c>
      <c r="M191" s="1857">
        <v>6</v>
      </c>
      <c r="N191" s="1857">
        <v>6</v>
      </c>
      <c r="O191" s="1884"/>
      <c r="P191" s="1890"/>
      <c r="Q191" s="1850"/>
      <c r="R191" s="1850"/>
      <c r="S191" s="1850"/>
      <c r="T191" s="1850"/>
      <c r="U191" s="1850"/>
      <c r="V191" s="1857"/>
    </row>
    <row r="192" spans="1:22" ht="16.5" customHeight="1" x14ac:dyDescent="0.2">
      <c r="A192" s="1223"/>
      <c r="B192" s="1330"/>
      <c r="C192" s="1288"/>
      <c r="D192" s="1289"/>
      <c r="E192" s="1318"/>
      <c r="F192" s="1206"/>
      <c r="G192" s="1969" t="s">
        <v>409</v>
      </c>
      <c r="H192" s="1318" t="s">
        <v>410</v>
      </c>
      <c r="I192" s="1288"/>
      <c r="J192" s="1850">
        <v>430</v>
      </c>
      <c r="K192" s="1857">
        <v>107</v>
      </c>
      <c r="L192" s="1857">
        <v>107</v>
      </c>
      <c r="M192" s="1857">
        <v>108</v>
      </c>
      <c r="N192" s="1857">
        <v>108</v>
      </c>
      <c r="O192" s="1884"/>
      <c r="P192" s="1890"/>
      <c r="Q192" s="1850"/>
      <c r="R192" s="1850"/>
      <c r="S192" s="1850"/>
      <c r="T192" s="1850"/>
      <c r="U192" s="1850"/>
      <c r="V192" s="1857"/>
    </row>
    <row r="193" spans="1:22" ht="24" customHeight="1" x14ac:dyDescent="0.2">
      <c r="A193" s="1223"/>
      <c r="B193" s="1330"/>
      <c r="C193" s="1288"/>
      <c r="D193" s="1289"/>
      <c r="E193" s="1318"/>
      <c r="F193" s="1206"/>
      <c r="G193" s="1969" t="s">
        <v>411</v>
      </c>
      <c r="H193" s="1318" t="s">
        <v>412</v>
      </c>
      <c r="I193" s="1288"/>
      <c r="J193" s="1850">
        <v>14</v>
      </c>
      <c r="K193" s="1857">
        <v>3</v>
      </c>
      <c r="L193" s="1857">
        <v>3</v>
      </c>
      <c r="M193" s="1857">
        <v>4</v>
      </c>
      <c r="N193" s="1857">
        <v>4</v>
      </c>
      <c r="O193" s="1884"/>
      <c r="P193" s="1890"/>
      <c r="Q193" s="1850"/>
      <c r="R193" s="1850"/>
      <c r="S193" s="1850"/>
      <c r="T193" s="1850"/>
      <c r="U193" s="1850"/>
      <c r="V193" s="1857"/>
    </row>
    <row r="194" spans="1:22" ht="26.25" customHeight="1" x14ac:dyDescent="0.2">
      <c r="A194" s="1223"/>
      <c r="B194" s="1330"/>
      <c r="C194" s="1288"/>
      <c r="D194" s="1289"/>
      <c r="E194" s="1318"/>
      <c r="F194" s="1206"/>
      <c r="G194" s="1969" t="s">
        <v>413</v>
      </c>
      <c r="H194" s="1318" t="s">
        <v>414</v>
      </c>
      <c r="I194" s="1288"/>
      <c r="J194" s="1850">
        <v>2</v>
      </c>
      <c r="K194" s="1850"/>
      <c r="L194" s="1850">
        <v>1</v>
      </c>
      <c r="M194" s="1850"/>
      <c r="N194" s="1850">
        <v>1</v>
      </c>
      <c r="O194" s="1850"/>
      <c r="P194" s="1890"/>
      <c r="Q194" s="1850"/>
      <c r="R194" s="1850"/>
      <c r="S194" s="1850"/>
      <c r="T194" s="1850"/>
      <c r="U194" s="1850"/>
      <c r="V194" s="1857"/>
    </row>
    <row r="195" spans="1:22" ht="16.5" x14ac:dyDescent="0.2">
      <c r="A195" s="1223"/>
      <c r="B195" s="1330"/>
      <c r="C195" s="1288"/>
      <c r="D195" s="1289"/>
      <c r="E195" s="1318"/>
      <c r="F195" s="1206"/>
      <c r="G195" s="1969" t="s">
        <v>415</v>
      </c>
      <c r="H195" s="1318" t="s">
        <v>416</v>
      </c>
      <c r="I195" s="1288"/>
      <c r="J195" s="1850">
        <v>38</v>
      </c>
      <c r="K195" s="1857">
        <v>9</v>
      </c>
      <c r="L195" s="1857">
        <v>9</v>
      </c>
      <c r="M195" s="1857">
        <v>10</v>
      </c>
      <c r="N195" s="1857">
        <v>10</v>
      </c>
      <c r="O195" s="1884"/>
      <c r="P195" s="1890"/>
      <c r="Q195" s="1850"/>
      <c r="R195" s="1850"/>
      <c r="S195" s="1850"/>
      <c r="T195" s="1850"/>
      <c r="U195" s="1850"/>
      <c r="V195" s="1857"/>
    </row>
    <row r="196" spans="1:22" ht="27" customHeight="1" x14ac:dyDescent="0.2">
      <c r="A196" s="1223"/>
      <c r="B196" s="1330"/>
      <c r="C196" s="1288"/>
      <c r="D196" s="1289"/>
      <c r="E196" s="1318"/>
      <c r="F196" s="1206"/>
      <c r="G196" s="1969" t="s">
        <v>417</v>
      </c>
      <c r="H196" s="1318" t="s">
        <v>418</v>
      </c>
      <c r="I196" s="1288"/>
      <c r="J196" s="1850">
        <v>5</v>
      </c>
      <c r="K196" s="1850">
        <v>1</v>
      </c>
      <c r="L196" s="1850">
        <v>1</v>
      </c>
      <c r="M196" s="1850">
        <v>1</v>
      </c>
      <c r="N196" s="1850">
        <v>2</v>
      </c>
      <c r="O196" s="1850"/>
      <c r="P196" s="1890"/>
      <c r="Q196" s="1850"/>
      <c r="R196" s="1850"/>
      <c r="S196" s="1850"/>
      <c r="T196" s="1850"/>
      <c r="U196" s="1850"/>
      <c r="V196" s="1857"/>
    </row>
    <row r="197" spans="1:22" ht="18" customHeight="1" x14ac:dyDescent="0.2">
      <c r="A197" s="1223"/>
      <c r="B197" s="1330"/>
      <c r="C197" s="1288"/>
      <c r="D197" s="1333"/>
      <c r="E197" s="1318"/>
      <c r="F197" s="1201"/>
      <c r="G197" s="1969" t="s">
        <v>419</v>
      </c>
      <c r="H197" s="2004" t="s">
        <v>420</v>
      </c>
      <c r="I197" s="1296"/>
      <c r="J197" s="1850">
        <v>35</v>
      </c>
      <c r="K197" s="1857">
        <v>8</v>
      </c>
      <c r="L197" s="1857">
        <v>9</v>
      </c>
      <c r="M197" s="1857">
        <v>9</v>
      </c>
      <c r="N197" s="1857">
        <v>9</v>
      </c>
      <c r="O197" s="1884"/>
      <c r="P197" s="1890"/>
      <c r="Q197" s="1850"/>
      <c r="R197" s="1850"/>
      <c r="S197" s="1850"/>
      <c r="T197" s="1850"/>
      <c r="U197" s="1850"/>
      <c r="V197" s="1857"/>
    </row>
    <row r="198" spans="1:22" ht="17.25" customHeight="1" x14ac:dyDescent="0.2">
      <c r="A198" s="1223"/>
      <c r="B198" s="1287" t="s">
        <v>421</v>
      </c>
      <c r="C198" s="1288">
        <v>3033295</v>
      </c>
      <c r="D198" s="2005" t="s">
        <v>422</v>
      </c>
      <c r="E198" s="1318">
        <v>5000045</v>
      </c>
      <c r="F198" s="1241" t="s">
        <v>423</v>
      </c>
      <c r="G198" s="1319"/>
      <c r="H198" s="1318"/>
      <c r="I198" s="1281" t="s">
        <v>424</v>
      </c>
      <c r="J198" s="1852">
        <f>K198+L198+M198+N198</f>
        <v>2889</v>
      </c>
      <c r="K198" s="1852">
        <f>K199</f>
        <v>722</v>
      </c>
      <c r="L198" s="1852">
        <f t="shared" ref="L198:N198" si="51">L199</f>
        <v>722</v>
      </c>
      <c r="M198" s="1852">
        <f t="shared" si="51"/>
        <v>722</v>
      </c>
      <c r="N198" s="1852">
        <f t="shared" si="51"/>
        <v>723</v>
      </c>
      <c r="O198" s="1850"/>
      <c r="P198" s="1890"/>
      <c r="Q198" s="1850"/>
      <c r="R198" s="1850"/>
      <c r="S198" s="1850"/>
      <c r="T198" s="1850"/>
      <c r="U198" s="1850"/>
      <c r="V198" s="1857"/>
    </row>
    <row r="199" spans="1:22" ht="14.25" customHeight="1" x14ac:dyDescent="0.2">
      <c r="A199" s="1223"/>
      <c r="B199" s="1287"/>
      <c r="C199" s="1288"/>
      <c r="D199" s="1936"/>
      <c r="E199" s="1318"/>
      <c r="F199" s="1306"/>
      <c r="G199" s="1969" t="s">
        <v>425</v>
      </c>
      <c r="H199" s="1318" t="s">
        <v>422</v>
      </c>
      <c r="I199" s="1296"/>
      <c r="J199" s="1850">
        <v>2889</v>
      </c>
      <c r="K199" s="1857">
        <v>722</v>
      </c>
      <c r="L199" s="1857">
        <v>722</v>
      </c>
      <c r="M199" s="1857">
        <v>722</v>
      </c>
      <c r="N199" s="1857">
        <v>723</v>
      </c>
      <c r="O199" s="2006">
        <v>709120.24</v>
      </c>
      <c r="P199" s="1986">
        <v>152031</v>
      </c>
      <c r="Q199" s="1850"/>
      <c r="R199" s="1859">
        <v>719190</v>
      </c>
      <c r="S199" s="1850"/>
      <c r="T199" s="1877">
        <f t="shared" ref="T199" si="52">+O199-P199-Q199-R199-S199</f>
        <v>-162100.76</v>
      </c>
      <c r="U199" s="1859">
        <v>106757</v>
      </c>
      <c r="V199" s="1857"/>
    </row>
    <row r="200" spans="1:22" ht="26.25" customHeight="1" x14ac:dyDescent="0.2">
      <c r="A200" s="1223"/>
      <c r="B200" s="1287"/>
      <c r="C200" s="1288">
        <v>3033296</v>
      </c>
      <c r="D200" s="1336" t="s">
        <v>426</v>
      </c>
      <c r="E200" s="1337">
        <v>5000046</v>
      </c>
      <c r="F200" s="1241" t="s">
        <v>427</v>
      </c>
      <c r="G200" s="1304"/>
      <c r="H200" s="1318"/>
      <c r="I200" s="1282" t="s">
        <v>428</v>
      </c>
      <c r="J200" s="1852">
        <f>K200+L200+M200+N200</f>
        <v>39</v>
      </c>
      <c r="K200" s="1852">
        <f>K201+K202</f>
        <v>9</v>
      </c>
      <c r="L200" s="1852">
        <f t="shared" ref="L200:N200" si="53">L201+L202</f>
        <v>10</v>
      </c>
      <c r="M200" s="1852">
        <f t="shared" si="53"/>
        <v>10</v>
      </c>
      <c r="N200" s="1852">
        <f t="shared" si="53"/>
        <v>10</v>
      </c>
      <c r="O200" s="1850"/>
      <c r="P200" s="1970"/>
      <c r="Q200" s="1850"/>
      <c r="R200" s="1850"/>
      <c r="S200" s="1850"/>
      <c r="T200" s="1850"/>
      <c r="U200" s="1850"/>
      <c r="V200" s="1857"/>
    </row>
    <row r="201" spans="1:22" x14ac:dyDescent="0.2">
      <c r="A201" s="1223"/>
      <c r="B201" s="1287"/>
      <c r="C201" s="1288"/>
      <c r="D201" s="1336"/>
      <c r="E201" s="1337"/>
      <c r="F201" s="1206"/>
      <c r="G201" s="2007" t="s">
        <v>429</v>
      </c>
      <c r="H201" s="1975" t="s">
        <v>2165</v>
      </c>
      <c r="I201" s="1289"/>
      <c r="J201" s="1850">
        <v>15</v>
      </c>
      <c r="K201" s="1857">
        <v>3</v>
      </c>
      <c r="L201" s="1857">
        <v>4</v>
      </c>
      <c r="M201" s="1857">
        <v>4</v>
      </c>
      <c r="N201" s="1857">
        <v>4</v>
      </c>
      <c r="O201" s="2006">
        <v>10182.6</v>
      </c>
      <c r="P201" s="1986">
        <v>2050</v>
      </c>
      <c r="Q201" s="1850"/>
      <c r="R201" s="1859">
        <v>1094</v>
      </c>
      <c r="S201" s="1850"/>
      <c r="T201" s="1877">
        <f t="shared" ref="T201" si="54">+O201-P201-Q201-R201-S201</f>
        <v>7038.6</v>
      </c>
      <c r="U201" s="1859">
        <v>115673</v>
      </c>
      <c r="V201" s="1857"/>
    </row>
    <row r="202" spans="1:22" ht="20.25" customHeight="1" x14ac:dyDescent="0.2">
      <c r="A202" s="1223"/>
      <c r="B202" s="1287"/>
      <c r="C202" s="1288"/>
      <c r="D202" s="1336"/>
      <c r="E202" s="1318"/>
      <c r="F202" s="1201"/>
      <c r="G202" s="2007" t="s">
        <v>431</v>
      </c>
      <c r="H202" s="1318" t="s">
        <v>432</v>
      </c>
      <c r="I202" s="1297"/>
      <c r="J202" s="1850">
        <v>24</v>
      </c>
      <c r="K202" s="1857">
        <v>6</v>
      </c>
      <c r="L202" s="1857">
        <v>6</v>
      </c>
      <c r="M202" s="1857">
        <v>6</v>
      </c>
      <c r="N202" s="1857">
        <v>6</v>
      </c>
      <c r="O202" s="1884"/>
      <c r="P202" s="1970"/>
      <c r="Q202" s="1850"/>
      <c r="R202" s="1850"/>
      <c r="S202" s="1850"/>
      <c r="T202" s="1850"/>
      <c r="U202" s="1850"/>
      <c r="V202" s="1857"/>
    </row>
    <row r="203" spans="1:22" ht="17.25" customHeight="1" x14ac:dyDescent="0.2">
      <c r="A203" s="1223"/>
      <c r="B203" s="1287"/>
      <c r="C203" s="1288">
        <v>3033297</v>
      </c>
      <c r="D203" s="2008" t="s">
        <v>433</v>
      </c>
      <c r="E203" s="1340">
        <v>5000047</v>
      </c>
      <c r="F203" s="1241" t="s">
        <v>434</v>
      </c>
      <c r="G203" s="1319"/>
      <c r="H203" s="1318"/>
      <c r="I203" s="1281" t="s">
        <v>435</v>
      </c>
      <c r="J203" s="1852">
        <f>K203+L203+M203+N203</f>
        <v>348</v>
      </c>
      <c r="K203" s="1852">
        <f>K204</f>
        <v>87</v>
      </c>
      <c r="L203" s="1852">
        <f t="shared" ref="L203:N203" si="55">L204</f>
        <v>87</v>
      </c>
      <c r="M203" s="1852">
        <f t="shared" si="55"/>
        <v>87</v>
      </c>
      <c r="N203" s="1852">
        <f t="shared" si="55"/>
        <v>87</v>
      </c>
      <c r="O203" s="1850"/>
      <c r="P203" s="1970"/>
      <c r="Q203" s="1850"/>
      <c r="R203" s="1850"/>
      <c r="S203" s="1850"/>
      <c r="T203" s="1850"/>
      <c r="U203" s="1850"/>
      <c r="V203" s="1857"/>
    </row>
    <row r="204" spans="1:22" x14ac:dyDescent="0.2">
      <c r="A204" s="1223"/>
      <c r="B204" s="1287"/>
      <c r="C204" s="1288"/>
      <c r="D204" s="2009"/>
      <c r="E204" s="1340"/>
      <c r="F204" s="1201"/>
      <c r="G204" s="1969" t="s">
        <v>436</v>
      </c>
      <c r="H204" s="1318" t="s">
        <v>437</v>
      </c>
      <c r="I204" s="1296"/>
      <c r="J204" s="1850">
        <v>348</v>
      </c>
      <c r="K204" s="1857">
        <v>87</v>
      </c>
      <c r="L204" s="1857">
        <v>87</v>
      </c>
      <c r="M204" s="1857">
        <v>87</v>
      </c>
      <c r="N204" s="1857">
        <v>87</v>
      </c>
      <c r="O204" s="2006">
        <v>63726.17</v>
      </c>
      <c r="P204" s="1986">
        <v>25810</v>
      </c>
      <c r="Q204" s="1850"/>
      <c r="R204" s="1859">
        <v>104399</v>
      </c>
      <c r="S204" s="1850"/>
      <c r="T204" s="1877">
        <f t="shared" ref="T204" si="56">+O204-P204-Q204-R204-S204</f>
        <v>-66482.83</v>
      </c>
      <c r="U204" s="1859">
        <v>53944</v>
      </c>
      <c r="V204" s="1857"/>
    </row>
    <row r="205" spans="1:22" ht="12.75" customHeight="1" x14ac:dyDescent="0.2">
      <c r="A205" s="1223"/>
      <c r="B205" s="1287"/>
      <c r="C205" s="1288">
        <v>3033298</v>
      </c>
      <c r="D205" s="2010" t="s">
        <v>438</v>
      </c>
      <c r="E205" s="1340">
        <v>5000048</v>
      </c>
      <c r="F205" s="1306" t="s">
        <v>439</v>
      </c>
      <c r="G205" s="1343"/>
      <c r="H205" s="1318"/>
      <c r="I205" s="1281" t="s">
        <v>440</v>
      </c>
      <c r="J205" s="1852">
        <f>K205+L205+M205+N205</f>
        <v>3297</v>
      </c>
      <c r="K205" s="1852">
        <f>K206</f>
        <v>824</v>
      </c>
      <c r="L205" s="1852">
        <f t="shared" ref="L205:N205" si="57">L206</f>
        <v>824</v>
      </c>
      <c r="M205" s="1852">
        <f t="shared" si="57"/>
        <v>824</v>
      </c>
      <c r="N205" s="1852">
        <f t="shared" si="57"/>
        <v>825</v>
      </c>
      <c r="O205" s="1850"/>
      <c r="P205" s="1970"/>
      <c r="Q205" s="1850"/>
      <c r="R205" s="1850"/>
      <c r="S205" s="1850"/>
      <c r="T205" s="1850"/>
      <c r="U205" s="1850"/>
      <c r="V205" s="1857"/>
    </row>
    <row r="206" spans="1:22" x14ac:dyDescent="0.2">
      <c r="A206" s="1223"/>
      <c r="B206" s="1287"/>
      <c r="C206" s="1288"/>
      <c r="D206" s="2011"/>
      <c r="E206" s="1340"/>
      <c r="F206" s="1201"/>
      <c r="G206" s="1969" t="s">
        <v>441</v>
      </c>
      <c r="H206" s="1318" t="s">
        <v>438</v>
      </c>
      <c r="I206" s="1296"/>
      <c r="J206" s="1850">
        <v>3297</v>
      </c>
      <c r="K206" s="1857">
        <v>824</v>
      </c>
      <c r="L206" s="1857">
        <v>824</v>
      </c>
      <c r="M206" s="1857">
        <v>824</v>
      </c>
      <c r="N206" s="1857">
        <v>825</v>
      </c>
      <c r="O206" s="2006">
        <v>33633.94</v>
      </c>
      <c r="P206" s="1986">
        <v>3450</v>
      </c>
      <c r="Q206" s="1850"/>
      <c r="R206" s="1859">
        <v>60159</v>
      </c>
      <c r="S206" s="1850"/>
      <c r="T206" s="1877">
        <f t="shared" ref="T206:T207" si="58">+O206-P206-Q206-R206-S206</f>
        <v>-29975.059999999998</v>
      </c>
      <c r="U206" s="1859">
        <v>92496</v>
      </c>
      <c r="V206" s="1857"/>
    </row>
    <row r="207" spans="1:22" ht="20.25" customHeight="1" x14ac:dyDescent="0.2">
      <c r="A207" s="1223"/>
      <c r="B207" s="1287"/>
      <c r="C207" s="1288">
        <v>3033299</v>
      </c>
      <c r="D207" s="1289" t="s">
        <v>442</v>
      </c>
      <c r="E207" s="1340">
        <v>5000049</v>
      </c>
      <c r="F207" s="1241" t="s">
        <v>443</v>
      </c>
      <c r="G207" s="1343"/>
      <c r="H207" s="1318"/>
      <c r="I207" s="1282" t="s">
        <v>444</v>
      </c>
      <c r="J207" s="1852">
        <f>K207+L207+M207+N207</f>
        <v>41</v>
      </c>
      <c r="K207" s="1852">
        <f>K208+K209+K210</f>
        <v>9</v>
      </c>
      <c r="L207" s="1852">
        <f t="shared" ref="L207:N207" si="59">L208+L209+L210</f>
        <v>9</v>
      </c>
      <c r="M207" s="1852">
        <f t="shared" si="59"/>
        <v>11</v>
      </c>
      <c r="N207" s="1852">
        <f t="shared" si="59"/>
        <v>12</v>
      </c>
      <c r="O207" s="1843">
        <v>3074.75</v>
      </c>
      <c r="P207" s="1970">
        <v>300</v>
      </c>
      <c r="Q207" s="1850"/>
      <c r="R207" s="1859">
        <v>2985</v>
      </c>
      <c r="S207" s="1850"/>
      <c r="T207" s="1877">
        <f t="shared" si="58"/>
        <v>-210.25</v>
      </c>
      <c r="U207" s="1859">
        <v>162285</v>
      </c>
      <c r="V207" s="1857"/>
    </row>
    <row r="208" spans="1:22" x14ac:dyDescent="0.2">
      <c r="A208" s="1223"/>
      <c r="B208" s="1287"/>
      <c r="C208" s="1288"/>
      <c r="D208" s="1289"/>
      <c r="E208" s="1340"/>
      <c r="F208" s="1206"/>
      <c r="G208" s="1969" t="s">
        <v>445</v>
      </c>
      <c r="H208" s="1318" t="s">
        <v>446</v>
      </c>
      <c r="I208" s="1289"/>
      <c r="J208" s="1850">
        <v>18</v>
      </c>
      <c r="K208" s="1857">
        <v>4</v>
      </c>
      <c r="L208" s="1857">
        <v>4</v>
      </c>
      <c r="M208" s="1857">
        <v>5</v>
      </c>
      <c r="N208" s="1857">
        <v>5</v>
      </c>
      <c r="O208" s="1884"/>
      <c r="P208" s="1890"/>
      <c r="Q208" s="1850"/>
      <c r="R208" s="1850"/>
      <c r="S208" s="1850"/>
      <c r="T208" s="1850"/>
      <c r="U208" s="1850"/>
      <c r="V208" s="1857"/>
    </row>
    <row r="209" spans="1:22" x14ac:dyDescent="0.2">
      <c r="A209" s="1223"/>
      <c r="B209" s="1287"/>
      <c r="C209" s="1288"/>
      <c r="D209" s="1289"/>
      <c r="E209" s="1340"/>
      <c r="F209" s="1206"/>
      <c r="G209" s="1969" t="s">
        <v>447</v>
      </c>
      <c r="H209" s="1318" t="s">
        <v>448</v>
      </c>
      <c r="I209" s="1289"/>
      <c r="J209" s="1850">
        <v>9</v>
      </c>
      <c r="K209" s="1857">
        <v>2</v>
      </c>
      <c r="L209" s="1857">
        <v>2</v>
      </c>
      <c r="M209" s="1857">
        <v>2</v>
      </c>
      <c r="N209" s="1857">
        <v>3</v>
      </c>
      <c r="O209" s="1884"/>
      <c r="P209" s="1890"/>
      <c r="Q209" s="1850"/>
      <c r="R209" s="1850"/>
      <c r="S209" s="1850"/>
      <c r="T209" s="1850"/>
      <c r="U209" s="1850"/>
      <c r="V209" s="1857"/>
    </row>
    <row r="210" spans="1:22" ht="16.5" x14ac:dyDescent="0.2">
      <c r="A210" s="1223"/>
      <c r="B210" s="1287"/>
      <c r="C210" s="1288"/>
      <c r="D210" s="1289"/>
      <c r="E210" s="1340"/>
      <c r="F210" s="1201"/>
      <c r="G210" s="1969" t="s">
        <v>449</v>
      </c>
      <c r="H210" s="1318" t="s">
        <v>450</v>
      </c>
      <c r="I210" s="1297"/>
      <c r="J210" s="1850">
        <v>14</v>
      </c>
      <c r="K210" s="1857">
        <v>3</v>
      </c>
      <c r="L210" s="1857">
        <v>3</v>
      </c>
      <c r="M210" s="1857">
        <v>4</v>
      </c>
      <c r="N210" s="1857">
        <v>4</v>
      </c>
      <c r="O210" s="1884"/>
      <c r="P210" s="1890"/>
      <c r="Q210" s="1850"/>
      <c r="R210" s="1850"/>
      <c r="S210" s="1850"/>
      <c r="T210" s="1850"/>
      <c r="U210" s="1850"/>
      <c r="V210" s="1857"/>
    </row>
    <row r="211" spans="1:22" ht="17.25" customHeight="1" x14ac:dyDescent="0.2">
      <c r="A211" s="1223"/>
      <c r="B211" s="1287"/>
      <c r="C211" s="1288">
        <v>3033300</v>
      </c>
      <c r="D211" s="1282" t="s">
        <v>451</v>
      </c>
      <c r="E211" s="1340">
        <v>5000050</v>
      </c>
      <c r="F211" s="1241" t="s">
        <v>452</v>
      </c>
      <c r="G211" s="1343"/>
      <c r="H211" s="1318"/>
      <c r="I211" s="1282" t="s">
        <v>444</v>
      </c>
      <c r="J211" s="1850"/>
      <c r="K211" s="1850"/>
      <c r="L211" s="1850"/>
      <c r="M211" s="1850"/>
      <c r="N211" s="1850"/>
      <c r="O211" s="1850"/>
      <c r="P211" s="1851"/>
      <c r="Q211" s="1850"/>
      <c r="R211" s="1850"/>
      <c r="S211" s="1850"/>
      <c r="T211" s="1850"/>
      <c r="U211" s="1850"/>
      <c r="V211" s="1857"/>
    </row>
    <row r="212" spans="1:22" ht="15.75" customHeight="1" x14ac:dyDescent="0.2">
      <c r="A212" s="1223"/>
      <c r="B212" s="1287"/>
      <c r="C212" s="1288"/>
      <c r="D212" s="1289"/>
      <c r="E212" s="1340"/>
      <c r="F212" s="1206"/>
      <c r="G212" s="1969" t="s">
        <v>453</v>
      </c>
      <c r="H212" s="1318" t="s">
        <v>454</v>
      </c>
      <c r="I212" s="1289"/>
      <c r="J212" s="1850">
        <v>0</v>
      </c>
      <c r="K212" s="1850">
        <v>0</v>
      </c>
      <c r="L212" s="1850">
        <v>0</v>
      </c>
      <c r="M212" s="1850">
        <v>0</v>
      </c>
      <c r="N212" s="1850">
        <v>0</v>
      </c>
      <c r="O212" s="1850"/>
      <c r="P212" s="1851"/>
      <c r="Q212" s="1850"/>
      <c r="R212" s="1850"/>
      <c r="S212" s="1850"/>
      <c r="T212" s="1850"/>
      <c r="U212" s="1850"/>
      <c r="V212" s="1857"/>
    </row>
    <row r="213" spans="1:22" x14ac:dyDescent="0.2">
      <c r="A213" s="1223"/>
      <c r="B213" s="1287"/>
      <c r="C213" s="1288"/>
      <c r="D213" s="1289"/>
      <c r="E213" s="1340"/>
      <c r="F213" s="1206"/>
      <c r="G213" s="1969" t="s">
        <v>455</v>
      </c>
      <c r="H213" s="1318" t="s">
        <v>456</v>
      </c>
      <c r="I213" s="1289"/>
      <c r="J213" s="1850">
        <v>0</v>
      </c>
      <c r="K213" s="1850">
        <v>0</v>
      </c>
      <c r="L213" s="1850">
        <v>0</v>
      </c>
      <c r="M213" s="1850">
        <v>0</v>
      </c>
      <c r="N213" s="1850">
        <v>0</v>
      </c>
      <c r="O213" s="1850"/>
      <c r="P213" s="1851"/>
      <c r="Q213" s="1850"/>
      <c r="R213" s="1850"/>
      <c r="S213" s="1850"/>
      <c r="T213" s="1850"/>
      <c r="U213" s="1850"/>
      <c r="V213" s="1857"/>
    </row>
    <row r="214" spans="1:22" x14ac:dyDescent="0.2">
      <c r="A214" s="1223"/>
      <c r="B214" s="1287"/>
      <c r="C214" s="1288"/>
      <c r="D214" s="1289"/>
      <c r="E214" s="1340"/>
      <c r="F214" s="1206"/>
      <c r="G214" s="1969" t="s">
        <v>457</v>
      </c>
      <c r="H214" s="1318" t="s">
        <v>458</v>
      </c>
      <c r="I214" s="1289"/>
      <c r="J214" s="1850">
        <v>0</v>
      </c>
      <c r="K214" s="1850">
        <v>0</v>
      </c>
      <c r="L214" s="1850">
        <v>0</v>
      </c>
      <c r="M214" s="1850">
        <v>0</v>
      </c>
      <c r="N214" s="1850">
        <v>0</v>
      </c>
      <c r="O214" s="1850"/>
      <c r="P214" s="1851"/>
      <c r="Q214" s="1850"/>
      <c r="R214" s="1850"/>
      <c r="S214" s="1850"/>
      <c r="T214" s="1850"/>
      <c r="U214" s="1850"/>
      <c r="V214" s="1857"/>
    </row>
    <row r="215" spans="1:22" ht="24.75" x14ac:dyDescent="0.2">
      <c r="A215" s="1223"/>
      <c r="B215" s="1287"/>
      <c r="C215" s="1288"/>
      <c r="D215" s="1289"/>
      <c r="E215" s="1340"/>
      <c r="F215" s="1206"/>
      <c r="G215" s="1969" t="s">
        <v>459</v>
      </c>
      <c r="H215" s="1318" t="s">
        <v>460</v>
      </c>
      <c r="I215" s="1289"/>
      <c r="J215" s="1850">
        <v>0</v>
      </c>
      <c r="K215" s="1850">
        <v>0</v>
      </c>
      <c r="L215" s="1850">
        <v>0</v>
      </c>
      <c r="M215" s="1850">
        <v>0</v>
      </c>
      <c r="N215" s="1850">
        <v>0</v>
      </c>
      <c r="O215" s="1850"/>
      <c r="P215" s="1851"/>
      <c r="Q215" s="1850"/>
      <c r="R215" s="1850"/>
      <c r="S215" s="1850"/>
      <c r="T215" s="1850"/>
      <c r="U215" s="1850"/>
      <c r="V215" s="1857"/>
    </row>
    <row r="216" spans="1:22" x14ac:dyDescent="0.2">
      <c r="A216" s="1223"/>
      <c r="B216" s="1287"/>
      <c r="C216" s="1288"/>
      <c r="D216" s="1297"/>
      <c r="E216" s="1340"/>
      <c r="F216" s="1201"/>
      <c r="G216" s="1969" t="s">
        <v>461</v>
      </c>
      <c r="H216" s="1318" t="s">
        <v>462</v>
      </c>
      <c r="I216" s="1297"/>
      <c r="J216" s="1850">
        <v>0</v>
      </c>
      <c r="K216" s="1850">
        <v>0</v>
      </c>
      <c r="L216" s="1850">
        <v>0</v>
      </c>
      <c r="M216" s="1850">
        <v>0</v>
      </c>
      <c r="N216" s="1850">
        <v>0</v>
      </c>
      <c r="O216" s="1850"/>
      <c r="P216" s="1851"/>
      <c r="Q216" s="1850"/>
      <c r="R216" s="1850"/>
      <c r="S216" s="1850"/>
      <c r="T216" s="1850"/>
      <c r="U216" s="1850"/>
      <c r="V216" s="1857"/>
    </row>
    <row r="217" spans="1:22" ht="24.75" customHeight="1" x14ac:dyDescent="0.2">
      <c r="A217" s="1279" t="s">
        <v>153</v>
      </c>
      <c r="B217" s="1280" t="s">
        <v>463</v>
      </c>
      <c r="C217" s="1281">
        <v>3033304</v>
      </c>
      <c r="D217" s="1347" t="s">
        <v>464</v>
      </c>
      <c r="E217" s="1311">
        <v>5000052</v>
      </c>
      <c r="F217" s="1241" t="s">
        <v>465</v>
      </c>
      <c r="G217" s="1319"/>
      <c r="H217" s="1318"/>
      <c r="I217" s="1281" t="s">
        <v>466</v>
      </c>
      <c r="J217" s="1852">
        <f>K217+L217+M217+N217</f>
        <v>1022</v>
      </c>
      <c r="K217" s="1998">
        <f>K218+K219+K220</f>
        <v>254</v>
      </c>
      <c r="L217" s="1998">
        <f t="shared" ref="L217:N217" si="60">L218+L219+L220</f>
        <v>256</v>
      </c>
      <c r="M217" s="1998">
        <f t="shared" si="60"/>
        <v>256</v>
      </c>
      <c r="N217" s="1998">
        <f t="shared" si="60"/>
        <v>256</v>
      </c>
      <c r="O217" s="1999">
        <v>220826.28</v>
      </c>
      <c r="P217" s="1986">
        <v>2500</v>
      </c>
      <c r="Q217" s="1889"/>
      <c r="R217" s="2000">
        <v>474688</v>
      </c>
      <c r="S217" s="1889"/>
      <c r="T217" s="1877">
        <f t="shared" ref="T217" si="61">+O217-P217-Q217-R217-S217</f>
        <v>-256361.72</v>
      </c>
      <c r="U217" s="2000">
        <v>287738</v>
      </c>
      <c r="V217" s="1857"/>
    </row>
    <row r="218" spans="1:22" ht="24.75" customHeight="1" x14ac:dyDescent="0.2">
      <c r="A218" s="1223"/>
      <c r="B218" s="1287"/>
      <c r="C218" s="1288"/>
      <c r="D218" s="1288"/>
      <c r="E218" s="1199"/>
      <c r="F218" s="1206"/>
      <c r="G218" s="1969" t="s">
        <v>467</v>
      </c>
      <c r="H218" s="1318" t="s">
        <v>468</v>
      </c>
      <c r="I218" s="1288"/>
      <c r="J218" s="1889">
        <v>512</v>
      </c>
      <c r="K218" s="1857">
        <v>128</v>
      </c>
      <c r="L218" s="1857">
        <v>128</v>
      </c>
      <c r="M218" s="1857">
        <v>128</v>
      </c>
      <c r="N218" s="1857">
        <v>128</v>
      </c>
      <c r="O218" s="1884"/>
      <c r="P218" s="1890"/>
      <c r="Q218" s="1889"/>
      <c r="R218" s="1889"/>
      <c r="S218" s="1889"/>
      <c r="T218" s="1889"/>
      <c r="U218" s="1889"/>
      <c r="V218" s="1857"/>
    </row>
    <row r="219" spans="1:22" ht="16.5" x14ac:dyDescent="0.2">
      <c r="A219" s="1223"/>
      <c r="B219" s="1287"/>
      <c r="C219" s="1288"/>
      <c r="D219" s="1288"/>
      <c r="E219" s="1199"/>
      <c r="F219" s="1206"/>
      <c r="G219" s="1969" t="s">
        <v>469</v>
      </c>
      <c r="H219" s="1318" t="s">
        <v>470</v>
      </c>
      <c r="I219" s="1288"/>
      <c r="J219" s="1889">
        <v>443</v>
      </c>
      <c r="K219" s="1857">
        <v>110</v>
      </c>
      <c r="L219" s="1857">
        <v>111</v>
      </c>
      <c r="M219" s="1857">
        <v>111</v>
      </c>
      <c r="N219" s="1857">
        <v>111</v>
      </c>
      <c r="O219" s="1884"/>
      <c r="P219" s="1890"/>
      <c r="Q219" s="1889"/>
      <c r="R219" s="1889"/>
      <c r="S219" s="1889"/>
      <c r="T219" s="1889"/>
      <c r="U219" s="1889"/>
      <c r="V219" s="1857"/>
    </row>
    <row r="220" spans="1:22" ht="16.5" x14ac:dyDescent="0.2">
      <c r="A220" s="1223"/>
      <c r="B220" s="1295"/>
      <c r="C220" s="1288"/>
      <c r="D220" s="1288"/>
      <c r="E220" s="1199"/>
      <c r="F220" s="1201"/>
      <c r="G220" s="1969" t="s">
        <v>471</v>
      </c>
      <c r="H220" s="1592" t="s">
        <v>472</v>
      </c>
      <c r="I220" s="1288"/>
      <c r="J220" s="1889">
        <v>67</v>
      </c>
      <c r="K220" s="1857">
        <v>16</v>
      </c>
      <c r="L220" s="1857">
        <v>17</v>
      </c>
      <c r="M220" s="1857">
        <v>17</v>
      </c>
      <c r="N220" s="1857">
        <v>17</v>
      </c>
      <c r="O220" s="1884"/>
      <c r="P220" s="1890"/>
      <c r="Q220" s="1889"/>
      <c r="R220" s="1889"/>
      <c r="S220" s="1889"/>
      <c r="T220" s="1889"/>
      <c r="U220" s="1889"/>
      <c r="V220" s="1971"/>
    </row>
    <row r="221" spans="1:22" ht="13.5" customHeight="1" x14ac:dyDescent="0.2">
      <c r="A221" s="1321" t="s">
        <v>473</v>
      </c>
      <c r="B221" s="1322"/>
      <c r="C221" s="1322"/>
      <c r="D221" s="1322"/>
      <c r="E221" s="1322"/>
      <c r="F221" s="1322"/>
      <c r="G221" s="1322"/>
      <c r="H221" s="1322"/>
      <c r="I221" s="1322"/>
      <c r="J221" s="1322"/>
      <c r="K221" s="1322"/>
      <c r="L221" s="1322"/>
      <c r="M221" s="1322"/>
      <c r="N221" s="1322"/>
      <c r="O221" s="1322"/>
      <c r="P221" s="1322"/>
      <c r="Q221" s="1322"/>
      <c r="R221" s="1322"/>
      <c r="S221" s="1322"/>
      <c r="T221" s="1322"/>
      <c r="U221" s="1322"/>
      <c r="V221" s="1323"/>
    </row>
    <row r="222" spans="1:22" ht="18" customHeight="1" x14ac:dyDescent="0.2">
      <c r="A222" s="1223" t="s">
        <v>236</v>
      </c>
      <c r="B222" s="1348" t="s">
        <v>474</v>
      </c>
      <c r="C222" s="1288">
        <v>3033305</v>
      </c>
      <c r="D222" s="1289" t="s">
        <v>475</v>
      </c>
      <c r="E222" s="1199">
        <v>5000053</v>
      </c>
      <c r="F222" s="1241" t="s">
        <v>476</v>
      </c>
      <c r="G222" s="1343"/>
      <c r="H222" s="1972"/>
      <c r="I222" s="1289" t="s">
        <v>477</v>
      </c>
      <c r="J222" s="1852">
        <f>K222+L222+M222+N222</f>
        <v>3285</v>
      </c>
      <c r="K222" s="1845">
        <f>K224</f>
        <v>821</v>
      </c>
      <c r="L222" s="1845">
        <f t="shared" ref="L222:N222" si="62">L224</f>
        <v>821</v>
      </c>
      <c r="M222" s="1845">
        <f t="shared" si="62"/>
        <v>821</v>
      </c>
      <c r="N222" s="1845">
        <f t="shared" si="62"/>
        <v>822</v>
      </c>
      <c r="O222" s="1901">
        <v>205720.1</v>
      </c>
      <c r="P222" s="1844">
        <v>19035</v>
      </c>
      <c r="Q222" s="1887"/>
      <c r="R222" s="1846">
        <v>212401</v>
      </c>
      <c r="S222" s="1887"/>
      <c r="T222" s="1877">
        <f t="shared" ref="T222" si="63">+O222-P222-Q222-R222-S222</f>
        <v>-25715.899999999994</v>
      </c>
      <c r="U222" s="1846">
        <v>110173</v>
      </c>
      <c r="V222" s="2001"/>
    </row>
    <row r="223" spans="1:22" ht="16.5" x14ac:dyDescent="0.2">
      <c r="A223" s="1223"/>
      <c r="B223" s="1348"/>
      <c r="C223" s="1288"/>
      <c r="D223" s="1289"/>
      <c r="E223" s="1199"/>
      <c r="F223" s="1206"/>
      <c r="G223" s="1969" t="s">
        <v>478</v>
      </c>
      <c r="H223" s="1318" t="s">
        <v>479</v>
      </c>
      <c r="I223" s="1289"/>
      <c r="J223" s="1887">
        <v>3265</v>
      </c>
      <c r="K223" s="1857">
        <v>816</v>
      </c>
      <c r="L223" s="1857">
        <v>816</v>
      </c>
      <c r="M223" s="1857">
        <v>816</v>
      </c>
      <c r="N223" s="1857">
        <v>817</v>
      </c>
      <c r="O223" s="1887"/>
      <c r="P223" s="1890"/>
      <c r="Q223" s="1887"/>
      <c r="R223" s="1887"/>
      <c r="S223" s="1887"/>
      <c r="T223" s="1887"/>
      <c r="U223" s="1887"/>
      <c r="V223" s="1857"/>
    </row>
    <row r="224" spans="1:22" ht="16.5" x14ac:dyDescent="0.2">
      <c r="A224" s="1223"/>
      <c r="B224" s="1348"/>
      <c r="C224" s="1288"/>
      <c r="D224" s="1289"/>
      <c r="E224" s="1199"/>
      <c r="F224" s="1206"/>
      <c r="G224" s="1969" t="s">
        <v>480</v>
      </c>
      <c r="H224" s="1318" t="s">
        <v>481</v>
      </c>
      <c r="I224" s="1289"/>
      <c r="J224" s="1887">
        <v>3285</v>
      </c>
      <c r="K224" s="1857">
        <v>821</v>
      </c>
      <c r="L224" s="1857">
        <v>821</v>
      </c>
      <c r="M224" s="1857">
        <v>821</v>
      </c>
      <c r="N224" s="1857">
        <v>822</v>
      </c>
      <c r="O224" s="1887"/>
      <c r="P224" s="1890"/>
      <c r="Q224" s="1887"/>
      <c r="R224" s="1887"/>
      <c r="S224" s="1887"/>
      <c r="T224" s="1887"/>
      <c r="U224" s="1887"/>
      <c r="V224" s="1857"/>
    </row>
    <row r="225" spans="1:22" x14ac:dyDescent="0.2">
      <c r="A225" s="1223"/>
      <c r="B225" s="1348"/>
      <c r="C225" s="1288"/>
      <c r="D225" s="1289"/>
      <c r="E225" s="1199"/>
      <c r="F225" s="1206"/>
      <c r="G225" s="1969" t="s">
        <v>482</v>
      </c>
      <c r="H225" s="1318" t="s">
        <v>483</v>
      </c>
      <c r="I225" s="1289"/>
      <c r="J225" s="1887">
        <v>3285</v>
      </c>
      <c r="K225" s="1857">
        <v>821</v>
      </c>
      <c r="L225" s="1857">
        <v>821</v>
      </c>
      <c r="M225" s="1857">
        <v>821</v>
      </c>
      <c r="N225" s="1857">
        <v>822</v>
      </c>
      <c r="O225" s="1887"/>
      <c r="P225" s="1890"/>
      <c r="Q225" s="1887"/>
      <c r="R225" s="1887"/>
      <c r="S225" s="1887"/>
      <c r="T225" s="1887"/>
      <c r="U225" s="1887"/>
      <c r="V225" s="1857"/>
    </row>
    <row r="226" spans="1:22" ht="16.5" x14ac:dyDescent="0.2">
      <c r="A226" s="1294"/>
      <c r="B226" s="1350"/>
      <c r="C226" s="1296"/>
      <c r="D226" s="1297"/>
      <c r="E226" s="1317"/>
      <c r="F226" s="1201"/>
      <c r="G226" s="1969" t="s">
        <v>484</v>
      </c>
      <c r="H226" s="1318" t="s">
        <v>485</v>
      </c>
      <c r="I226" s="1297"/>
      <c r="J226" s="1887">
        <v>0</v>
      </c>
      <c r="K226" s="1887"/>
      <c r="L226" s="1887"/>
      <c r="M226" s="1887"/>
      <c r="N226" s="1887"/>
      <c r="O226" s="1887"/>
      <c r="P226" s="1890"/>
      <c r="Q226" s="1887"/>
      <c r="R226" s="1887"/>
      <c r="S226" s="1887"/>
      <c r="T226" s="1887"/>
      <c r="U226" s="1887"/>
      <c r="V226" s="1857"/>
    </row>
    <row r="227" spans="1:22" ht="29.25" customHeight="1" x14ac:dyDescent="0.2">
      <c r="A227" s="1279" t="s">
        <v>486</v>
      </c>
      <c r="B227" s="1351" t="s">
        <v>487</v>
      </c>
      <c r="C227" s="1281">
        <v>3033306</v>
      </c>
      <c r="D227" s="1282" t="s">
        <v>488</v>
      </c>
      <c r="E227" s="1311">
        <v>5000054</v>
      </c>
      <c r="F227" s="1241" t="s">
        <v>489</v>
      </c>
      <c r="G227" s="1343"/>
      <c r="H227" s="1318"/>
      <c r="I227" s="1281" t="s">
        <v>444</v>
      </c>
      <c r="J227" s="1852">
        <f>K227+L227+M227+N227</f>
        <v>13</v>
      </c>
      <c r="K227" s="1850">
        <f>K229+K231+K232+K234+K235+K239+K241+K242+K243+K244+K245</f>
        <v>2</v>
      </c>
      <c r="L227" s="1850">
        <f t="shared" ref="L227:N227" si="64">L229+L231+L232+L234+L235+L239+L241+L242+L243+L244+L245</f>
        <v>3</v>
      </c>
      <c r="M227" s="1850">
        <f t="shared" si="64"/>
        <v>2</v>
      </c>
      <c r="N227" s="1850">
        <f t="shared" si="64"/>
        <v>6</v>
      </c>
      <c r="O227" s="1887">
        <v>968.68</v>
      </c>
      <c r="P227" s="1970">
        <v>600</v>
      </c>
      <c r="Q227" s="1850"/>
      <c r="R227" s="1859">
        <v>13986</v>
      </c>
      <c r="S227" s="1850"/>
      <c r="T227" s="1877">
        <f t="shared" ref="T227" si="65">+O227-P227-Q227-R227-S227</f>
        <v>-13617.32</v>
      </c>
      <c r="U227" s="1859">
        <v>108566</v>
      </c>
      <c r="V227" s="1857"/>
    </row>
    <row r="228" spans="1:22" ht="16.5" x14ac:dyDescent="0.2">
      <c r="A228" s="1223"/>
      <c r="B228" s="1348"/>
      <c r="C228" s="1288"/>
      <c r="D228" s="1289"/>
      <c r="E228" s="1199"/>
      <c r="F228" s="1206"/>
      <c r="G228" s="1969" t="s">
        <v>490</v>
      </c>
      <c r="H228" s="1318" t="s">
        <v>491</v>
      </c>
      <c r="I228" s="1288"/>
      <c r="J228" s="1850"/>
      <c r="K228" s="1850"/>
      <c r="L228" s="1850"/>
      <c r="M228" s="1850"/>
      <c r="N228" s="1850"/>
      <c r="O228" s="1850"/>
      <c r="P228" s="1890"/>
      <c r="Q228" s="1850"/>
      <c r="R228" s="1850"/>
      <c r="S228" s="1850"/>
      <c r="T228" s="1850"/>
      <c r="U228" s="1850"/>
      <c r="V228" s="1857"/>
    </row>
    <row r="229" spans="1:22" x14ac:dyDescent="0.2">
      <c r="A229" s="1223"/>
      <c r="B229" s="1348"/>
      <c r="C229" s="1288"/>
      <c r="D229" s="1289"/>
      <c r="E229" s="1199"/>
      <c r="F229" s="1206"/>
      <c r="G229" s="1969" t="s">
        <v>492</v>
      </c>
      <c r="H229" s="1318" t="s">
        <v>493</v>
      </c>
      <c r="I229" s="1288"/>
      <c r="J229" s="1850">
        <v>4</v>
      </c>
      <c r="K229" s="1857">
        <v>1</v>
      </c>
      <c r="L229" s="1857">
        <v>1</v>
      </c>
      <c r="M229" s="1857">
        <v>1</v>
      </c>
      <c r="N229" s="1857">
        <v>1</v>
      </c>
      <c r="O229" s="1884"/>
      <c r="P229" s="1890"/>
      <c r="Q229" s="1850"/>
      <c r="R229" s="1850"/>
      <c r="S229" s="1850"/>
      <c r="T229" s="1850"/>
      <c r="U229" s="1850"/>
      <c r="V229" s="1857"/>
    </row>
    <row r="230" spans="1:22" ht="16.5" x14ac:dyDescent="0.2">
      <c r="A230" s="1223"/>
      <c r="B230" s="1348"/>
      <c r="C230" s="1288"/>
      <c r="D230" s="1289"/>
      <c r="E230" s="1199"/>
      <c r="F230" s="1206"/>
      <c r="G230" s="1969" t="s">
        <v>494</v>
      </c>
      <c r="H230" s="1318" t="s">
        <v>495</v>
      </c>
      <c r="I230" s="1288"/>
      <c r="J230" s="1850"/>
      <c r="K230" s="1850"/>
      <c r="L230" s="1850"/>
      <c r="M230" s="1850"/>
      <c r="N230" s="1850"/>
      <c r="O230" s="1850"/>
      <c r="P230" s="1890"/>
      <c r="Q230" s="1850"/>
      <c r="R230" s="1850"/>
      <c r="S230" s="1850"/>
      <c r="T230" s="1850"/>
      <c r="U230" s="1850"/>
      <c r="V230" s="1857"/>
    </row>
    <row r="231" spans="1:22" ht="16.5" x14ac:dyDescent="0.2">
      <c r="A231" s="1223"/>
      <c r="B231" s="1348"/>
      <c r="C231" s="1288"/>
      <c r="D231" s="1289"/>
      <c r="E231" s="1199"/>
      <c r="F231" s="1206"/>
      <c r="G231" s="1969" t="s">
        <v>496</v>
      </c>
      <c r="H231" s="1318" t="s">
        <v>497</v>
      </c>
      <c r="I231" s="1288"/>
      <c r="J231" s="1850">
        <v>2</v>
      </c>
      <c r="K231" s="1850"/>
      <c r="L231" s="1850">
        <v>1</v>
      </c>
      <c r="M231" s="1850"/>
      <c r="N231" s="1850">
        <v>1</v>
      </c>
      <c r="O231" s="1850"/>
      <c r="P231" s="1890"/>
      <c r="Q231" s="1850"/>
      <c r="R231" s="1850"/>
      <c r="S231" s="1850"/>
      <c r="T231" s="1850"/>
      <c r="U231" s="1850"/>
      <c r="V231" s="1857"/>
    </row>
    <row r="232" spans="1:22" x14ac:dyDescent="0.2">
      <c r="A232" s="1223"/>
      <c r="B232" s="1348"/>
      <c r="C232" s="1288"/>
      <c r="D232" s="1289"/>
      <c r="E232" s="1199"/>
      <c r="F232" s="1206"/>
      <c r="G232" s="1969" t="s">
        <v>498</v>
      </c>
      <c r="H232" s="1318" t="s">
        <v>499</v>
      </c>
      <c r="I232" s="1288"/>
      <c r="J232" s="1850">
        <v>4</v>
      </c>
      <c r="K232" s="1857">
        <v>1</v>
      </c>
      <c r="L232" s="1857">
        <v>1</v>
      </c>
      <c r="M232" s="1857">
        <v>1</v>
      </c>
      <c r="N232" s="1857">
        <v>1</v>
      </c>
      <c r="O232" s="1884"/>
      <c r="P232" s="1890"/>
      <c r="Q232" s="1850"/>
      <c r="R232" s="1850"/>
      <c r="S232" s="1850"/>
      <c r="T232" s="1850"/>
      <c r="U232" s="1850"/>
      <c r="V232" s="1857"/>
    </row>
    <row r="233" spans="1:22" x14ac:dyDescent="0.2">
      <c r="A233" s="1223"/>
      <c r="B233" s="1348"/>
      <c r="C233" s="1288"/>
      <c r="D233" s="1289"/>
      <c r="E233" s="1199"/>
      <c r="F233" s="1206"/>
      <c r="G233" s="1969" t="s">
        <v>500</v>
      </c>
      <c r="H233" s="1318" t="s">
        <v>501</v>
      </c>
      <c r="I233" s="1288"/>
      <c r="J233" s="1850">
        <v>0</v>
      </c>
      <c r="K233" s="1850">
        <v>0</v>
      </c>
      <c r="L233" s="1850">
        <v>0</v>
      </c>
      <c r="M233" s="1850">
        <v>0</v>
      </c>
      <c r="N233" s="1850">
        <v>0</v>
      </c>
      <c r="O233" s="1850"/>
      <c r="P233" s="1851"/>
      <c r="Q233" s="1850"/>
      <c r="R233" s="1850"/>
      <c r="S233" s="1850"/>
      <c r="T233" s="1850"/>
      <c r="U233" s="1850"/>
      <c r="V233" s="1857"/>
    </row>
    <row r="234" spans="1:22" x14ac:dyDescent="0.2">
      <c r="A234" s="1223"/>
      <c r="B234" s="1348"/>
      <c r="C234" s="1288"/>
      <c r="D234" s="1289"/>
      <c r="E234" s="1199"/>
      <c r="F234" s="1206"/>
      <c r="G234" s="1159"/>
      <c r="H234" s="1318" t="s">
        <v>502</v>
      </c>
      <c r="I234" s="1288"/>
      <c r="J234" s="1850">
        <v>0</v>
      </c>
      <c r="K234" s="1850">
        <v>0</v>
      </c>
      <c r="L234" s="1850">
        <v>0</v>
      </c>
      <c r="M234" s="1850">
        <v>0</v>
      </c>
      <c r="N234" s="1850">
        <v>0</v>
      </c>
      <c r="O234" s="1850"/>
      <c r="P234" s="1851"/>
      <c r="Q234" s="1850"/>
      <c r="R234" s="1850"/>
      <c r="S234" s="1850"/>
      <c r="T234" s="1850"/>
      <c r="U234" s="1850"/>
      <c r="V234" s="1857"/>
    </row>
    <row r="235" spans="1:22" x14ac:dyDescent="0.2">
      <c r="A235" s="1223"/>
      <c r="B235" s="1348"/>
      <c r="C235" s="1288"/>
      <c r="D235" s="1289"/>
      <c r="E235" s="1199"/>
      <c r="F235" s="1206"/>
      <c r="G235" s="1969" t="s">
        <v>503</v>
      </c>
      <c r="H235" s="1318" t="s">
        <v>504</v>
      </c>
      <c r="I235" s="1288"/>
      <c r="J235" s="1850">
        <v>1</v>
      </c>
      <c r="K235" s="1850"/>
      <c r="L235" s="1850"/>
      <c r="M235" s="1850"/>
      <c r="N235" s="1850">
        <v>1</v>
      </c>
      <c r="O235" s="1884"/>
      <c r="P235" s="1890"/>
      <c r="Q235" s="1850"/>
      <c r="R235" s="1850"/>
      <c r="S235" s="1850"/>
      <c r="T235" s="1850"/>
      <c r="U235" s="1850"/>
      <c r="V235" s="1857"/>
    </row>
    <row r="236" spans="1:22" x14ac:dyDescent="0.2">
      <c r="A236" s="1223"/>
      <c r="B236" s="1348"/>
      <c r="C236" s="1288"/>
      <c r="D236" s="1289"/>
      <c r="E236" s="1199"/>
      <c r="F236" s="1206"/>
      <c r="G236" s="1969" t="s">
        <v>505</v>
      </c>
      <c r="H236" s="1318" t="s">
        <v>506</v>
      </c>
      <c r="I236" s="1288"/>
      <c r="J236" s="1850">
        <v>0</v>
      </c>
      <c r="K236" s="1850">
        <v>0</v>
      </c>
      <c r="L236" s="1850">
        <v>0</v>
      </c>
      <c r="M236" s="1850">
        <v>0</v>
      </c>
      <c r="N236" s="1850">
        <v>0</v>
      </c>
      <c r="O236" s="1850"/>
      <c r="P236" s="1851"/>
      <c r="Q236" s="1850"/>
      <c r="R236" s="1850"/>
      <c r="S236" s="1850"/>
      <c r="T236" s="1850"/>
      <c r="U236" s="1850"/>
      <c r="V236" s="1857"/>
    </row>
    <row r="237" spans="1:22" x14ac:dyDescent="0.2">
      <c r="A237" s="1223"/>
      <c r="B237" s="1348"/>
      <c r="C237" s="1288"/>
      <c r="D237" s="1289"/>
      <c r="E237" s="1199"/>
      <c r="F237" s="1206"/>
      <c r="G237" s="1969" t="s">
        <v>507</v>
      </c>
      <c r="H237" s="1318" t="s">
        <v>508</v>
      </c>
      <c r="I237" s="1288"/>
      <c r="J237" s="1850">
        <v>0</v>
      </c>
      <c r="K237" s="1850">
        <v>0</v>
      </c>
      <c r="L237" s="1850">
        <v>0</v>
      </c>
      <c r="M237" s="1850">
        <v>0</v>
      </c>
      <c r="N237" s="1850">
        <v>0</v>
      </c>
      <c r="O237" s="1850"/>
      <c r="P237" s="1851"/>
      <c r="Q237" s="1850"/>
      <c r="R237" s="1850"/>
      <c r="S237" s="1850"/>
      <c r="T237" s="1850"/>
      <c r="U237" s="1850"/>
      <c r="V237" s="1857"/>
    </row>
    <row r="238" spans="1:22" ht="24.75" x14ac:dyDescent="0.2">
      <c r="A238" s="1223"/>
      <c r="B238" s="1348"/>
      <c r="C238" s="1288"/>
      <c r="D238" s="1289"/>
      <c r="E238" s="1199"/>
      <c r="F238" s="1206"/>
      <c r="G238" s="1969" t="s">
        <v>509</v>
      </c>
      <c r="H238" s="1318" t="s">
        <v>510</v>
      </c>
      <c r="I238" s="1288"/>
      <c r="J238" s="1850">
        <v>0</v>
      </c>
      <c r="K238" s="1850">
        <v>0</v>
      </c>
      <c r="L238" s="1850">
        <v>0</v>
      </c>
      <c r="M238" s="1850">
        <v>0</v>
      </c>
      <c r="N238" s="1850">
        <v>0</v>
      </c>
      <c r="O238" s="1850"/>
      <c r="P238" s="1851"/>
      <c r="Q238" s="1850"/>
      <c r="R238" s="1850"/>
      <c r="S238" s="1850"/>
      <c r="T238" s="1850"/>
      <c r="U238" s="1850"/>
      <c r="V238" s="1857"/>
    </row>
    <row r="239" spans="1:22" ht="16.5" x14ac:dyDescent="0.2">
      <c r="A239" s="1223"/>
      <c r="B239" s="1348"/>
      <c r="C239" s="1288"/>
      <c r="D239" s="1289"/>
      <c r="E239" s="1199"/>
      <c r="F239" s="1206"/>
      <c r="G239" s="1969" t="s">
        <v>511</v>
      </c>
      <c r="H239" s="1318" t="s">
        <v>512</v>
      </c>
      <c r="I239" s="1288"/>
      <c r="J239" s="1850">
        <v>0</v>
      </c>
      <c r="K239" s="1850">
        <v>0</v>
      </c>
      <c r="L239" s="1850">
        <v>0</v>
      </c>
      <c r="M239" s="1850">
        <v>0</v>
      </c>
      <c r="N239" s="1850">
        <v>0</v>
      </c>
      <c r="O239" s="1850"/>
      <c r="P239" s="1851"/>
      <c r="Q239" s="1850"/>
      <c r="R239" s="1850"/>
      <c r="S239" s="1850"/>
      <c r="T239" s="1850"/>
      <c r="U239" s="1850"/>
      <c r="V239" s="1857"/>
    </row>
    <row r="240" spans="1:22" x14ac:dyDescent="0.2">
      <c r="A240" s="1223"/>
      <c r="B240" s="1348"/>
      <c r="C240" s="1288"/>
      <c r="D240" s="1289"/>
      <c r="E240" s="1199"/>
      <c r="F240" s="1206"/>
      <c r="G240" s="1969" t="s">
        <v>513</v>
      </c>
      <c r="H240" s="1318" t="s">
        <v>514</v>
      </c>
      <c r="I240" s="1288"/>
      <c r="J240" s="1850">
        <v>0</v>
      </c>
      <c r="K240" s="1850">
        <v>0</v>
      </c>
      <c r="L240" s="1850">
        <v>0</v>
      </c>
      <c r="M240" s="1850">
        <v>0</v>
      </c>
      <c r="N240" s="1850">
        <v>0</v>
      </c>
      <c r="O240" s="1850"/>
      <c r="P240" s="1851"/>
      <c r="Q240" s="1850"/>
      <c r="R240" s="1850"/>
      <c r="S240" s="1850"/>
      <c r="T240" s="1850"/>
      <c r="U240" s="1850"/>
      <c r="V240" s="1857"/>
    </row>
    <row r="241" spans="1:22" x14ac:dyDescent="0.2">
      <c r="A241" s="1223"/>
      <c r="B241" s="1348"/>
      <c r="C241" s="1288"/>
      <c r="D241" s="1289"/>
      <c r="E241" s="1199"/>
      <c r="F241" s="1206"/>
      <c r="G241" s="1969" t="s">
        <v>515</v>
      </c>
      <c r="H241" s="1318" t="s">
        <v>516</v>
      </c>
      <c r="I241" s="1288"/>
      <c r="J241" s="1850">
        <v>0</v>
      </c>
      <c r="K241" s="1850">
        <v>0</v>
      </c>
      <c r="L241" s="1850">
        <v>0</v>
      </c>
      <c r="M241" s="1850">
        <v>0</v>
      </c>
      <c r="N241" s="1850">
        <v>0</v>
      </c>
      <c r="O241" s="1850"/>
      <c r="P241" s="1851"/>
      <c r="Q241" s="1850"/>
      <c r="R241" s="1850"/>
      <c r="S241" s="1850"/>
      <c r="T241" s="1850"/>
      <c r="U241" s="1850"/>
      <c r="V241" s="1857"/>
    </row>
    <row r="242" spans="1:22" ht="16.5" x14ac:dyDescent="0.2">
      <c r="A242" s="1223"/>
      <c r="B242" s="1348"/>
      <c r="C242" s="1288"/>
      <c r="D242" s="1289"/>
      <c r="E242" s="1199"/>
      <c r="F242" s="1206"/>
      <c r="G242" s="1969" t="s">
        <v>517</v>
      </c>
      <c r="H242" s="1318" t="s">
        <v>518</v>
      </c>
      <c r="I242" s="1288"/>
      <c r="J242" s="1850">
        <v>0</v>
      </c>
      <c r="K242" s="1850">
        <v>0</v>
      </c>
      <c r="L242" s="1850">
        <v>0</v>
      </c>
      <c r="M242" s="1850">
        <v>0</v>
      </c>
      <c r="N242" s="1850">
        <v>0</v>
      </c>
      <c r="O242" s="1850"/>
      <c r="P242" s="1851"/>
      <c r="Q242" s="1850"/>
      <c r="R242" s="1850"/>
      <c r="S242" s="1850"/>
      <c r="T242" s="1850"/>
      <c r="U242" s="1850"/>
      <c r="V242" s="1857"/>
    </row>
    <row r="243" spans="1:22" x14ac:dyDescent="0.2">
      <c r="A243" s="1223"/>
      <c r="B243" s="1348"/>
      <c r="C243" s="1288"/>
      <c r="D243" s="1289"/>
      <c r="E243" s="1199"/>
      <c r="F243" s="1206"/>
      <c r="G243" s="1969" t="s">
        <v>519</v>
      </c>
      <c r="H243" s="1318" t="s">
        <v>520</v>
      </c>
      <c r="I243" s="1288"/>
      <c r="J243" s="1850">
        <v>1</v>
      </c>
      <c r="K243" s="1850"/>
      <c r="L243" s="1850"/>
      <c r="M243" s="1850"/>
      <c r="N243" s="1850">
        <v>1</v>
      </c>
      <c r="O243" s="1884"/>
      <c r="P243" s="1890"/>
      <c r="Q243" s="1850"/>
      <c r="R243" s="1850"/>
      <c r="S243" s="1850"/>
      <c r="T243" s="1850"/>
      <c r="U243" s="1850"/>
      <c r="V243" s="1857"/>
    </row>
    <row r="244" spans="1:22" x14ac:dyDescent="0.2">
      <c r="A244" s="1223"/>
      <c r="B244" s="1348"/>
      <c r="C244" s="1288"/>
      <c r="D244" s="1289"/>
      <c r="E244" s="1199"/>
      <c r="F244" s="1206"/>
      <c r="G244" s="1969" t="s">
        <v>521</v>
      </c>
      <c r="H244" s="1318" t="s">
        <v>522</v>
      </c>
      <c r="I244" s="1288"/>
      <c r="J244" s="1850">
        <v>1</v>
      </c>
      <c r="K244" s="1850"/>
      <c r="L244" s="1850"/>
      <c r="M244" s="1850"/>
      <c r="N244" s="1850">
        <v>1</v>
      </c>
      <c r="O244" s="1884"/>
      <c r="P244" s="1890"/>
      <c r="Q244" s="1850"/>
      <c r="R244" s="1850"/>
      <c r="S244" s="1850"/>
      <c r="T244" s="1850"/>
      <c r="U244" s="1850"/>
      <c r="V244" s="1857"/>
    </row>
    <row r="245" spans="1:22" x14ac:dyDescent="0.2">
      <c r="A245" s="1294"/>
      <c r="B245" s="1348"/>
      <c r="C245" s="1288"/>
      <c r="D245" s="1297"/>
      <c r="E245" s="1199"/>
      <c r="F245" s="1201"/>
      <c r="G245" s="1969" t="s">
        <v>523</v>
      </c>
      <c r="H245" s="1318" t="s">
        <v>524</v>
      </c>
      <c r="I245" s="1288"/>
      <c r="J245" s="1850"/>
      <c r="K245" s="1850"/>
      <c r="L245" s="1850"/>
      <c r="M245" s="1850"/>
      <c r="N245" s="1850"/>
      <c r="O245" s="1850"/>
      <c r="P245" s="1851"/>
      <c r="Q245" s="1850"/>
      <c r="R245" s="1850"/>
      <c r="S245" s="1850"/>
      <c r="T245" s="1850"/>
      <c r="U245" s="1850"/>
      <c r="V245" s="1857"/>
    </row>
    <row r="246" spans="1:22" ht="24.75" customHeight="1" x14ac:dyDescent="0.2">
      <c r="A246" s="1243" t="s">
        <v>525</v>
      </c>
      <c r="B246" s="1352" t="s">
        <v>526</v>
      </c>
      <c r="C246" s="1353">
        <v>3033307</v>
      </c>
      <c r="D246" s="1336" t="s">
        <v>527</v>
      </c>
      <c r="E246" s="1340">
        <v>5000055</v>
      </c>
      <c r="F246" s="1241" t="s">
        <v>528</v>
      </c>
      <c r="G246" s="1210"/>
      <c r="H246" s="1318"/>
      <c r="I246" s="1353" t="s">
        <v>444</v>
      </c>
      <c r="J246" s="1850"/>
      <c r="K246" s="1850"/>
      <c r="L246" s="1850"/>
      <c r="M246" s="1850"/>
      <c r="N246" s="1850"/>
      <c r="O246" s="1850"/>
      <c r="P246" s="1851"/>
      <c r="Q246" s="1850"/>
      <c r="R246" s="1850"/>
      <c r="S246" s="1850"/>
      <c r="T246" s="1850"/>
      <c r="U246" s="1850"/>
      <c r="V246" s="1857"/>
    </row>
    <row r="247" spans="1:22" x14ac:dyDescent="0.2">
      <c r="A247" s="1243"/>
      <c r="B247" s="1352"/>
      <c r="C247" s="1353"/>
      <c r="D247" s="1336"/>
      <c r="E247" s="1340"/>
      <c r="F247" s="1206"/>
      <c r="G247" s="1969" t="s">
        <v>529</v>
      </c>
      <c r="H247" s="1997" t="s">
        <v>508</v>
      </c>
      <c r="I247" s="1353"/>
      <c r="J247" s="1889">
        <v>0</v>
      </c>
      <c r="K247" s="1889">
        <v>0</v>
      </c>
      <c r="L247" s="1889">
        <v>0</v>
      </c>
      <c r="M247" s="1889">
        <v>0</v>
      </c>
      <c r="N247" s="1889">
        <v>0</v>
      </c>
      <c r="O247" s="1889"/>
      <c r="P247" s="1970"/>
      <c r="Q247" s="1889"/>
      <c r="R247" s="1889"/>
      <c r="S247" s="1889"/>
      <c r="T247" s="1889"/>
      <c r="U247" s="1889"/>
      <c r="V247" s="1857"/>
    </row>
    <row r="248" spans="1:22" ht="16.5" x14ac:dyDescent="0.2">
      <c r="A248" s="1243"/>
      <c r="B248" s="1352"/>
      <c r="C248" s="1353"/>
      <c r="D248" s="1336"/>
      <c r="E248" s="1340"/>
      <c r="F248" s="1206"/>
      <c r="G248" s="1969" t="s">
        <v>530</v>
      </c>
      <c r="H248" s="1318" t="s">
        <v>531</v>
      </c>
      <c r="I248" s="1353"/>
      <c r="J248" s="1889">
        <v>0</v>
      </c>
      <c r="K248" s="1889">
        <v>0</v>
      </c>
      <c r="L248" s="1889">
        <v>0</v>
      </c>
      <c r="M248" s="1889">
        <v>0</v>
      </c>
      <c r="N248" s="1889">
        <v>0</v>
      </c>
      <c r="O248" s="1889"/>
      <c r="P248" s="1970"/>
      <c r="Q248" s="1889"/>
      <c r="R248" s="1889"/>
      <c r="S248" s="1889"/>
      <c r="T248" s="1889"/>
      <c r="U248" s="1889"/>
      <c r="V248" s="1857"/>
    </row>
    <row r="249" spans="1:22" ht="17.25" thickBot="1" x14ac:dyDescent="0.25">
      <c r="A249" s="1243"/>
      <c r="B249" s="1352"/>
      <c r="C249" s="1353"/>
      <c r="D249" s="1336"/>
      <c r="E249" s="1340"/>
      <c r="F249" s="1206"/>
      <c r="G249" s="1969" t="s">
        <v>532</v>
      </c>
      <c r="H249" s="2012" t="s">
        <v>533</v>
      </c>
      <c r="I249" s="1353"/>
      <c r="J249" s="1889">
        <v>0</v>
      </c>
      <c r="K249" s="1889">
        <v>0</v>
      </c>
      <c r="L249" s="1889">
        <v>0</v>
      </c>
      <c r="M249" s="1889">
        <v>0</v>
      </c>
      <c r="N249" s="1889">
        <v>0</v>
      </c>
      <c r="O249" s="1889"/>
      <c r="P249" s="1970"/>
      <c r="Q249" s="1889"/>
      <c r="R249" s="1889"/>
      <c r="S249" s="1889"/>
      <c r="T249" s="1889"/>
      <c r="U249" s="1889"/>
      <c r="V249" s="1857"/>
    </row>
    <row r="250" spans="1:22" x14ac:dyDescent="0.2">
      <c r="A250" s="1243"/>
      <c r="B250" s="1352"/>
      <c r="C250" s="1353"/>
      <c r="D250" s="1336"/>
      <c r="E250" s="1340"/>
      <c r="F250" s="1206"/>
      <c r="G250" s="1969" t="s">
        <v>534</v>
      </c>
      <c r="H250" s="1997" t="s">
        <v>493</v>
      </c>
      <c r="I250" s="1353"/>
      <c r="J250" s="1889">
        <v>0</v>
      </c>
      <c r="K250" s="1889">
        <v>0</v>
      </c>
      <c r="L250" s="1889">
        <v>0</v>
      </c>
      <c r="M250" s="1889">
        <v>0</v>
      </c>
      <c r="N250" s="1889">
        <v>0</v>
      </c>
      <c r="O250" s="1889"/>
      <c r="P250" s="1970"/>
      <c r="Q250" s="1889"/>
      <c r="R250" s="1889"/>
      <c r="S250" s="1889"/>
      <c r="T250" s="1889"/>
      <c r="U250" s="1889"/>
      <c r="V250" s="1857"/>
    </row>
    <row r="251" spans="1:22" x14ac:dyDescent="0.2">
      <c r="A251" s="1243"/>
      <c r="B251" s="1352"/>
      <c r="C251" s="1353"/>
      <c r="D251" s="1336"/>
      <c r="E251" s="1340"/>
      <c r="F251" s="1206"/>
      <c r="G251" s="1969" t="s">
        <v>535</v>
      </c>
      <c r="H251" s="1997" t="s">
        <v>536</v>
      </c>
      <c r="I251" s="1353"/>
      <c r="J251" s="1889">
        <v>0</v>
      </c>
      <c r="K251" s="1889">
        <v>0</v>
      </c>
      <c r="L251" s="1889">
        <v>0</v>
      </c>
      <c r="M251" s="1889">
        <v>0</v>
      </c>
      <c r="N251" s="1889">
        <v>0</v>
      </c>
      <c r="O251" s="1889"/>
      <c r="P251" s="1970"/>
      <c r="Q251" s="1889"/>
      <c r="R251" s="1889"/>
      <c r="S251" s="1889"/>
      <c r="T251" s="1889"/>
      <c r="U251" s="1889"/>
      <c r="V251" s="1857"/>
    </row>
    <row r="252" spans="1:22" x14ac:dyDescent="0.2">
      <c r="A252" s="1243"/>
      <c r="B252" s="1352"/>
      <c r="C252" s="1353"/>
      <c r="D252" s="1336"/>
      <c r="E252" s="1340"/>
      <c r="F252" s="1206"/>
      <c r="G252" s="1969" t="s">
        <v>537</v>
      </c>
      <c r="H252" s="1997" t="s">
        <v>538</v>
      </c>
      <c r="I252" s="1353"/>
      <c r="J252" s="1889">
        <v>0</v>
      </c>
      <c r="K252" s="1889">
        <v>0</v>
      </c>
      <c r="L252" s="1889">
        <v>0</v>
      </c>
      <c r="M252" s="1889">
        <v>0</v>
      </c>
      <c r="N252" s="1889">
        <v>0</v>
      </c>
      <c r="O252" s="1889"/>
      <c r="P252" s="1970"/>
      <c r="Q252" s="1889"/>
      <c r="R252" s="1889"/>
      <c r="S252" s="1889"/>
      <c r="T252" s="1889"/>
      <c r="U252" s="1889"/>
      <c r="V252" s="1857"/>
    </row>
    <row r="253" spans="1:22" x14ac:dyDescent="0.2">
      <c r="A253" s="1243"/>
      <c r="B253" s="1352"/>
      <c r="C253" s="1353"/>
      <c r="D253" s="1336"/>
      <c r="E253" s="1340"/>
      <c r="F253" s="1206"/>
      <c r="G253" s="1969" t="s">
        <v>539</v>
      </c>
      <c r="H253" s="1997" t="s">
        <v>540</v>
      </c>
      <c r="I253" s="1353"/>
      <c r="J253" s="1889">
        <v>0</v>
      </c>
      <c r="K253" s="1889">
        <v>0</v>
      </c>
      <c r="L253" s="1889">
        <v>0</v>
      </c>
      <c r="M253" s="1889">
        <v>0</v>
      </c>
      <c r="N253" s="1889">
        <v>0</v>
      </c>
      <c r="O253" s="1889"/>
      <c r="P253" s="1970"/>
      <c r="Q253" s="1889"/>
      <c r="R253" s="1889"/>
      <c r="S253" s="1889"/>
      <c r="T253" s="1889"/>
      <c r="U253" s="1889"/>
      <c r="V253" s="1857"/>
    </row>
    <row r="254" spans="1:22" x14ac:dyDescent="0.2">
      <c r="A254" s="1243"/>
      <c r="B254" s="1352"/>
      <c r="C254" s="1353"/>
      <c r="D254" s="1336"/>
      <c r="E254" s="1340"/>
      <c r="F254" s="1206"/>
      <c r="G254" s="1969" t="s">
        <v>541</v>
      </c>
      <c r="H254" s="1997" t="s">
        <v>542</v>
      </c>
      <c r="I254" s="1353"/>
      <c r="J254" s="1889">
        <v>0</v>
      </c>
      <c r="K254" s="1889">
        <v>0</v>
      </c>
      <c r="L254" s="1889">
        <v>0</v>
      </c>
      <c r="M254" s="1889">
        <v>0</v>
      </c>
      <c r="N254" s="1889">
        <v>0</v>
      </c>
      <c r="O254" s="1889"/>
      <c r="P254" s="1970"/>
      <c r="Q254" s="1889"/>
      <c r="R254" s="1889"/>
      <c r="S254" s="1889"/>
      <c r="T254" s="1889"/>
      <c r="U254" s="1889"/>
      <c r="V254" s="1857"/>
    </row>
    <row r="255" spans="1:22" x14ac:dyDescent="0.2">
      <c r="A255" s="1243"/>
      <c r="B255" s="1352"/>
      <c r="C255" s="1353"/>
      <c r="D255" s="1336"/>
      <c r="E255" s="1340"/>
      <c r="F255" s="1206"/>
      <c r="G255" s="1969" t="s">
        <v>543</v>
      </c>
      <c r="H255" s="1997" t="s">
        <v>544</v>
      </c>
      <c r="I255" s="1353"/>
      <c r="J255" s="1889">
        <v>0</v>
      </c>
      <c r="K255" s="1889">
        <v>0</v>
      </c>
      <c r="L255" s="1889">
        <v>0</v>
      </c>
      <c r="M255" s="1889">
        <v>0</v>
      </c>
      <c r="N255" s="1889">
        <v>0</v>
      </c>
      <c r="O255" s="1889"/>
      <c r="P255" s="1970"/>
      <c r="Q255" s="1889"/>
      <c r="R255" s="1889"/>
      <c r="S255" s="1889"/>
      <c r="T255" s="1889"/>
      <c r="U255" s="1889"/>
      <c r="V255" s="1857"/>
    </row>
    <row r="256" spans="1:22" x14ac:dyDescent="0.2">
      <c r="A256" s="1243"/>
      <c r="B256" s="1352"/>
      <c r="C256" s="1353"/>
      <c r="D256" s="1336"/>
      <c r="E256" s="1340"/>
      <c r="F256" s="1201"/>
      <c r="G256" s="1969" t="s">
        <v>545</v>
      </c>
      <c r="H256" s="1997" t="s">
        <v>520</v>
      </c>
      <c r="I256" s="1353"/>
      <c r="J256" s="1850">
        <v>0</v>
      </c>
      <c r="K256" s="1850">
        <v>0</v>
      </c>
      <c r="L256" s="1850">
        <v>0</v>
      </c>
      <c r="M256" s="1850">
        <v>0</v>
      </c>
      <c r="N256" s="1850">
        <v>0</v>
      </c>
      <c r="O256" s="1850"/>
      <c r="P256" s="1851"/>
      <c r="Q256" s="1850"/>
      <c r="R256" s="1850"/>
      <c r="S256" s="1850"/>
      <c r="T256" s="1850"/>
      <c r="U256" s="1850"/>
      <c r="V256" s="1857"/>
    </row>
    <row r="257" spans="1:22" x14ac:dyDescent="0.2">
      <c r="A257" s="1826"/>
      <c r="B257" s="1826"/>
      <c r="C257" s="1827"/>
      <c r="D257" s="1828"/>
      <c r="E257" s="2013"/>
      <c r="F257" s="2014"/>
      <c r="G257" s="2015"/>
      <c r="H257" s="1826"/>
      <c r="I257" s="1830"/>
      <c r="J257" s="1826"/>
      <c r="K257" s="1826"/>
      <c r="L257" s="1826"/>
      <c r="M257" s="1826"/>
      <c r="N257" s="1826"/>
      <c r="O257" s="1826"/>
      <c r="P257" s="1826"/>
      <c r="Q257" s="1826"/>
      <c r="R257" s="1826"/>
      <c r="S257" s="1826"/>
      <c r="T257" s="1826"/>
      <c r="U257" s="1826"/>
      <c r="V257" s="1826"/>
    </row>
    <row r="258" spans="1:22" x14ac:dyDescent="0.2">
      <c r="A258" s="1964" t="s">
        <v>0</v>
      </c>
      <c r="B258" s="1964"/>
      <c r="C258" s="1964"/>
      <c r="D258" s="1964"/>
      <c r="E258" s="1964"/>
      <c r="F258" s="1964"/>
      <c r="G258" s="1964"/>
      <c r="H258" s="1964"/>
      <c r="I258" s="1964"/>
      <c r="J258" s="1964"/>
      <c r="K258" s="1964"/>
      <c r="L258" s="1964"/>
      <c r="M258" s="1964"/>
      <c r="N258" s="1964"/>
      <c r="O258" s="1964"/>
      <c r="P258" s="1964"/>
      <c r="Q258" s="1964"/>
      <c r="R258" s="1964"/>
      <c r="S258" s="1964"/>
      <c r="T258" s="1964"/>
      <c r="U258" s="1964"/>
      <c r="V258" s="1964"/>
    </row>
    <row r="259" spans="1:22" x14ac:dyDescent="0.2">
      <c r="A259" s="1964" t="s">
        <v>244</v>
      </c>
      <c r="B259" s="1964"/>
      <c r="C259" s="1964"/>
      <c r="D259" s="1964"/>
      <c r="E259" s="1964"/>
      <c r="F259" s="1964"/>
      <c r="G259" s="1964"/>
      <c r="H259" s="1964"/>
      <c r="I259" s="1964"/>
      <c r="J259" s="1964"/>
      <c r="K259" s="1964"/>
      <c r="L259" s="1964"/>
      <c r="M259" s="1964"/>
      <c r="N259" s="1964"/>
      <c r="O259" s="1964"/>
      <c r="P259" s="1964"/>
      <c r="Q259" s="1964"/>
      <c r="R259" s="1964"/>
      <c r="S259" s="1964"/>
      <c r="T259" s="1964"/>
      <c r="U259" s="1964"/>
      <c r="V259" s="1964"/>
    </row>
    <row r="260" spans="1:22" x14ac:dyDescent="0.2">
      <c r="A260" s="1826"/>
      <c r="B260" s="1837"/>
      <c r="C260" s="1836"/>
      <c r="D260" s="1837"/>
      <c r="E260" s="1837"/>
      <c r="F260" s="1837"/>
      <c r="G260" s="1834"/>
      <c r="H260" s="1837"/>
      <c r="I260" s="1837"/>
      <c r="J260" s="1837"/>
      <c r="K260" s="1837"/>
      <c r="L260" s="1837"/>
      <c r="M260" s="1837"/>
      <c r="N260" s="1837"/>
      <c r="O260" s="1837"/>
      <c r="P260" s="1837"/>
      <c r="Q260" s="1837"/>
      <c r="R260" s="1837"/>
      <c r="S260" s="1837"/>
      <c r="T260" s="1837"/>
      <c r="U260" s="1837"/>
      <c r="V260" s="1826"/>
    </row>
    <row r="261" spans="1:22" ht="12.75" customHeight="1" x14ac:dyDescent="0.2">
      <c r="A261" s="1833" t="s">
        <v>2166</v>
      </c>
      <c r="B261" s="1833"/>
      <c r="C261" s="1833"/>
      <c r="D261" s="1833"/>
      <c r="E261" s="1833"/>
      <c r="F261" s="1833"/>
      <c r="G261" s="1833"/>
      <c r="H261" s="1833"/>
      <c r="I261" s="1833"/>
      <c r="J261" s="1833"/>
      <c r="K261" s="1833"/>
      <c r="L261" s="1833"/>
      <c r="M261" s="1833"/>
      <c r="N261" s="1833"/>
      <c r="O261" s="1837"/>
      <c r="P261" s="1837"/>
      <c r="Q261" s="1837"/>
      <c r="R261" s="1837"/>
      <c r="S261" s="1837"/>
      <c r="T261" s="1837"/>
      <c r="U261" s="1837"/>
      <c r="V261" s="1826"/>
    </row>
    <row r="262" spans="1:22" ht="13.5" thickBot="1" x14ac:dyDescent="0.25">
      <c r="A262" s="2016" t="s">
        <v>547</v>
      </c>
      <c r="B262" s="2016"/>
      <c r="C262" s="2017"/>
      <c r="D262" s="2016"/>
      <c r="E262" s="2018"/>
      <c r="F262" s="2016"/>
      <c r="G262" s="2019"/>
      <c r="H262" s="2016"/>
      <c r="I262" s="2016"/>
      <c r="J262" s="1837"/>
      <c r="K262" s="1837"/>
      <c r="L262" s="1837"/>
      <c r="M262" s="1837"/>
      <c r="N262" s="1837"/>
      <c r="O262" s="1837"/>
      <c r="P262" s="1837"/>
      <c r="Q262" s="1837"/>
      <c r="R262" s="1837"/>
      <c r="S262" s="1837"/>
      <c r="T262" s="1837"/>
      <c r="U262" s="1837"/>
      <c r="V262" s="1826"/>
    </row>
    <row r="263" spans="1:22" ht="12.75" customHeight="1" x14ac:dyDescent="0.2">
      <c r="A263" s="1165" t="s">
        <v>4</v>
      </c>
      <c r="B263" s="1166" t="s">
        <v>247</v>
      </c>
      <c r="C263" s="1165" t="s">
        <v>5</v>
      </c>
      <c r="D263" s="1274" t="s">
        <v>6</v>
      </c>
      <c r="E263" s="1165" t="s">
        <v>7</v>
      </c>
      <c r="F263" s="1167" t="s">
        <v>248</v>
      </c>
      <c r="G263" s="1168" t="s">
        <v>249</v>
      </c>
      <c r="H263" s="1166" t="s">
        <v>250</v>
      </c>
      <c r="I263" s="1165" t="s">
        <v>11</v>
      </c>
      <c r="J263" s="1169" t="s">
        <v>251</v>
      </c>
      <c r="K263" s="1170" t="s">
        <v>252</v>
      </c>
      <c r="L263" s="1171"/>
      <c r="M263" s="1171"/>
      <c r="N263" s="1171"/>
      <c r="O263" s="1172" t="s">
        <v>253</v>
      </c>
      <c r="P263" s="1173"/>
      <c r="Q263" s="1173"/>
      <c r="R263" s="1173"/>
      <c r="S263" s="1173"/>
      <c r="T263" s="1174"/>
      <c r="U263" s="1175" t="s">
        <v>15</v>
      </c>
      <c r="V263" s="1168" t="s">
        <v>16</v>
      </c>
    </row>
    <row r="264" spans="1:22" ht="16.5" x14ac:dyDescent="0.2">
      <c r="A264" s="1176"/>
      <c r="B264" s="1177"/>
      <c r="C264" s="1176"/>
      <c r="D264" s="1275"/>
      <c r="E264" s="1176"/>
      <c r="F264" s="1178"/>
      <c r="G264" s="1179"/>
      <c r="H264" s="1177"/>
      <c r="I264" s="1176"/>
      <c r="J264" s="1180"/>
      <c r="K264" s="1181"/>
      <c r="L264" s="1182"/>
      <c r="M264" s="1182"/>
      <c r="N264" s="1182"/>
      <c r="O264" s="1183" t="s">
        <v>17</v>
      </c>
      <c r="P264" s="1839" t="s">
        <v>18</v>
      </c>
      <c r="Q264" s="1184" t="s">
        <v>19</v>
      </c>
      <c r="R264" s="1184" t="s">
        <v>254</v>
      </c>
      <c r="S264" s="1185" t="s">
        <v>21</v>
      </c>
      <c r="T264" s="1186" t="s">
        <v>255</v>
      </c>
      <c r="U264" s="1180"/>
      <c r="V264" s="1179"/>
    </row>
    <row r="265" spans="1:22" ht="41.25" x14ac:dyDescent="0.2">
      <c r="A265" s="1176"/>
      <c r="B265" s="1177"/>
      <c r="C265" s="1176"/>
      <c r="D265" s="1275"/>
      <c r="E265" s="1176"/>
      <c r="F265" s="1178"/>
      <c r="G265" s="1179"/>
      <c r="H265" s="1177"/>
      <c r="I265" s="1176"/>
      <c r="J265" s="1186"/>
      <c r="K265" s="1184" t="s">
        <v>23</v>
      </c>
      <c r="L265" s="1184" t="s">
        <v>24</v>
      </c>
      <c r="M265" s="1184" t="s">
        <v>25</v>
      </c>
      <c r="N265" s="1184" t="s">
        <v>26</v>
      </c>
      <c r="O265" s="1184" t="s">
        <v>256</v>
      </c>
      <c r="P265" s="1839" t="s">
        <v>742</v>
      </c>
      <c r="Q265" s="1184" t="s">
        <v>258</v>
      </c>
      <c r="R265" s="1184" t="s">
        <v>259</v>
      </c>
      <c r="S265" s="1366" t="s">
        <v>260</v>
      </c>
      <c r="T265" s="1180"/>
      <c r="U265" s="1180"/>
      <c r="V265" s="1179"/>
    </row>
    <row r="266" spans="1:22" ht="18" customHeight="1" x14ac:dyDescent="0.2">
      <c r="A266" s="1367" t="s">
        <v>548</v>
      </c>
      <c r="B266" s="1368"/>
      <c r="C266" s="1368"/>
      <c r="D266" s="1368"/>
      <c r="E266" s="1368"/>
      <c r="F266" s="1368"/>
      <c r="G266" s="1368"/>
      <c r="H266" s="1368"/>
      <c r="I266" s="1368"/>
      <c r="J266" s="1368"/>
      <c r="K266" s="1368"/>
      <c r="L266" s="1368"/>
      <c r="M266" s="1368"/>
      <c r="N266" s="1368"/>
      <c r="O266" s="1368"/>
      <c r="P266" s="1368"/>
      <c r="Q266" s="1368"/>
      <c r="R266" s="1368"/>
      <c r="S266" s="1368"/>
      <c r="T266" s="1368"/>
      <c r="U266" s="1368"/>
      <c r="V266" s="1369"/>
    </row>
    <row r="267" spans="1:22" ht="25.5" customHeight="1" x14ac:dyDescent="0.2">
      <c r="A267" s="1370" t="s">
        <v>262</v>
      </c>
      <c r="B267" s="1371" t="s">
        <v>549</v>
      </c>
      <c r="C267" s="1372">
        <v>3000001</v>
      </c>
      <c r="D267" s="1289" t="s">
        <v>550</v>
      </c>
      <c r="E267" s="1932">
        <v>5004433</v>
      </c>
      <c r="F267" s="1241" t="s">
        <v>550</v>
      </c>
      <c r="G267" s="1343"/>
      <c r="H267" s="1972"/>
      <c r="I267" s="1376" t="s">
        <v>551</v>
      </c>
      <c r="J267" s="1852">
        <f>K267+L267+M267+N267</f>
        <v>18</v>
      </c>
      <c r="K267" s="1845">
        <f>K268+K269+K270</f>
        <v>4</v>
      </c>
      <c r="L267" s="1845">
        <f t="shared" ref="L267:N267" si="66">L268+L269+L270</f>
        <v>5</v>
      </c>
      <c r="M267" s="1845">
        <f t="shared" si="66"/>
        <v>4</v>
      </c>
      <c r="N267" s="1845">
        <f t="shared" si="66"/>
        <v>5</v>
      </c>
      <c r="O267" s="1901">
        <v>122776.382</v>
      </c>
      <c r="P267" s="1844">
        <v>1000</v>
      </c>
      <c r="Q267" s="1887"/>
      <c r="R267" s="1887"/>
      <c r="S267" s="1887"/>
      <c r="T267" s="1877">
        <f t="shared" ref="T267" si="67">+O267-P267-Q267-R267-S267</f>
        <v>121776.382</v>
      </c>
      <c r="U267" s="1846">
        <v>29449</v>
      </c>
      <c r="V267" s="2020"/>
    </row>
    <row r="268" spans="1:22" ht="24.75" x14ac:dyDescent="0.2">
      <c r="A268" s="1377"/>
      <c r="B268" s="1371"/>
      <c r="C268" s="1372"/>
      <c r="D268" s="1289"/>
      <c r="E268" s="1932"/>
      <c r="F268" s="1206"/>
      <c r="G268" s="1969" t="s">
        <v>553</v>
      </c>
      <c r="H268" s="1318" t="s">
        <v>554</v>
      </c>
      <c r="I268" s="1376"/>
      <c r="J268" s="1850">
        <v>12</v>
      </c>
      <c r="K268" s="1857">
        <v>3</v>
      </c>
      <c r="L268" s="1857">
        <v>3</v>
      </c>
      <c r="M268" s="1857">
        <v>3</v>
      </c>
      <c r="N268" s="1857">
        <v>3</v>
      </c>
      <c r="O268" s="1884"/>
      <c r="P268" s="1890"/>
      <c r="Q268" s="1850"/>
      <c r="R268" s="1850"/>
      <c r="S268" s="1850"/>
      <c r="T268" s="1850"/>
      <c r="U268" s="1850"/>
      <c r="V268" s="1327"/>
    </row>
    <row r="269" spans="1:22" ht="24.75" x14ac:dyDescent="0.2">
      <c r="A269" s="1377"/>
      <c r="B269" s="1371"/>
      <c r="C269" s="1372"/>
      <c r="D269" s="1289"/>
      <c r="E269" s="1932"/>
      <c r="F269" s="1206"/>
      <c r="G269" s="1969" t="s">
        <v>555</v>
      </c>
      <c r="H269" s="1318" t="s">
        <v>556</v>
      </c>
      <c r="I269" s="1376"/>
      <c r="J269" s="1850">
        <v>2</v>
      </c>
      <c r="K269" s="1850"/>
      <c r="L269" s="1850">
        <v>1</v>
      </c>
      <c r="M269" s="1850"/>
      <c r="N269" s="1850">
        <v>1</v>
      </c>
      <c r="O269" s="1850"/>
      <c r="P269" s="1851"/>
      <c r="Q269" s="1850"/>
      <c r="R269" s="1850"/>
      <c r="S269" s="1850"/>
      <c r="T269" s="1850"/>
      <c r="U269" s="1850"/>
      <c r="V269" s="1327"/>
    </row>
    <row r="270" spans="1:22" ht="24.75" x14ac:dyDescent="0.2">
      <c r="A270" s="1379"/>
      <c r="B270" s="1380"/>
      <c r="C270" s="1381"/>
      <c r="D270" s="1297"/>
      <c r="E270" s="1933"/>
      <c r="F270" s="1201"/>
      <c r="G270" s="1969" t="s">
        <v>557</v>
      </c>
      <c r="H270" s="1318" t="s">
        <v>558</v>
      </c>
      <c r="I270" s="1384"/>
      <c r="J270" s="1850">
        <v>4</v>
      </c>
      <c r="K270" s="1857">
        <v>1</v>
      </c>
      <c r="L270" s="1857">
        <v>1</v>
      </c>
      <c r="M270" s="1857">
        <v>1</v>
      </c>
      <c r="N270" s="1857">
        <v>1</v>
      </c>
      <c r="O270" s="1884"/>
      <c r="P270" s="1890"/>
      <c r="Q270" s="1850"/>
      <c r="R270" s="1850"/>
      <c r="S270" s="1850"/>
      <c r="T270" s="1850"/>
      <c r="U270" s="1850"/>
      <c r="V270" s="1327"/>
    </row>
    <row r="271" spans="1:22" ht="17.25" customHeight="1" x14ac:dyDescent="0.2">
      <c r="A271" s="1370" t="s">
        <v>272</v>
      </c>
      <c r="B271" s="1386" t="s">
        <v>559</v>
      </c>
      <c r="C271" s="1387">
        <v>3000001</v>
      </c>
      <c r="D271" s="2021" t="s">
        <v>560</v>
      </c>
      <c r="E271" s="1340">
        <v>5004434</v>
      </c>
      <c r="F271" s="1241" t="s">
        <v>560</v>
      </c>
      <c r="G271" s="1343"/>
      <c r="H271" s="1318"/>
      <c r="I271" s="2022" t="s">
        <v>37</v>
      </c>
      <c r="J271" s="1850"/>
      <c r="K271" s="1850"/>
      <c r="L271" s="1850"/>
      <c r="M271" s="1850"/>
      <c r="N271" s="1850"/>
      <c r="O271" s="1850"/>
      <c r="P271" s="1851"/>
      <c r="Q271" s="1850"/>
      <c r="R271" s="1850"/>
      <c r="S271" s="1850"/>
      <c r="T271" s="1850"/>
      <c r="U271" s="1850"/>
      <c r="V271" s="1327"/>
    </row>
    <row r="272" spans="1:22" ht="24" customHeight="1" x14ac:dyDescent="0.2">
      <c r="A272" s="1379"/>
      <c r="B272" s="1380"/>
      <c r="C272" s="1381"/>
      <c r="D272" s="2023"/>
      <c r="E272" s="1340"/>
      <c r="F272" s="1201"/>
      <c r="G272" s="1969" t="s">
        <v>561</v>
      </c>
      <c r="H272" s="1318" t="s">
        <v>560</v>
      </c>
      <c r="I272" s="2024"/>
      <c r="J272" s="1850"/>
      <c r="K272" s="1850"/>
      <c r="L272" s="1850"/>
      <c r="M272" s="1850"/>
      <c r="N272" s="1850"/>
      <c r="O272" s="1850"/>
      <c r="P272" s="1851"/>
      <c r="Q272" s="1850"/>
      <c r="R272" s="1850"/>
      <c r="S272" s="1850"/>
      <c r="T272" s="1850"/>
      <c r="U272" s="1850"/>
      <c r="V272" s="1327"/>
    </row>
    <row r="273" spans="1:22" ht="18" customHeight="1" x14ac:dyDescent="0.2">
      <c r="A273" s="1385" t="s">
        <v>1943</v>
      </c>
      <c r="B273" s="1385"/>
      <c r="C273" s="1385"/>
      <c r="D273" s="1385"/>
      <c r="E273" s="1385"/>
      <c r="F273" s="1385"/>
      <c r="G273" s="1385"/>
      <c r="H273" s="1385"/>
      <c r="I273" s="1385"/>
      <c r="J273" s="1385"/>
      <c r="K273" s="1385"/>
      <c r="L273" s="1385"/>
      <c r="M273" s="1385"/>
      <c r="N273" s="1385"/>
      <c r="O273" s="1385"/>
      <c r="P273" s="1385"/>
      <c r="Q273" s="1385"/>
      <c r="R273" s="1385"/>
      <c r="S273" s="1385"/>
      <c r="T273" s="1385"/>
      <c r="U273" s="1385"/>
      <c r="V273" s="1385"/>
    </row>
    <row r="274" spans="1:22" ht="57.75" customHeight="1" x14ac:dyDescent="0.2">
      <c r="A274" s="1377"/>
      <c r="B274" s="1371"/>
      <c r="C274" s="1387">
        <v>3043953</v>
      </c>
      <c r="D274" s="1282" t="s">
        <v>2167</v>
      </c>
      <c r="E274" s="1930">
        <v>5000063</v>
      </c>
      <c r="F274" s="1306" t="s">
        <v>2168</v>
      </c>
      <c r="G274" s="1210"/>
      <c r="H274" s="1318"/>
      <c r="I274" s="1388" t="s">
        <v>2169</v>
      </c>
      <c r="J274" s="1852">
        <f>K274+L274+M274+N274</f>
        <v>166</v>
      </c>
      <c r="K274" s="1852">
        <f>K275</f>
        <v>41</v>
      </c>
      <c r="L274" s="1852">
        <f t="shared" ref="L274:N274" si="68">L275</f>
        <v>41</v>
      </c>
      <c r="M274" s="1852">
        <f t="shared" si="68"/>
        <v>42</v>
      </c>
      <c r="N274" s="1852">
        <f t="shared" si="68"/>
        <v>42</v>
      </c>
      <c r="O274" s="1843">
        <v>77906</v>
      </c>
      <c r="P274" s="1860">
        <v>3500</v>
      </c>
      <c r="Q274" s="1850"/>
      <c r="R274" s="1850"/>
      <c r="S274" s="1850"/>
      <c r="T274" s="1968">
        <f t="shared" ref="T274" si="69">+O274-P274-Q274-R274-S274</f>
        <v>74406</v>
      </c>
      <c r="U274" s="2025">
        <v>61065</v>
      </c>
      <c r="V274" s="1327"/>
    </row>
    <row r="275" spans="1:22" ht="33" x14ac:dyDescent="0.2">
      <c r="A275" s="1377"/>
      <c r="B275" s="1371"/>
      <c r="C275" s="1372"/>
      <c r="D275" s="1289"/>
      <c r="E275" s="1932"/>
      <c r="F275" s="1206"/>
      <c r="G275" s="1969" t="s">
        <v>2170</v>
      </c>
      <c r="H275" s="1318" t="s">
        <v>2171</v>
      </c>
      <c r="I275" s="1373"/>
      <c r="J275" s="1850">
        <v>166</v>
      </c>
      <c r="K275" s="1857">
        <v>41</v>
      </c>
      <c r="L275" s="1857">
        <v>41</v>
      </c>
      <c r="M275" s="1857">
        <v>42</v>
      </c>
      <c r="N275" s="1857">
        <v>42</v>
      </c>
      <c r="O275" s="1884"/>
      <c r="P275" s="1890"/>
      <c r="Q275" s="1850"/>
      <c r="R275" s="1850"/>
      <c r="S275" s="1850"/>
      <c r="T275" s="1850"/>
      <c r="U275" s="2026"/>
      <c r="V275" s="1327"/>
    </row>
    <row r="276" spans="1:22" ht="33" x14ac:dyDescent="0.2">
      <c r="A276" s="1377"/>
      <c r="B276" s="1371"/>
      <c r="C276" s="1372"/>
      <c r="D276" s="1289"/>
      <c r="E276" s="1932"/>
      <c r="F276" s="1206"/>
      <c r="G276" s="1969" t="s">
        <v>2172</v>
      </c>
      <c r="H276" s="1318" t="s">
        <v>2173</v>
      </c>
      <c r="I276" s="1373"/>
      <c r="J276" s="1850">
        <v>760</v>
      </c>
      <c r="K276" s="1857">
        <v>190</v>
      </c>
      <c r="L276" s="1857">
        <v>190</v>
      </c>
      <c r="M276" s="1857">
        <v>190</v>
      </c>
      <c r="N276" s="1857">
        <v>190</v>
      </c>
      <c r="O276" s="1884"/>
      <c r="P276" s="1890"/>
      <c r="Q276" s="1850"/>
      <c r="R276" s="1850"/>
      <c r="S276" s="1850"/>
      <c r="T276" s="1850"/>
      <c r="U276" s="2026"/>
      <c r="V276" s="1327"/>
    </row>
    <row r="277" spans="1:22" ht="50.25" x14ac:dyDescent="0.2">
      <c r="A277" s="1377"/>
      <c r="B277" s="1371"/>
      <c r="C277" s="1372"/>
      <c r="D277" s="1289"/>
      <c r="E277" s="1932"/>
      <c r="F277" s="1206"/>
      <c r="G277" s="1969" t="s">
        <v>2174</v>
      </c>
      <c r="H277" s="1594" t="s">
        <v>2175</v>
      </c>
      <c r="I277" s="1373"/>
      <c r="J277" s="1850">
        <v>0</v>
      </c>
      <c r="K277" s="1850"/>
      <c r="L277" s="1850"/>
      <c r="M277" s="1850"/>
      <c r="N277" s="1850"/>
      <c r="O277" s="1850"/>
      <c r="P277" s="1851"/>
      <c r="Q277" s="1850"/>
      <c r="R277" s="1850"/>
      <c r="S277" s="1850"/>
      <c r="T277" s="1850"/>
      <c r="U277" s="2026"/>
      <c r="V277" s="1327"/>
    </row>
    <row r="278" spans="1:22" ht="33" x14ac:dyDescent="0.2">
      <c r="A278" s="1379"/>
      <c r="B278" s="1380"/>
      <c r="C278" s="1381"/>
      <c r="D278" s="1297"/>
      <c r="E278" s="1933"/>
      <c r="F278" s="1201"/>
      <c r="G278" s="1210"/>
      <c r="H278" s="1318" t="s">
        <v>2176</v>
      </c>
      <c r="I278" s="1382"/>
      <c r="J278" s="1850">
        <v>0</v>
      </c>
      <c r="K278" s="1850"/>
      <c r="L278" s="1850"/>
      <c r="M278" s="1850"/>
      <c r="N278" s="1850"/>
      <c r="O278" s="1850"/>
      <c r="P278" s="1851"/>
      <c r="Q278" s="1850"/>
      <c r="R278" s="1850"/>
      <c r="S278" s="1850"/>
      <c r="T278" s="1850"/>
      <c r="U278" s="2026"/>
      <c r="V278" s="1327"/>
    </row>
    <row r="279" spans="1:22" ht="50.25" customHeight="1" x14ac:dyDescent="0.2">
      <c r="A279" s="1370" t="s">
        <v>294</v>
      </c>
      <c r="B279" s="1386" t="s">
        <v>2177</v>
      </c>
      <c r="C279" s="1387">
        <v>3043954</v>
      </c>
      <c r="D279" s="1282" t="s">
        <v>2178</v>
      </c>
      <c r="E279" s="1311">
        <v>5000064</v>
      </c>
      <c r="F279" s="1241" t="s">
        <v>2179</v>
      </c>
      <c r="G279" s="1343"/>
      <c r="H279" s="1318"/>
      <c r="I279" s="1411" t="s">
        <v>587</v>
      </c>
      <c r="J279" s="1852">
        <f>K279+L279+M279+N279</f>
        <v>476</v>
      </c>
      <c r="K279" s="1852">
        <f>K280</f>
        <v>119</v>
      </c>
      <c r="L279" s="1852">
        <f t="shared" ref="L279:N279" si="70">L280</f>
        <v>119</v>
      </c>
      <c r="M279" s="1852">
        <f t="shared" si="70"/>
        <v>119</v>
      </c>
      <c r="N279" s="1852">
        <f t="shared" si="70"/>
        <v>119</v>
      </c>
      <c r="O279" s="1843">
        <v>45151.75</v>
      </c>
      <c r="P279" s="1860">
        <v>3775</v>
      </c>
      <c r="Q279" s="1850"/>
      <c r="R279" s="1850"/>
      <c r="S279" s="1850"/>
      <c r="T279" s="1877">
        <f t="shared" ref="T279" si="71">+O279-P279-Q279-R279-S279</f>
        <v>41376.75</v>
      </c>
      <c r="U279" s="2026"/>
      <c r="V279" s="1327"/>
    </row>
    <row r="280" spans="1:22" ht="42.75" customHeight="1" x14ac:dyDescent="0.2">
      <c r="A280" s="1377"/>
      <c r="B280" s="1371"/>
      <c r="C280" s="1372"/>
      <c r="D280" s="1289"/>
      <c r="E280" s="1199"/>
      <c r="F280" s="1206"/>
      <c r="G280" s="1969" t="s">
        <v>2180</v>
      </c>
      <c r="H280" s="1594" t="s">
        <v>2181</v>
      </c>
      <c r="I280" s="1325"/>
      <c r="J280" s="1850">
        <v>476</v>
      </c>
      <c r="K280" s="1857">
        <v>119</v>
      </c>
      <c r="L280" s="1857">
        <v>119</v>
      </c>
      <c r="M280" s="1857">
        <v>119</v>
      </c>
      <c r="N280" s="1857">
        <v>119</v>
      </c>
      <c r="O280" s="1884"/>
      <c r="P280" s="1890"/>
      <c r="Q280" s="1850"/>
      <c r="R280" s="1850"/>
      <c r="S280" s="1850"/>
      <c r="T280" s="1850"/>
      <c r="U280" s="2026"/>
      <c r="V280" s="1327"/>
    </row>
    <row r="281" spans="1:22" ht="42.75" customHeight="1" x14ac:dyDescent="0.2">
      <c r="A281" s="1377"/>
      <c r="B281" s="1371"/>
      <c r="C281" s="1372"/>
      <c r="D281" s="1289"/>
      <c r="E281" s="1199"/>
      <c r="F281" s="1206"/>
      <c r="G281" s="1969" t="s">
        <v>2182</v>
      </c>
      <c r="H281" s="1594" t="s">
        <v>2183</v>
      </c>
      <c r="I281" s="1325"/>
      <c r="J281" s="1850">
        <v>0</v>
      </c>
      <c r="K281" s="1850">
        <v>0</v>
      </c>
      <c r="L281" s="1850">
        <v>0</v>
      </c>
      <c r="M281" s="1850">
        <v>0</v>
      </c>
      <c r="N281" s="1850">
        <v>0</v>
      </c>
      <c r="O281" s="1850"/>
      <c r="P281" s="1851"/>
      <c r="Q281" s="1850"/>
      <c r="R281" s="1850"/>
      <c r="S281" s="1850"/>
      <c r="T281" s="1850"/>
      <c r="U281" s="2026"/>
      <c r="V281" s="1327"/>
    </row>
    <row r="282" spans="1:22" ht="24.75" x14ac:dyDescent="0.2">
      <c r="A282" s="1377"/>
      <c r="B282" s="1371"/>
      <c r="C282" s="1372"/>
      <c r="D282" s="1289"/>
      <c r="E282" s="1199"/>
      <c r="F282" s="1206"/>
      <c r="G282" s="1205"/>
      <c r="H282" s="1318" t="s">
        <v>2184</v>
      </c>
      <c r="I282" s="1325"/>
      <c r="J282" s="1850">
        <v>0</v>
      </c>
      <c r="K282" s="1850">
        <v>0</v>
      </c>
      <c r="L282" s="1850">
        <v>0</v>
      </c>
      <c r="M282" s="1850">
        <v>0</v>
      </c>
      <c r="N282" s="1850">
        <v>0</v>
      </c>
      <c r="O282" s="1850"/>
      <c r="P282" s="1851"/>
      <c r="Q282" s="1850"/>
      <c r="R282" s="1850"/>
      <c r="S282" s="1850"/>
      <c r="T282" s="1850"/>
      <c r="U282" s="2026"/>
      <c r="V282" s="1327"/>
    </row>
    <row r="283" spans="1:22" ht="39" customHeight="1" x14ac:dyDescent="0.2">
      <c r="A283" s="1379"/>
      <c r="B283" s="1380"/>
      <c r="C283" s="1381"/>
      <c r="D283" s="1297"/>
      <c r="E283" s="1317"/>
      <c r="F283" s="1201"/>
      <c r="G283" s="1210"/>
      <c r="H283" s="1318" t="s">
        <v>2185</v>
      </c>
      <c r="I283" s="1329"/>
      <c r="J283" s="1850">
        <v>0</v>
      </c>
      <c r="K283" s="1850">
        <v>0</v>
      </c>
      <c r="L283" s="1850">
        <v>0</v>
      </c>
      <c r="M283" s="2027">
        <v>0</v>
      </c>
      <c r="N283" s="1850">
        <v>0</v>
      </c>
      <c r="O283" s="1850"/>
      <c r="P283" s="1851"/>
      <c r="Q283" s="1850"/>
      <c r="R283" s="1850"/>
      <c r="S283" s="1850"/>
      <c r="T283" s="1850"/>
      <c r="U283" s="2026"/>
      <c r="V283" s="1327"/>
    </row>
    <row r="284" spans="1:22" ht="45" customHeight="1" x14ac:dyDescent="0.2">
      <c r="A284" s="1370" t="s">
        <v>322</v>
      </c>
      <c r="B284" s="1387" t="s">
        <v>2186</v>
      </c>
      <c r="C284" s="1387">
        <v>3043955</v>
      </c>
      <c r="D284" s="1929" t="s">
        <v>2187</v>
      </c>
      <c r="E284" s="1930">
        <v>5000065</v>
      </c>
      <c r="F284" s="1241" t="s">
        <v>2188</v>
      </c>
      <c r="G284" s="1343"/>
      <c r="H284" s="1318"/>
      <c r="I284" s="1391" t="s">
        <v>791</v>
      </c>
      <c r="J284" s="1850"/>
      <c r="K284" s="1850"/>
      <c r="L284" s="1850"/>
      <c r="M284" s="1850"/>
      <c r="N284" s="1850"/>
      <c r="O284" s="1850"/>
      <c r="P284" s="1851"/>
      <c r="Q284" s="1850"/>
      <c r="R284" s="1850"/>
      <c r="S284" s="1850"/>
      <c r="T284" s="1850"/>
      <c r="U284" s="2026"/>
      <c r="V284" s="1327"/>
    </row>
    <row r="285" spans="1:22" ht="40.5" customHeight="1" x14ac:dyDescent="0.2">
      <c r="A285" s="1377"/>
      <c r="B285" s="1372"/>
      <c r="C285" s="1372"/>
      <c r="D285" s="1936"/>
      <c r="E285" s="1933"/>
      <c r="F285" s="1241"/>
      <c r="G285" s="1969" t="s">
        <v>2189</v>
      </c>
      <c r="H285" s="1318" t="s">
        <v>2190</v>
      </c>
      <c r="I285" s="1384"/>
      <c r="J285" s="1850">
        <v>0</v>
      </c>
      <c r="K285" s="1850">
        <v>0</v>
      </c>
      <c r="L285" s="1850">
        <v>0</v>
      </c>
      <c r="M285" s="1850">
        <v>0</v>
      </c>
      <c r="N285" s="1850">
        <v>0</v>
      </c>
      <c r="O285" s="1850"/>
      <c r="P285" s="1851"/>
      <c r="Q285" s="1850"/>
      <c r="R285" s="1850"/>
      <c r="S285" s="1850"/>
      <c r="T285" s="1850"/>
      <c r="U285" s="2026"/>
      <c r="V285" s="1327"/>
    </row>
    <row r="286" spans="1:22" ht="22.5" customHeight="1" x14ac:dyDescent="0.2">
      <c r="A286" s="1377"/>
      <c r="B286" s="1372"/>
      <c r="C286" s="1387">
        <v>3043956</v>
      </c>
      <c r="D286" s="1929" t="s">
        <v>2191</v>
      </c>
      <c r="E286" s="1930">
        <v>5000066</v>
      </c>
      <c r="F286" s="2028" t="s">
        <v>2192</v>
      </c>
      <c r="G286" s="1343"/>
      <c r="H286" s="1318"/>
      <c r="I286" s="1391" t="s">
        <v>791</v>
      </c>
      <c r="J286" s="1850"/>
      <c r="K286" s="1850"/>
      <c r="L286" s="1850"/>
      <c r="M286" s="1850"/>
      <c r="N286" s="1850"/>
      <c r="O286" s="1850"/>
      <c r="P286" s="1851"/>
      <c r="Q286" s="1850"/>
      <c r="R286" s="1850"/>
      <c r="S286" s="1850"/>
      <c r="T286" s="1850"/>
      <c r="U286" s="2026"/>
      <c r="V286" s="1327"/>
    </row>
    <row r="287" spans="1:22" ht="24.75" x14ac:dyDescent="0.2">
      <c r="A287" s="1379"/>
      <c r="B287" s="1381"/>
      <c r="C287" s="1372"/>
      <c r="D287" s="1936"/>
      <c r="E287" s="1933"/>
      <c r="F287" s="2029"/>
      <c r="G287" s="1969" t="s">
        <v>2193</v>
      </c>
      <c r="H287" s="1318" t="s">
        <v>2194</v>
      </c>
      <c r="I287" s="1384"/>
      <c r="J287" s="1850">
        <v>0</v>
      </c>
      <c r="K287" s="1850">
        <v>0</v>
      </c>
      <c r="L287" s="1850">
        <v>0</v>
      </c>
      <c r="M287" s="1850">
        <v>0</v>
      </c>
      <c r="N287" s="1850">
        <v>0</v>
      </c>
      <c r="O287" s="1850"/>
      <c r="P287" s="1851"/>
      <c r="Q287" s="1850"/>
      <c r="R287" s="1850"/>
      <c r="S287" s="1850"/>
      <c r="T287" s="1850"/>
      <c r="U287" s="2026"/>
      <c r="V287" s="1327"/>
    </row>
    <row r="288" spans="1:22" ht="24.75" customHeight="1" x14ac:dyDescent="0.2">
      <c r="A288" s="1370" t="s">
        <v>330</v>
      </c>
      <c r="B288" s="1386" t="s">
        <v>562</v>
      </c>
      <c r="C288" s="1387">
        <v>3000611</v>
      </c>
      <c r="D288" s="2030" t="s">
        <v>563</v>
      </c>
      <c r="E288" s="1930">
        <v>5004435</v>
      </c>
      <c r="F288" s="2030" t="s">
        <v>563</v>
      </c>
      <c r="G288" s="2031" t="s">
        <v>2195</v>
      </c>
      <c r="H288" s="2032"/>
      <c r="I288" s="1374" t="s">
        <v>564</v>
      </c>
      <c r="J288" s="1852">
        <f>K288+L288+M288+N288</f>
        <v>433</v>
      </c>
      <c r="K288" s="1852">
        <f>K290</f>
        <v>108</v>
      </c>
      <c r="L288" s="1852">
        <f t="shared" ref="L288:N288" si="72">L290</f>
        <v>108</v>
      </c>
      <c r="M288" s="1852">
        <f t="shared" si="72"/>
        <v>108</v>
      </c>
      <c r="N288" s="1852">
        <f t="shared" si="72"/>
        <v>109</v>
      </c>
      <c r="O288" s="1843">
        <v>184905.23</v>
      </c>
      <c r="P288" s="1851">
        <v>430</v>
      </c>
      <c r="Q288" s="1850"/>
      <c r="R288" s="1850"/>
      <c r="S288" s="1850"/>
      <c r="T288" s="1877">
        <f t="shared" ref="T288" si="73">+O288-P288-Q288-R288-S288</f>
        <v>184475.23</v>
      </c>
      <c r="U288" s="2025">
        <v>191950</v>
      </c>
      <c r="V288" s="1327"/>
    </row>
    <row r="289" spans="1:22" ht="24.75" x14ac:dyDescent="0.2">
      <c r="A289" s="1377"/>
      <c r="B289" s="1371"/>
      <c r="C289" s="1372"/>
      <c r="D289" s="1275"/>
      <c r="E289" s="1932"/>
      <c r="F289" s="1275"/>
      <c r="G289" s="1629"/>
      <c r="H289" s="2003" t="s">
        <v>566</v>
      </c>
      <c r="I289" s="1378"/>
      <c r="J289" s="1852">
        <f t="shared" ref="J289:J290" si="74">K289+L289+M289+N289</f>
        <v>48</v>
      </c>
      <c r="K289" s="1850">
        <v>12</v>
      </c>
      <c r="L289" s="1850">
        <v>12</v>
      </c>
      <c r="M289" s="1850">
        <v>12</v>
      </c>
      <c r="N289" s="1850">
        <v>12</v>
      </c>
      <c r="O289" s="1850"/>
      <c r="P289" s="1851"/>
      <c r="Q289" s="1850"/>
      <c r="R289" s="1850"/>
      <c r="S289" s="1850"/>
      <c r="T289" s="1850"/>
      <c r="U289" s="2026"/>
      <c r="V289" s="1327"/>
    </row>
    <row r="290" spans="1:22" ht="24.75" x14ac:dyDescent="0.2">
      <c r="A290" s="1379"/>
      <c r="B290" s="1380"/>
      <c r="C290" s="1381"/>
      <c r="D290" s="2033"/>
      <c r="E290" s="1933"/>
      <c r="F290" s="2033"/>
      <c r="G290" s="1629"/>
      <c r="H290" s="2003" t="s">
        <v>567</v>
      </c>
      <c r="I290" s="1383"/>
      <c r="J290" s="1852">
        <f t="shared" si="74"/>
        <v>433</v>
      </c>
      <c r="K290" s="2034">
        <v>108</v>
      </c>
      <c r="L290" s="2034">
        <v>108</v>
      </c>
      <c r="M290" s="2034">
        <v>108</v>
      </c>
      <c r="N290" s="2034">
        <v>109</v>
      </c>
      <c r="O290" s="1850"/>
      <c r="P290" s="1851"/>
      <c r="Q290" s="1850"/>
      <c r="R290" s="1850"/>
      <c r="S290" s="1850"/>
      <c r="T290" s="1850"/>
      <c r="U290" s="2026"/>
      <c r="V290" s="1327"/>
    </row>
    <row r="291" spans="1:22" ht="16.5" customHeight="1" x14ac:dyDescent="0.2">
      <c r="A291" s="1385" t="s">
        <v>568</v>
      </c>
      <c r="B291" s="1385"/>
      <c r="C291" s="1385"/>
      <c r="D291" s="1385"/>
      <c r="E291" s="1385"/>
      <c r="F291" s="1385"/>
      <c r="G291" s="1385"/>
      <c r="H291" s="1385"/>
      <c r="I291" s="1385"/>
      <c r="J291" s="1385"/>
      <c r="K291" s="1385"/>
      <c r="L291" s="1385"/>
      <c r="M291" s="1385"/>
      <c r="N291" s="1385"/>
      <c r="O291" s="1385"/>
      <c r="P291" s="1385"/>
      <c r="Q291" s="1385"/>
      <c r="R291" s="1385"/>
      <c r="S291" s="1385"/>
      <c r="T291" s="1385"/>
      <c r="U291" s="1385"/>
      <c r="V291" s="2035"/>
    </row>
    <row r="292" spans="1:22" ht="47.25" customHeight="1" x14ac:dyDescent="0.2">
      <c r="A292" s="1370" t="s">
        <v>377</v>
      </c>
      <c r="B292" s="1386" t="s">
        <v>569</v>
      </c>
      <c r="C292" s="1387">
        <v>3043958</v>
      </c>
      <c r="D292" s="1388" t="s">
        <v>570</v>
      </c>
      <c r="E292" s="1252">
        <v>5000068</v>
      </c>
      <c r="F292" s="1374" t="s">
        <v>571</v>
      </c>
      <c r="G292" s="2036"/>
      <c r="H292" s="1240"/>
      <c r="I292" s="1388" t="s">
        <v>572</v>
      </c>
      <c r="J292" s="1852">
        <f>K292+L292+M292+N292</f>
        <v>2338</v>
      </c>
      <c r="K292" s="1852">
        <f>K294</f>
        <v>584</v>
      </c>
      <c r="L292" s="1852">
        <f t="shared" ref="L292:N292" si="75">L294</f>
        <v>584</v>
      </c>
      <c r="M292" s="1852">
        <f t="shared" si="75"/>
        <v>585</v>
      </c>
      <c r="N292" s="1852">
        <f t="shared" si="75"/>
        <v>585</v>
      </c>
      <c r="O292" s="1843">
        <v>12068.26</v>
      </c>
      <c r="P292" s="1851">
        <v>500</v>
      </c>
      <c r="Q292" s="1850"/>
      <c r="R292" s="1850"/>
      <c r="S292" s="1850"/>
      <c r="T292" s="1968">
        <f t="shared" ref="T292" si="76">+O292-P292-Q292-R292-S292</f>
        <v>11568.26</v>
      </c>
      <c r="U292" s="2025">
        <v>27552</v>
      </c>
      <c r="V292" s="1327"/>
    </row>
    <row r="293" spans="1:22" ht="24.75" x14ac:dyDescent="0.2">
      <c r="A293" s="1377"/>
      <c r="B293" s="1371"/>
      <c r="C293" s="1372"/>
      <c r="D293" s="1373"/>
      <c r="E293" s="1256"/>
      <c r="F293" s="1378"/>
      <c r="G293" s="1291" t="s">
        <v>574</v>
      </c>
      <c r="H293" s="1240" t="s">
        <v>575</v>
      </c>
      <c r="I293" s="1373"/>
      <c r="J293" s="1850">
        <v>8102</v>
      </c>
      <c r="K293" s="1857">
        <v>2025</v>
      </c>
      <c r="L293" s="1857">
        <v>2025</v>
      </c>
      <c r="M293" s="1857">
        <v>2026</v>
      </c>
      <c r="N293" s="1857">
        <v>2026</v>
      </c>
      <c r="O293" s="1884"/>
      <c r="P293" s="1890"/>
      <c r="Q293" s="1850"/>
      <c r="R293" s="1850"/>
      <c r="S293" s="1850"/>
      <c r="T293" s="1850"/>
      <c r="U293" s="2026"/>
      <c r="V293" s="1327"/>
    </row>
    <row r="294" spans="1:22" ht="17.25" x14ac:dyDescent="0.2">
      <c r="A294" s="1377"/>
      <c r="B294" s="1371"/>
      <c r="C294" s="1372"/>
      <c r="D294" s="1373"/>
      <c r="E294" s="1256"/>
      <c r="F294" s="1378"/>
      <c r="G294" s="1291" t="s">
        <v>2196</v>
      </c>
      <c r="H294" s="1399" t="s">
        <v>576</v>
      </c>
      <c r="I294" s="1373"/>
      <c r="J294" s="1850">
        <v>2338</v>
      </c>
      <c r="K294" s="1857">
        <v>584</v>
      </c>
      <c r="L294" s="1857">
        <v>584</v>
      </c>
      <c r="M294" s="1857">
        <v>585</v>
      </c>
      <c r="N294" s="1857">
        <v>585</v>
      </c>
      <c r="O294" s="1884"/>
      <c r="P294" s="1890"/>
      <c r="Q294" s="1850"/>
      <c r="R294" s="1850"/>
      <c r="S294" s="1850"/>
      <c r="T294" s="1850"/>
      <c r="U294" s="2026"/>
      <c r="V294" s="1327"/>
    </row>
    <row r="295" spans="1:22" ht="39" customHeight="1" x14ac:dyDescent="0.2">
      <c r="A295" s="1377"/>
      <c r="B295" s="1371"/>
      <c r="C295" s="1372"/>
      <c r="D295" s="1382"/>
      <c r="E295" s="1259"/>
      <c r="F295" s="1383"/>
      <c r="G295" s="2037"/>
      <c r="H295" s="1240" t="s">
        <v>577</v>
      </c>
      <c r="I295" s="1382"/>
      <c r="J295" s="1850">
        <v>0</v>
      </c>
      <c r="K295" s="1850"/>
      <c r="L295" s="1850"/>
      <c r="M295" s="1850"/>
      <c r="N295" s="1850"/>
      <c r="O295" s="1850"/>
      <c r="P295" s="1851"/>
      <c r="Q295" s="1850"/>
      <c r="R295" s="1850"/>
      <c r="S295" s="1850"/>
      <c r="T295" s="1850"/>
      <c r="U295" s="2026"/>
      <c r="V295" s="1327"/>
    </row>
    <row r="296" spans="1:22" ht="23.25" customHeight="1" x14ac:dyDescent="0.2">
      <c r="A296" s="1377"/>
      <c r="B296" s="1371"/>
      <c r="C296" s="1387">
        <v>3043959</v>
      </c>
      <c r="D296" s="1388" t="s">
        <v>578</v>
      </c>
      <c r="E296" s="1252">
        <v>5000069</v>
      </c>
      <c r="F296" s="1374" t="s">
        <v>579</v>
      </c>
      <c r="G296" s="1393"/>
      <c r="H296" s="1240"/>
      <c r="I296" s="1388" t="s">
        <v>284</v>
      </c>
      <c r="J296" s="1852">
        <f>K296+L296+M296+N296</f>
        <v>13510</v>
      </c>
      <c r="K296" s="1852">
        <f>K298</f>
        <v>3377</v>
      </c>
      <c r="L296" s="1852">
        <f t="shared" ref="L296:N296" si="77">L298</f>
        <v>3377</v>
      </c>
      <c r="M296" s="1852">
        <f t="shared" si="77"/>
        <v>3378</v>
      </c>
      <c r="N296" s="1852">
        <f t="shared" si="77"/>
        <v>3378</v>
      </c>
      <c r="O296" s="1843">
        <v>568590.94999999995</v>
      </c>
      <c r="P296" s="1860">
        <v>4760</v>
      </c>
      <c r="Q296" s="1850"/>
      <c r="R296" s="1850"/>
      <c r="S296" s="1850"/>
      <c r="T296" s="1877">
        <f t="shared" ref="T296" si="78">+O296-P296-Q296-R296-S296</f>
        <v>563830.94999999995</v>
      </c>
      <c r="U296" s="2025">
        <v>49820</v>
      </c>
      <c r="V296" s="1327"/>
    </row>
    <row r="297" spans="1:22" ht="16.5" x14ac:dyDescent="0.2">
      <c r="A297" s="1377"/>
      <c r="B297" s="1371"/>
      <c r="C297" s="1372"/>
      <c r="D297" s="1373"/>
      <c r="E297" s="1256"/>
      <c r="F297" s="1378"/>
      <c r="G297" s="1291" t="s">
        <v>580</v>
      </c>
      <c r="H297" s="1240" t="s">
        <v>581</v>
      </c>
      <c r="I297" s="1373"/>
      <c r="J297" s="1850">
        <v>15894</v>
      </c>
      <c r="K297" s="1857">
        <v>3973</v>
      </c>
      <c r="L297" s="1857">
        <v>3973</v>
      </c>
      <c r="M297" s="1857">
        <v>3974</v>
      </c>
      <c r="N297" s="1857">
        <v>3974</v>
      </c>
      <c r="O297" s="1884"/>
      <c r="P297" s="1890"/>
      <c r="Q297" s="1850"/>
      <c r="R297" s="1850"/>
      <c r="S297" s="1850"/>
      <c r="T297" s="1850"/>
      <c r="U297" s="2026"/>
      <c r="V297" s="1327"/>
    </row>
    <row r="298" spans="1:22" ht="16.5" x14ac:dyDescent="0.2">
      <c r="A298" s="1379"/>
      <c r="B298" s="1380"/>
      <c r="C298" s="1372"/>
      <c r="D298" s="1382"/>
      <c r="E298" s="1259"/>
      <c r="F298" s="1383"/>
      <c r="G298" s="1291" t="s">
        <v>582</v>
      </c>
      <c r="H298" s="1240" t="s">
        <v>583</v>
      </c>
      <c r="I298" s="1382"/>
      <c r="J298" s="1850">
        <v>13510</v>
      </c>
      <c r="K298" s="1857">
        <v>3377</v>
      </c>
      <c r="L298" s="1857">
        <v>3377</v>
      </c>
      <c r="M298" s="1857">
        <v>3378</v>
      </c>
      <c r="N298" s="1857">
        <v>3378</v>
      </c>
      <c r="O298" s="1884"/>
      <c r="P298" s="1890"/>
      <c r="Q298" s="1850"/>
      <c r="R298" s="1850"/>
      <c r="S298" s="1850"/>
      <c r="T298" s="1850"/>
      <c r="U298" s="2026"/>
      <c r="V298" s="1327"/>
    </row>
    <row r="299" spans="1:22" ht="24.75" customHeight="1" x14ac:dyDescent="0.2">
      <c r="A299" s="1370" t="s">
        <v>396</v>
      </c>
      <c r="B299" s="1386" t="s">
        <v>584</v>
      </c>
      <c r="C299" s="1387">
        <v>3043960</v>
      </c>
      <c r="D299" s="1388" t="s">
        <v>585</v>
      </c>
      <c r="E299" s="1252">
        <v>5000070</v>
      </c>
      <c r="F299" s="1374" t="s">
        <v>586</v>
      </c>
      <c r="G299" s="1375"/>
      <c r="H299" s="1240"/>
      <c r="I299" s="1411" t="s">
        <v>587</v>
      </c>
      <c r="J299" s="1852">
        <f>K299+L299+M299+N299</f>
        <v>2788</v>
      </c>
      <c r="K299" s="1852">
        <f>K301</f>
        <v>697</v>
      </c>
      <c r="L299" s="1852">
        <f t="shared" ref="L299:N299" si="79">L301</f>
        <v>697</v>
      </c>
      <c r="M299" s="1852">
        <f t="shared" si="79"/>
        <v>697</v>
      </c>
      <c r="N299" s="1852">
        <f t="shared" si="79"/>
        <v>697</v>
      </c>
      <c r="O299" s="1843">
        <v>69816.08</v>
      </c>
      <c r="P299" s="1986">
        <v>187630</v>
      </c>
      <c r="Q299" s="1850"/>
      <c r="R299" s="1850"/>
      <c r="S299" s="1850"/>
      <c r="T299" s="1877">
        <f t="shared" ref="T299" si="80">+O299-P299-Q299-R299-S299</f>
        <v>-117813.92</v>
      </c>
      <c r="U299" s="2025">
        <v>55113</v>
      </c>
      <c r="V299" s="1327"/>
    </row>
    <row r="300" spans="1:22" ht="24.75" x14ac:dyDescent="0.2">
      <c r="A300" s="1377"/>
      <c r="B300" s="1371"/>
      <c r="C300" s="1372"/>
      <c r="D300" s="1373"/>
      <c r="E300" s="1256"/>
      <c r="F300" s="1378"/>
      <c r="G300" s="1291" t="s">
        <v>588</v>
      </c>
      <c r="H300" s="1240" t="s">
        <v>589</v>
      </c>
      <c r="I300" s="1325"/>
      <c r="J300" s="1850">
        <v>2058</v>
      </c>
      <c r="K300" s="1857">
        <v>514</v>
      </c>
      <c r="L300" s="1857">
        <v>514</v>
      </c>
      <c r="M300" s="1857">
        <v>515</v>
      </c>
      <c r="N300" s="1857">
        <v>515</v>
      </c>
      <c r="O300" s="1884"/>
      <c r="P300" s="1890"/>
      <c r="Q300" s="1850"/>
      <c r="R300" s="1850"/>
      <c r="S300" s="1850"/>
      <c r="T300" s="1850"/>
      <c r="U300" s="2026"/>
      <c r="V300" s="1327"/>
    </row>
    <row r="301" spans="1:22" ht="32.25" customHeight="1" x14ac:dyDescent="0.2">
      <c r="A301" s="1379"/>
      <c r="B301" s="1380"/>
      <c r="C301" s="1372"/>
      <c r="D301" s="1382"/>
      <c r="E301" s="1259"/>
      <c r="F301" s="1383"/>
      <c r="G301" s="1291" t="s">
        <v>590</v>
      </c>
      <c r="H301" s="1240" t="s">
        <v>591</v>
      </c>
      <c r="I301" s="1329"/>
      <c r="J301" s="1850">
        <v>2788</v>
      </c>
      <c r="K301" s="1857">
        <v>697</v>
      </c>
      <c r="L301" s="1857">
        <v>697</v>
      </c>
      <c r="M301" s="1857">
        <v>697</v>
      </c>
      <c r="N301" s="1857">
        <v>697</v>
      </c>
      <c r="O301" s="1884"/>
      <c r="P301" s="1890"/>
      <c r="Q301" s="1850"/>
      <c r="R301" s="1850"/>
      <c r="S301" s="1850"/>
      <c r="T301" s="1850"/>
      <c r="U301" s="2026"/>
      <c r="V301" s="1327"/>
    </row>
    <row r="302" spans="1:22" ht="24.75" customHeight="1" x14ac:dyDescent="0.2">
      <c r="A302" s="1370" t="s">
        <v>592</v>
      </c>
      <c r="B302" s="1387" t="s">
        <v>593</v>
      </c>
      <c r="C302" s="1387">
        <v>3043961</v>
      </c>
      <c r="D302" s="1391" t="s">
        <v>594</v>
      </c>
      <c r="E302" s="1394">
        <v>5000071</v>
      </c>
      <c r="F302" s="1374" t="s">
        <v>595</v>
      </c>
      <c r="G302" s="1395"/>
      <c r="H302" s="1240"/>
      <c r="I302" s="1411" t="s">
        <v>596</v>
      </c>
      <c r="J302" s="1852">
        <f>K302+L302+M302+N302</f>
        <v>170</v>
      </c>
      <c r="K302" s="1852">
        <f>K303</f>
        <v>42</v>
      </c>
      <c r="L302" s="1852">
        <f t="shared" ref="L302:N302" si="81">L303</f>
        <v>42</v>
      </c>
      <c r="M302" s="1852">
        <f t="shared" si="81"/>
        <v>43</v>
      </c>
      <c r="N302" s="1852">
        <f t="shared" si="81"/>
        <v>43</v>
      </c>
      <c r="O302" s="1843">
        <v>97078.28</v>
      </c>
      <c r="P302" s="1860">
        <v>12645</v>
      </c>
      <c r="Q302" s="1850"/>
      <c r="R302" s="1850"/>
      <c r="S302" s="1850"/>
      <c r="T302" s="1877">
        <f t="shared" ref="T302" si="82">+O302-P302-Q302-R302-S302</f>
        <v>84433.279999999999</v>
      </c>
      <c r="U302" s="2025">
        <v>23503</v>
      </c>
      <c r="V302" s="1327"/>
    </row>
    <row r="303" spans="1:22" ht="24.75" x14ac:dyDescent="0.2">
      <c r="A303" s="1377"/>
      <c r="B303" s="1372"/>
      <c r="C303" s="1372"/>
      <c r="D303" s="1376"/>
      <c r="E303" s="1394"/>
      <c r="F303" s="1378"/>
      <c r="G303" s="1308" t="s">
        <v>597</v>
      </c>
      <c r="H303" s="1240" t="s">
        <v>598</v>
      </c>
      <c r="I303" s="1325"/>
      <c r="J303" s="1850">
        <v>170</v>
      </c>
      <c r="K303" s="1857">
        <v>42</v>
      </c>
      <c r="L303" s="1857">
        <v>42</v>
      </c>
      <c r="M303" s="1857">
        <v>43</v>
      </c>
      <c r="N303" s="1857">
        <v>43</v>
      </c>
      <c r="O303" s="1884"/>
      <c r="P303" s="1890"/>
      <c r="Q303" s="1850"/>
      <c r="R303" s="1850"/>
      <c r="S303" s="1850"/>
      <c r="T303" s="1850"/>
      <c r="U303" s="2026"/>
      <c r="V303" s="1327"/>
    </row>
    <row r="304" spans="1:22" ht="24.75" x14ac:dyDescent="0.2">
      <c r="A304" s="1377"/>
      <c r="B304" s="1372"/>
      <c r="C304" s="1372"/>
      <c r="D304" s="1376"/>
      <c r="E304" s="1394"/>
      <c r="F304" s="1378"/>
      <c r="G304" s="1308" t="s">
        <v>599</v>
      </c>
      <c r="H304" s="1240" t="s">
        <v>600</v>
      </c>
      <c r="I304" s="1325"/>
      <c r="J304" s="1852"/>
      <c r="K304" s="1850"/>
      <c r="L304" s="1850"/>
      <c r="M304" s="1850"/>
      <c r="N304" s="1850"/>
      <c r="O304" s="1850"/>
      <c r="P304" s="1890"/>
      <c r="Q304" s="1850"/>
      <c r="R304" s="1850"/>
      <c r="S304" s="1850"/>
      <c r="T304" s="1850"/>
      <c r="U304" s="2026"/>
      <c r="V304" s="1327"/>
    </row>
    <row r="305" spans="1:22" ht="24.75" x14ac:dyDescent="0.2">
      <c r="A305" s="1377"/>
      <c r="B305" s="1372"/>
      <c r="C305" s="1372"/>
      <c r="D305" s="1376"/>
      <c r="E305" s="1394"/>
      <c r="F305" s="1378"/>
      <c r="G305" s="1308" t="s">
        <v>601</v>
      </c>
      <c r="H305" s="1240" t="s">
        <v>602</v>
      </c>
      <c r="I305" s="1325"/>
      <c r="J305" s="1850">
        <v>170</v>
      </c>
      <c r="K305" s="1857">
        <v>42</v>
      </c>
      <c r="L305" s="1857">
        <v>42</v>
      </c>
      <c r="M305" s="1857">
        <v>43</v>
      </c>
      <c r="N305" s="1857">
        <v>43</v>
      </c>
      <c r="O305" s="1884"/>
      <c r="P305" s="1890"/>
      <c r="Q305" s="1850"/>
      <c r="R305" s="1850"/>
      <c r="S305" s="1850"/>
      <c r="T305" s="1850"/>
      <c r="U305" s="2026"/>
      <c r="V305" s="1327"/>
    </row>
    <row r="306" spans="1:22" ht="20.25" customHeight="1" x14ac:dyDescent="0.2">
      <c r="A306" s="1377"/>
      <c r="B306" s="1372"/>
      <c r="C306" s="1372"/>
      <c r="D306" s="1376"/>
      <c r="E306" s="1394"/>
      <c r="F306" s="1378"/>
      <c r="G306" s="1308" t="s">
        <v>603</v>
      </c>
      <c r="H306" s="1390" t="s">
        <v>604</v>
      </c>
      <c r="I306" s="1325"/>
      <c r="J306" s="1889">
        <v>86</v>
      </c>
      <c r="K306" s="1857">
        <v>21</v>
      </c>
      <c r="L306" s="1857">
        <v>21</v>
      </c>
      <c r="M306" s="1857">
        <v>22</v>
      </c>
      <c r="N306" s="1857">
        <v>22</v>
      </c>
      <c r="O306" s="1884"/>
      <c r="P306" s="1890"/>
      <c r="Q306" s="1889"/>
      <c r="R306" s="1889"/>
      <c r="S306" s="1889"/>
      <c r="T306" s="1889"/>
      <c r="U306" s="2038"/>
      <c r="V306" s="2039"/>
    </row>
    <row r="307" spans="1:22" ht="21" customHeight="1" x14ac:dyDescent="0.2">
      <c r="A307" s="1379"/>
      <c r="B307" s="1381"/>
      <c r="C307" s="1381"/>
      <c r="D307" s="1384"/>
      <c r="E307" s="1394"/>
      <c r="F307" s="1398"/>
      <c r="G307" s="1291" t="s">
        <v>605</v>
      </c>
      <c r="H307" s="1399" t="s">
        <v>606</v>
      </c>
      <c r="I307" s="1483"/>
      <c r="J307" s="1850">
        <v>12</v>
      </c>
      <c r="K307" s="1857">
        <v>3</v>
      </c>
      <c r="L307" s="1857">
        <v>3</v>
      </c>
      <c r="M307" s="1857">
        <v>3</v>
      </c>
      <c r="N307" s="1857">
        <v>3</v>
      </c>
      <c r="O307" s="1884"/>
      <c r="P307" s="1890"/>
      <c r="Q307" s="1850"/>
      <c r="R307" s="1850"/>
      <c r="S307" s="1850"/>
      <c r="T307" s="1850"/>
      <c r="U307" s="1850"/>
      <c r="V307" s="1327"/>
    </row>
    <row r="308" spans="1:22" ht="19.5" customHeight="1" x14ac:dyDescent="0.2">
      <c r="A308" s="1401" t="s">
        <v>607</v>
      </c>
      <c r="B308" s="1402"/>
      <c r="C308" s="1402"/>
      <c r="D308" s="1402"/>
      <c r="E308" s="1402"/>
      <c r="F308" s="1403"/>
      <c r="G308" s="1402"/>
      <c r="H308" s="1402"/>
      <c r="I308" s="1402"/>
      <c r="J308" s="1402"/>
      <c r="K308" s="1402"/>
      <c r="L308" s="1402"/>
      <c r="M308" s="1402"/>
      <c r="N308" s="1402"/>
      <c r="O308" s="1402"/>
      <c r="P308" s="1402"/>
      <c r="Q308" s="1402"/>
      <c r="R308" s="1402"/>
      <c r="S308" s="1402"/>
      <c r="T308" s="1402"/>
      <c r="U308" s="1402"/>
      <c r="V308" s="1404"/>
    </row>
    <row r="309" spans="1:22" ht="33" customHeight="1" x14ac:dyDescent="0.2">
      <c r="A309" s="1370" t="s">
        <v>377</v>
      </c>
      <c r="B309" s="1371" t="s">
        <v>608</v>
      </c>
      <c r="C309" s="1381">
        <v>3000612</v>
      </c>
      <c r="D309" s="1258" t="s">
        <v>609</v>
      </c>
      <c r="E309" s="1381">
        <v>5004436</v>
      </c>
      <c r="F309" s="1374" t="s">
        <v>610</v>
      </c>
      <c r="G309" s="1375"/>
      <c r="H309" s="1405"/>
      <c r="I309" s="1374" t="s">
        <v>611</v>
      </c>
      <c r="J309" s="1852">
        <f>K309+L309+M309+N309</f>
        <v>12345</v>
      </c>
      <c r="K309" s="1845">
        <f>K310</f>
        <v>3086</v>
      </c>
      <c r="L309" s="1845">
        <f t="shared" ref="L309:N309" si="83">L310</f>
        <v>3086</v>
      </c>
      <c r="M309" s="1845">
        <f t="shared" si="83"/>
        <v>3086</v>
      </c>
      <c r="N309" s="1845">
        <f t="shared" si="83"/>
        <v>3087</v>
      </c>
      <c r="O309" s="1901">
        <v>173162.84</v>
      </c>
      <c r="P309" s="1844">
        <v>55344</v>
      </c>
      <c r="Q309" s="1887"/>
      <c r="R309" s="1846">
        <v>71400</v>
      </c>
      <c r="S309" s="1887"/>
      <c r="T309" s="1877">
        <f t="shared" ref="T309" si="84">+O309-P309-Q309-R309-S309</f>
        <v>46418.84</v>
      </c>
      <c r="U309" s="1947">
        <v>99009</v>
      </c>
      <c r="V309" s="2020"/>
    </row>
    <row r="310" spans="1:22" ht="34.5" customHeight="1" x14ac:dyDescent="0.2">
      <c r="A310" s="1377"/>
      <c r="B310" s="1371"/>
      <c r="C310" s="1381"/>
      <c r="D310" s="1258"/>
      <c r="E310" s="1381"/>
      <c r="F310" s="1378"/>
      <c r="G310" s="1291" t="s">
        <v>612</v>
      </c>
      <c r="H310" s="1240" t="s">
        <v>613</v>
      </c>
      <c r="I310" s="1374"/>
      <c r="J310" s="2040">
        <v>12345</v>
      </c>
      <c r="K310" s="1857">
        <v>3086</v>
      </c>
      <c r="L310" s="1857">
        <v>3086</v>
      </c>
      <c r="M310" s="1857">
        <v>3086</v>
      </c>
      <c r="N310" s="1857">
        <v>3087</v>
      </c>
      <c r="O310" s="1884"/>
      <c r="P310" s="1890"/>
      <c r="Q310" s="1887"/>
      <c r="R310" s="1887"/>
      <c r="S310" s="1887"/>
      <c r="T310" s="1887"/>
      <c r="U310" s="2041"/>
      <c r="V310" s="2020"/>
    </row>
    <row r="311" spans="1:22" ht="33" customHeight="1" x14ac:dyDescent="0.2">
      <c r="A311" s="1377"/>
      <c r="B311" s="1371"/>
      <c r="C311" s="1394"/>
      <c r="D311" s="1265"/>
      <c r="E311" s="1394"/>
      <c r="F311" s="1383"/>
      <c r="G311" s="1291" t="s">
        <v>614</v>
      </c>
      <c r="H311" s="1399" t="s">
        <v>615</v>
      </c>
      <c r="I311" s="1406"/>
      <c r="J311" s="1850">
        <v>1332</v>
      </c>
      <c r="K311" s="1857">
        <v>333</v>
      </c>
      <c r="L311" s="1857">
        <v>333</v>
      </c>
      <c r="M311" s="1857">
        <v>333</v>
      </c>
      <c r="N311" s="1857">
        <v>333</v>
      </c>
      <c r="O311" s="1884"/>
      <c r="P311" s="1890"/>
      <c r="Q311" s="1850"/>
      <c r="R311" s="1850"/>
      <c r="S311" s="1850"/>
      <c r="T311" s="1850"/>
      <c r="U311" s="2026"/>
      <c r="V311" s="1327"/>
    </row>
    <row r="312" spans="1:22" ht="25.5" customHeight="1" x14ac:dyDescent="0.2">
      <c r="A312" s="1377"/>
      <c r="B312" s="1371"/>
      <c r="C312" s="1394">
        <v>3000613</v>
      </c>
      <c r="D312" s="1407" t="s">
        <v>616</v>
      </c>
      <c r="E312" s="1394">
        <v>500437</v>
      </c>
      <c r="F312" s="1374" t="s">
        <v>616</v>
      </c>
      <c r="G312" s="1375"/>
      <c r="H312" s="1240"/>
      <c r="I312" s="1408" t="s">
        <v>596</v>
      </c>
      <c r="J312" s="1852">
        <f>K312+L312+M312+N312</f>
        <v>497</v>
      </c>
      <c r="K312" s="1852">
        <f>K313+K314</f>
        <v>124</v>
      </c>
      <c r="L312" s="1852">
        <f t="shared" ref="L312:N312" si="85">L313+L314</f>
        <v>124</v>
      </c>
      <c r="M312" s="1852">
        <f t="shared" si="85"/>
        <v>124</v>
      </c>
      <c r="N312" s="1852">
        <f t="shared" si="85"/>
        <v>125</v>
      </c>
      <c r="O312" s="1843">
        <v>45979.55</v>
      </c>
      <c r="P312" s="1860">
        <v>22648</v>
      </c>
      <c r="Q312" s="1850"/>
      <c r="R312" s="1850"/>
      <c r="S312" s="1850"/>
      <c r="T312" s="1877">
        <f t="shared" ref="T312" si="86">+O312-P312-Q312-R312-S312</f>
        <v>23331.550000000003</v>
      </c>
      <c r="U312" s="2025">
        <v>165887</v>
      </c>
      <c r="V312" s="1327"/>
    </row>
    <row r="313" spans="1:22" ht="21" customHeight="1" x14ac:dyDescent="0.2">
      <c r="A313" s="1377"/>
      <c r="B313" s="1371"/>
      <c r="C313" s="1394"/>
      <c r="D313" s="1407"/>
      <c r="E313" s="1394"/>
      <c r="F313" s="1378"/>
      <c r="G313" s="1291" t="s">
        <v>617</v>
      </c>
      <c r="H313" s="1240" t="s">
        <v>618</v>
      </c>
      <c r="I313" s="1409"/>
      <c r="J313" s="1850">
        <v>328</v>
      </c>
      <c r="K313" s="1857">
        <v>82</v>
      </c>
      <c r="L313" s="1857">
        <v>82</v>
      </c>
      <c r="M313" s="1857">
        <v>82</v>
      </c>
      <c r="N313" s="1857">
        <v>82</v>
      </c>
      <c r="O313" s="1884"/>
      <c r="P313" s="1890"/>
      <c r="Q313" s="1850"/>
      <c r="R313" s="1850"/>
      <c r="S313" s="1850"/>
      <c r="T313" s="1850"/>
      <c r="U313" s="2026"/>
      <c r="V313" s="1327"/>
    </row>
    <row r="314" spans="1:22" ht="21" customHeight="1" x14ac:dyDescent="0.2">
      <c r="A314" s="1377"/>
      <c r="B314" s="1371"/>
      <c r="C314" s="1394"/>
      <c r="D314" s="1407"/>
      <c r="E314" s="1394"/>
      <c r="F314" s="1383"/>
      <c r="G314" s="1291" t="s">
        <v>619</v>
      </c>
      <c r="H314" s="1240" t="s">
        <v>620</v>
      </c>
      <c r="I314" s="2042"/>
      <c r="J314" s="1850">
        <v>169</v>
      </c>
      <c r="K314" s="1857">
        <v>42</v>
      </c>
      <c r="L314" s="1857">
        <v>42</v>
      </c>
      <c r="M314" s="1857">
        <v>42</v>
      </c>
      <c r="N314" s="1857">
        <v>43</v>
      </c>
      <c r="O314" s="1884"/>
      <c r="P314" s="1890"/>
      <c r="Q314" s="1850"/>
      <c r="R314" s="1850"/>
      <c r="S314" s="1850"/>
      <c r="T314" s="1850"/>
      <c r="U314" s="2026"/>
      <c r="V314" s="1327"/>
    </row>
    <row r="315" spans="1:22" ht="16.5" customHeight="1" x14ac:dyDescent="0.2">
      <c r="A315" s="1377"/>
      <c r="B315" s="1371"/>
      <c r="C315" s="1394">
        <v>3000614</v>
      </c>
      <c r="D315" s="1407" t="s">
        <v>621</v>
      </c>
      <c r="E315" s="1394">
        <v>5004438</v>
      </c>
      <c r="F315" s="1374" t="s">
        <v>622</v>
      </c>
      <c r="G315" s="1375"/>
      <c r="H315" s="1240"/>
      <c r="I315" s="1408" t="s">
        <v>623</v>
      </c>
      <c r="J315" s="1852">
        <f>K315+L315+M315+N315</f>
        <v>103</v>
      </c>
      <c r="K315" s="1852">
        <f>K316+K317</f>
        <v>25</v>
      </c>
      <c r="L315" s="1852">
        <f t="shared" ref="L315:N315" si="87">L316+L317</f>
        <v>25</v>
      </c>
      <c r="M315" s="1852">
        <f t="shared" si="87"/>
        <v>26</v>
      </c>
      <c r="N315" s="1852">
        <f t="shared" si="87"/>
        <v>27</v>
      </c>
      <c r="O315" s="1843">
        <v>74845.990000000005</v>
      </c>
      <c r="P315" s="1860">
        <v>4000</v>
      </c>
      <c r="Q315" s="1850"/>
      <c r="R315" s="1850"/>
      <c r="S315" s="1850"/>
      <c r="T315" s="1877">
        <f t="shared" ref="T315" si="88">+O315-P315-Q315-R315-S315</f>
        <v>70845.990000000005</v>
      </c>
      <c r="U315" s="2025">
        <v>122656</v>
      </c>
      <c r="V315" s="1327"/>
    </row>
    <row r="316" spans="1:22" ht="16.5" x14ac:dyDescent="0.2">
      <c r="A316" s="1377"/>
      <c r="B316" s="1371"/>
      <c r="C316" s="1394"/>
      <c r="D316" s="1407"/>
      <c r="E316" s="1394"/>
      <c r="F316" s="1378"/>
      <c r="G316" s="1291" t="s">
        <v>624</v>
      </c>
      <c r="H316" s="1240" t="s">
        <v>625</v>
      </c>
      <c r="I316" s="1409"/>
      <c r="J316" s="1850">
        <v>73</v>
      </c>
      <c r="K316" s="1857">
        <v>18</v>
      </c>
      <c r="L316" s="1857">
        <v>18</v>
      </c>
      <c r="M316" s="1857">
        <v>18</v>
      </c>
      <c r="N316" s="1857">
        <v>19</v>
      </c>
      <c r="O316" s="1884"/>
      <c r="P316" s="1890"/>
      <c r="Q316" s="1850"/>
      <c r="R316" s="1850"/>
      <c r="S316" s="1850"/>
      <c r="T316" s="1850"/>
      <c r="U316" s="2026"/>
      <c r="V316" s="1327"/>
    </row>
    <row r="317" spans="1:22" ht="16.5" x14ac:dyDescent="0.2">
      <c r="A317" s="1377"/>
      <c r="B317" s="1371"/>
      <c r="C317" s="1394"/>
      <c r="D317" s="1407"/>
      <c r="E317" s="1394"/>
      <c r="F317" s="1378"/>
      <c r="G317" s="1291" t="s">
        <v>626</v>
      </c>
      <c r="H317" s="1240" t="s">
        <v>627</v>
      </c>
      <c r="I317" s="1409"/>
      <c r="J317" s="1850">
        <v>30</v>
      </c>
      <c r="K317" s="1857">
        <v>7</v>
      </c>
      <c r="L317" s="1857">
        <v>7</v>
      </c>
      <c r="M317" s="1857">
        <v>8</v>
      </c>
      <c r="N317" s="1857">
        <v>8</v>
      </c>
      <c r="O317" s="1884"/>
      <c r="P317" s="1890"/>
      <c r="Q317" s="1850"/>
      <c r="R317" s="1850"/>
      <c r="S317" s="1850"/>
      <c r="T317" s="1850"/>
      <c r="U317" s="2026"/>
      <c r="V317" s="1327"/>
    </row>
    <row r="318" spans="1:22" ht="24.75" x14ac:dyDescent="0.2">
      <c r="A318" s="1377"/>
      <c r="B318" s="1371"/>
      <c r="C318" s="1394"/>
      <c r="D318" s="1407"/>
      <c r="E318" s="1394"/>
      <c r="F318" s="1383"/>
      <c r="G318" s="1414"/>
      <c r="H318" s="1240" t="s">
        <v>629</v>
      </c>
      <c r="I318" s="2042"/>
      <c r="J318" s="1850">
        <v>0</v>
      </c>
      <c r="K318" s="1850"/>
      <c r="L318" s="1850"/>
      <c r="M318" s="1850"/>
      <c r="N318" s="1850"/>
      <c r="O318" s="1884"/>
      <c r="P318" s="1851"/>
      <c r="Q318" s="1850"/>
      <c r="R318" s="1850"/>
      <c r="S318" s="1850"/>
      <c r="T318" s="1850"/>
      <c r="U318" s="2026"/>
      <c r="V318" s="1327"/>
    </row>
    <row r="319" spans="1:22" ht="51.75" customHeight="1" x14ac:dyDescent="0.2">
      <c r="A319" s="1377"/>
      <c r="B319" s="1371"/>
      <c r="C319" s="1394">
        <v>3043965</v>
      </c>
      <c r="D319" s="1410" t="s">
        <v>630</v>
      </c>
      <c r="E319" s="1394">
        <v>5000075</v>
      </c>
      <c r="F319" s="2043" t="s">
        <v>631</v>
      </c>
      <c r="G319" s="1393"/>
      <c r="H319" s="1355"/>
      <c r="I319" s="1411" t="s">
        <v>596</v>
      </c>
      <c r="J319" s="1305"/>
      <c r="K319" s="1305"/>
      <c r="L319" s="1305"/>
      <c r="M319" s="1305"/>
      <c r="N319" s="1305"/>
      <c r="O319" s="1305"/>
      <c r="P319" s="2044"/>
      <c r="Q319" s="1305"/>
      <c r="R319" s="1305"/>
      <c r="S319" s="1305"/>
      <c r="T319" s="1305"/>
      <c r="V319" s="1327"/>
    </row>
    <row r="320" spans="1:22" x14ac:dyDescent="0.2">
      <c r="A320" s="1377"/>
      <c r="B320" s="1371"/>
      <c r="C320" s="1394"/>
      <c r="D320" s="1410"/>
      <c r="E320" s="1394"/>
      <c r="F320" s="1378"/>
      <c r="G320" s="1412"/>
      <c r="H320" s="1413" t="s">
        <v>633</v>
      </c>
      <c r="I320" s="1325"/>
      <c r="J320" s="1305"/>
      <c r="K320" s="1305"/>
      <c r="L320" s="1305"/>
      <c r="M320" s="1305"/>
      <c r="N320" s="1305"/>
      <c r="O320" s="1305"/>
      <c r="P320" s="2044"/>
      <c r="Q320" s="1305"/>
      <c r="R320" s="1305"/>
      <c r="S320" s="1305"/>
      <c r="T320" s="1305"/>
      <c r="U320" s="2045"/>
      <c r="V320" s="1327"/>
    </row>
    <row r="321" spans="1:22" ht="16.5" x14ac:dyDescent="0.2">
      <c r="A321" s="1377"/>
      <c r="B321" s="1371"/>
      <c r="C321" s="1394"/>
      <c r="D321" s="1410"/>
      <c r="E321" s="1394"/>
      <c r="F321" s="1378"/>
      <c r="G321" s="1412"/>
      <c r="H321" s="1413" t="s">
        <v>2197</v>
      </c>
      <c r="I321" s="1325"/>
      <c r="J321" s="1305"/>
      <c r="K321" s="1305"/>
      <c r="L321" s="1305"/>
      <c r="M321" s="1305"/>
      <c r="N321" s="1305"/>
      <c r="O321" s="1305"/>
      <c r="P321" s="2044"/>
      <c r="Q321" s="1305"/>
      <c r="R321" s="1305"/>
      <c r="S321" s="1305"/>
      <c r="T321" s="1305"/>
      <c r="U321" s="2045"/>
      <c r="V321" s="1327"/>
    </row>
    <row r="322" spans="1:22" ht="16.5" x14ac:dyDescent="0.2">
      <c r="A322" s="1377"/>
      <c r="B322" s="1371"/>
      <c r="C322" s="1394"/>
      <c r="D322" s="1410"/>
      <c r="E322" s="1394"/>
      <c r="F322" s="1378"/>
      <c r="G322" s="1412"/>
      <c r="H322" s="1413" t="s">
        <v>635</v>
      </c>
      <c r="I322" s="1325"/>
      <c r="J322" s="1305"/>
      <c r="K322" s="1305"/>
      <c r="L322" s="1305"/>
      <c r="M322" s="1305"/>
      <c r="N322" s="1305"/>
      <c r="O322" s="1305"/>
      <c r="P322" s="2044"/>
      <c r="Q322" s="1305"/>
      <c r="R322" s="1305"/>
      <c r="S322" s="1305"/>
      <c r="T322" s="1305"/>
      <c r="U322" s="2045"/>
      <c r="V322" s="1327"/>
    </row>
    <row r="323" spans="1:22" ht="16.5" x14ac:dyDescent="0.2">
      <c r="A323" s="1377"/>
      <c r="B323" s="1371"/>
      <c r="C323" s="1394"/>
      <c r="D323" s="1410"/>
      <c r="E323" s="1394"/>
      <c r="F323" s="1378"/>
      <c r="G323" s="1412"/>
      <c r="H323" s="1413" t="s">
        <v>636</v>
      </c>
      <c r="I323" s="1325"/>
      <c r="J323" s="1305"/>
      <c r="K323" s="1305"/>
      <c r="L323" s="1305"/>
      <c r="M323" s="1305"/>
      <c r="N323" s="1305"/>
      <c r="O323" s="1305"/>
      <c r="P323" s="2044"/>
      <c r="Q323" s="1305"/>
      <c r="R323" s="1305"/>
      <c r="S323" s="1305"/>
      <c r="T323" s="1305"/>
      <c r="U323" s="2045"/>
      <c r="V323" s="1327"/>
    </row>
    <row r="324" spans="1:22" ht="16.5" x14ac:dyDescent="0.2">
      <c r="A324" s="1377"/>
      <c r="B324" s="1371"/>
      <c r="C324" s="1394"/>
      <c r="D324" s="1410"/>
      <c r="E324" s="1394"/>
      <c r="F324" s="1378"/>
      <c r="G324" s="1412"/>
      <c r="H324" s="1413" t="s">
        <v>637</v>
      </c>
      <c r="I324" s="1325"/>
      <c r="J324" s="1305"/>
      <c r="K324" s="1305"/>
      <c r="L324" s="1305"/>
      <c r="M324" s="1305"/>
      <c r="N324" s="1305"/>
      <c r="O324" s="1305"/>
      <c r="P324" s="2044"/>
      <c r="Q324" s="1305"/>
      <c r="R324" s="1305"/>
      <c r="S324" s="1305"/>
      <c r="T324" s="1305"/>
      <c r="U324" s="2045"/>
      <c r="V324" s="1327"/>
    </row>
    <row r="325" spans="1:22" ht="24.75" x14ac:dyDescent="0.2">
      <c r="A325" s="1377"/>
      <c r="B325" s="1371"/>
      <c r="C325" s="1394"/>
      <c r="D325" s="1410"/>
      <c r="E325" s="1394"/>
      <c r="F325" s="1378"/>
      <c r="G325" s="1412"/>
      <c r="H325" s="1413" t="s">
        <v>638</v>
      </c>
      <c r="I325" s="1325"/>
      <c r="J325" s="1305"/>
      <c r="K325" s="1305"/>
      <c r="L325" s="1305"/>
      <c r="M325" s="1305"/>
      <c r="N325" s="1305"/>
      <c r="O325" s="1305"/>
      <c r="P325" s="2044"/>
      <c r="Q325" s="1305"/>
      <c r="R325" s="1305"/>
      <c r="S325" s="1305"/>
      <c r="T325" s="1305"/>
      <c r="U325" s="2045"/>
      <c r="V325" s="1327"/>
    </row>
    <row r="326" spans="1:22" ht="16.5" x14ac:dyDescent="0.2">
      <c r="A326" s="1377"/>
      <c r="B326" s="1371"/>
      <c r="C326" s="1394"/>
      <c r="D326" s="1410"/>
      <c r="E326" s="1394"/>
      <c r="F326" s="1378"/>
      <c r="G326" s="1412"/>
      <c r="H326" s="1413" t="s">
        <v>2198</v>
      </c>
      <c r="I326" s="1325"/>
      <c r="J326" s="1305"/>
      <c r="K326" s="1305"/>
      <c r="L326" s="1305"/>
      <c r="M326" s="1305"/>
      <c r="N326" s="1305"/>
      <c r="O326" s="1305"/>
      <c r="P326" s="2044"/>
      <c r="Q326" s="1305"/>
      <c r="R326" s="1305"/>
      <c r="S326" s="1305"/>
      <c r="T326" s="1305"/>
      <c r="U326" s="2045"/>
      <c r="V326" s="1327"/>
    </row>
    <row r="327" spans="1:22" ht="16.5" x14ac:dyDescent="0.2">
      <c r="A327" s="1377"/>
      <c r="B327" s="1371"/>
      <c r="C327" s="1394"/>
      <c r="D327" s="1410"/>
      <c r="E327" s="1394"/>
      <c r="F327" s="1383"/>
      <c r="G327" s="1414"/>
      <c r="H327" s="1413" t="s">
        <v>640</v>
      </c>
      <c r="I327" s="1329"/>
      <c r="J327" s="1305"/>
      <c r="K327" s="1305"/>
      <c r="L327" s="1305"/>
      <c r="M327" s="1305"/>
      <c r="N327" s="1305"/>
      <c r="O327" s="1305"/>
      <c r="P327" s="2044"/>
      <c r="Q327" s="1305"/>
      <c r="R327" s="1305"/>
      <c r="S327" s="1305"/>
      <c r="T327" s="1305"/>
      <c r="U327" s="2045"/>
      <c r="V327" s="1327"/>
    </row>
    <row r="328" spans="1:22" ht="33" customHeight="1" x14ac:dyDescent="0.2">
      <c r="A328" s="1377"/>
      <c r="B328" s="1371"/>
      <c r="C328" s="1394">
        <v>3000615</v>
      </c>
      <c r="D328" s="1407" t="s">
        <v>641</v>
      </c>
      <c r="E328" s="1394">
        <v>5004439</v>
      </c>
      <c r="F328" s="1374" t="s">
        <v>642</v>
      </c>
      <c r="G328" s="2037"/>
      <c r="H328" s="1413"/>
      <c r="I328" s="1411" t="s">
        <v>596</v>
      </c>
      <c r="J328" s="1852">
        <f>K328+L328+M328+N328</f>
        <v>6</v>
      </c>
      <c r="K328" s="1850">
        <f>K329+K330+K331+K332+K333+K334</f>
        <v>0</v>
      </c>
      <c r="L328" s="1850">
        <f t="shared" ref="L328:N328" si="89">L329+L330+L331+L332+L333+L334</f>
        <v>2</v>
      </c>
      <c r="M328" s="1850">
        <f t="shared" si="89"/>
        <v>0</v>
      </c>
      <c r="N328" s="1850">
        <f t="shared" si="89"/>
        <v>4</v>
      </c>
      <c r="O328" s="1843">
        <v>36272.800000000003</v>
      </c>
      <c r="P328" s="1860">
        <v>3000</v>
      </c>
      <c r="Q328" s="1850"/>
      <c r="R328" s="1850"/>
      <c r="S328" s="1850"/>
      <c r="T328" s="1877">
        <f t="shared" ref="T328" si="90">+O328-P328-Q328-R328-S328</f>
        <v>33272.800000000003</v>
      </c>
      <c r="U328" s="2045"/>
      <c r="V328" s="1327"/>
    </row>
    <row r="329" spans="1:22" ht="16.5" x14ac:dyDescent="0.2">
      <c r="A329" s="1377"/>
      <c r="B329" s="1371"/>
      <c r="C329" s="1394"/>
      <c r="D329" s="1407"/>
      <c r="E329" s="1394"/>
      <c r="F329" s="1378"/>
      <c r="G329" s="1291" t="s">
        <v>644</v>
      </c>
      <c r="H329" s="1413" t="s">
        <v>645</v>
      </c>
      <c r="I329" s="1325"/>
      <c r="J329" s="1850">
        <v>2</v>
      </c>
      <c r="K329" s="1850"/>
      <c r="L329" s="1850">
        <v>1</v>
      </c>
      <c r="M329" s="1850"/>
      <c r="N329" s="1850">
        <v>1</v>
      </c>
      <c r="O329" s="1884"/>
      <c r="P329" s="1851"/>
      <c r="Q329" s="1850"/>
      <c r="R329" s="1850"/>
      <c r="S329" s="1850"/>
      <c r="T329" s="1850"/>
      <c r="U329" s="2045"/>
      <c r="V329" s="1327"/>
    </row>
    <row r="330" spans="1:22" ht="24.75" x14ac:dyDescent="0.2">
      <c r="A330" s="1377"/>
      <c r="B330" s="1371"/>
      <c r="C330" s="1394"/>
      <c r="D330" s="1407"/>
      <c r="E330" s="1394"/>
      <c r="F330" s="1378"/>
      <c r="G330" s="2037"/>
      <c r="H330" s="1413" t="s">
        <v>646</v>
      </c>
      <c r="I330" s="1325"/>
      <c r="J330" s="1850">
        <v>0</v>
      </c>
      <c r="K330" s="1850">
        <v>0</v>
      </c>
      <c r="L330" s="1850">
        <v>0</v>
      </c>
      <c r="M330" s="1850">
        <v>0</v>
      </c>
      <c r="N330" s="1850">
        <v>0</v>
      </c>
      <c r="O330" s="1850"/>
      <c r="P330" s="1851"/>
      <c r="Q330" s="1850"/>
      <c r="R330" s="1850"/>
      <c r="S330" s="1850"/>
      <c r="T330" s="1850"/>
      <c r="U330" s="2045"/>
      <c r="V330" s="1327"/>
    </row>
    <row r="331" spans="1:22" ht="24.75" x14ac:dyDescent="0.2">
      <c r="A331" s="1377"/>
      <c r="B331" s="1371"/>
      <c r="C331" s="1394"/>
      <c r="D331" s="1407"/>
      <c r="E331" s="1394"/>
      <c r="F331" s="1378"/>
      <c r="G331" s="2037"/>
      <c r="H331" s="1413" t="s">
        <v>647</v>
      </c>
      <c r="I331" s="1325"/>
      <c r="J331" s="1850">
        <v>0</v>
      </c>
      <c r="K331" s="1850">
        <v>0</v>
      </c>
      <c r="L331" s="1850">
        <v>0</v>
      </c>
      <c r="M331" s="1850">
        <v>0</v>
      </c>
      <c r="N331" s="1850">
        <v>0</v>
      </c>
      <c r="O331" s="1850"/>
      <c r="P331" s="1851"/>
      <c r="Q331" s="1850"/>
      <c r="R331" s="1850"/>
      <c r="S331" s="1850"/>
      <c r="T331" s="1850"/>
      <c r="U331" s="2045"/>
      <c r="V331" s="1327"/>
    </row>
    <row r="332" spans="1:22" ht="24.75" x14ac:dyDescent="0.2">
      <c r="A332" s="1377"/>
      <c r="B332" s="1371"/>
      <c r="C332" s="1394"/>
      <c r="D332" s="1407"/>
      <c r="E332" s="1394"/>
      <c r="F332" s="1378"/>
      <c r="G332" s="2046" t="s">
        <v>648</v>
      </c>
      <c r="H332" s="1413" t="s">
        <v>649</v>
      </c>
      <c r="I332" s="1325"/>
      <c r="J332" s="1850">
        <v>2</v>
      </c>
      <c r="K332" s="1850"/>
      <c r="L332" s="1850">
        <v>1</v>
      </c>
      <c r="M332" s="1850"/>
      <c r="N332" s="1850">
        <v>1</v>
      </c>
      <c r="O332" s="1884"/>
      <c r="P332" s="1851"/>
      <c r="Q332" s="1850"/>
      <c r="R332" s="1850"/>
      <c r="S332" s="1850"/>
      <c r="T332" s="1850"/>
      <c r="U332" s="2045"/>
      <c r="V332" s="1327"/>
    </row>
    <row r="333" spans="1:22" ht="24.75" x14ac:dyDescent="0.2">
      <c r="A333" s="1377"/>
      <c r="B333" s="1371"/>
      <c r="C333" s="1394"/>
      <c r="D333" s="1407"/>
      <c r="E333" s="1394"/>
      <c r="F333" s="1378"/>
      <c r="G333" s="1291" t="s">
        <v>650</v>
      </c>
      <c r="H333" s="1413" t="s">
        <v>651</v>
      </c>
      <c r="I333" s="1325"/>
      <c r="J333" s="1850">
        <v>1</v>
      </c>
      <c r="K333" s="1850"/>
      <c r="L333" s="1850"/>
      <c r="M333" s="1850"/>
      <c r="N333" s="1850">
        <v>1</v>
      </c>
      <c r="O333" s="1884"/>
      <c r="P333" s="1851"/>
      <c r="Q333" s="1850"/>
      <c r="R333" s="1850"/>
      <c r="S333" s="1850"/>
      <c r="T333" s="1850"/>
      <c r="U333" s="2045"/>
      <c r="V333" s="1327"/>
    </row>
    <row r="334" spans="1:22" ht="33" x14ac:dyDescent="0.2">
      <c r="A334" s="1377"/>
      <c r="B334" s="1371"/>
      <c r="C334" s="1394"/>
      <c r="D334" s="1407"/>
      <c r="E334" s="1394"/>
      <c r="F334" s="1383"/>
      <c r="G334" s="1291" t="s">
        <v>652</v>
      </c>
      <c r="H334" s="1413" t="s">
        <v>653</v>
      </c>
      <c r="I334" s="1329"/>
      <c r="J334" s="1850">
        <v>1</v>
      </c>
      <c r="K334" s="1850"/>
      <c r="L334" s="1850"/>
      <c r="M334" s="1850"/>
      <c r="N334" s="1850">
        <v>1</v>
      </c>
      <c r="O334" s="1884"/>
      <c r="P334" s="1851"/>
      <c r="Q334" s="1850"/>
      <c r="R334" s="1850"/>
      <c r="S334" s="1850"/>
      <c r="T334" s="1850"/>
      <c r="U334" s="2045"/>
      <c r="V334" s="1327"/>
    </row>
    <row r="335" spans="1:22" ht="32.25" customHeight="1" x14ac:dyDescent="0.2">
      <c r="A335" s="1377"/>
      <c r="B335" s="1371"/>
      <c r="C335" s="1394"/>
      <c r="D335" s="1407" t="s">
        <v>654</v>
      </c>
      <c r="E335" s="1394" t="s">
        <v>596</v>
      </c>
      <c r="F335" s="2047" t="s">
        <v>655</v>
      </c>
      <c r="G335" s="2047"/>
      <c r="H335" s="2048"/>
      <c r="I335" s="1349"/>
      <c r="J335" s="1850"/>
      <c r="K335" s="1850"/>
      <c r="L335" s="1850"/>
      <c r="M335" s="1850"/>
      <c r="N335" s="1850"/>
      <c r="O335" s="1850"/>
      <c r="P335" s="1851"/>
      <c r="Q335" s="1850"/>
      <c r="R335" s="1850"/>
      <c r="S335" s="1850"/>
      <c r="T335" s="1850"/>
      <c r="U335" s="2045"/>
      <c r="V335" s="1327"/>
    </row>
    <row r="336" spans="1:22" ht="21.75" customHeight="1" x14ac:dyDescent="0.2">
      <c r="A336" s="1377"/>
      <c r="B336" s="1371"/>
      <c r="C336" s="1394"/>
      <c r="D336" s="1407"/>
      <c r="E336" s="1394"/>
      <c r="F336" s="2049"/>
      <c r="G336" s="2047"/>
      <c r="H336" s="2048" t="s">
        <v>656</v>
      </c>
      <c r="I336" s="1349"/>
      <c r="J336" s="1850"/>
      <c r="K336" s="1850"/>
      <c r="L336" s="1850"/>
      <c r="M336" s="1850"/>
      <c r="N336" s="1850"/>
      <c r="O336" s="1850"/>
      <c r="P336" s="1851"/>
      <c r="Q336" s="1850"/>
      <c r="R336" s="1850"/>
      <c r="S336" s="1850"/>
      <c r="T336" s="1850"/>
      <c r="U336" s="2045"/>
      <c r="V336" s="1327"/>
    </row>
    <row r="337" spans="1:22" ht="24.75" x14ac:dyDescent="0.2">
      <c r="A337" s="1377"/>
      <c r="B337" s="1371"/>
      <c r="C337" s="1394"/>
      <c r="D337" s="1407"/>
      <c r="E337" s="1394"/>
      <c r="F337" s="2049"/>
      <c r="G337" s="2047"/>
      <c r="H337" s="2048" t="s">
        <v>657</v>
      </c>
      <c r="I337" s="1349"/>
      <c r="J337" s="1850"/>
      <c r="K337" s="1850"/>
      <c r="L337" s="1850"/>
      <c r="M337" s="1850"/>
      <c r="N337" s="1850"/>
      <c r="O337" s="1850"/>
      <c r="P337" s="1851"/>
      <c r="Q337" s="1850"/>
      <c r="R337" s="1850"/>
      <c r="S337" s="1850"/>
      <c r="T337" s="1850"/>
      <c r="U337" s="2045"/>
      <c r="V337" s="1327"/>
    </row>
    <row r="338" spans="1:22" ht="24.75" x14ac:dyDescent="0.2">
      <c r="A338" s="1377"/>
      <c r="B338" s="1371"/>
      <c r="C338" s="1394"/>
      <c r="D338" s="1407"/>
      <c r="E338" s="1394"/>
      <c r="F338" s="2049"/>
      <c r="G338" s="2047"/>
      <c r="H338" s="2048" t="s">
        <v>658</v>
      </c>
      <c r="I338" s="1349"/>
      <c r="J338" s="1850"/>
      <c r="K338" s="1850"/>
      <c r="L338" s="1850"/>
      <c r="M338" s="1850"/>
      <c r="N338" s="1850"/>
      <c r="O338" s="1850"/>
      <c r="P338" s="1851"/>
      <c r="Q338" s="1850"/>
      <c r="R338" s="1850"/>
      <c r="S338" s="1850"/>
      <c r="T338" s="1850"/>
      <c r="U338" s="2045"/>
      <c r="V338" s="1327"/>
    </row>
    <row r="339" spans="1:22" ht="24.75" x14ac:dyDescent="0.2">
      <c r="A339" s="1377"/>
      <c r="B339" s="1371"/>
      <c r="C339" s="1394"/>
      <c r="D339" s="1407"/>
      <c r="E339" s="1394"/>
      <c r="F339" s="2049"/>
      <c r="G339" s="2047"/>
      <c r="H339" s="2048" t="s">
        <v>659</v>
      </c>
      <c r="I339" s="1349"/>
      <c r="J339" s="1305"/>
      <c r="K339" s="1305"/>
      <c r="L339" s="1305"/>
      <c r="M339" s="1305"/>
      <c r="N339" s="1305"/>
      <c r="O339" s="1305"/>
      <c r="P339" s="2044"/>
      <c r="Q339" s="1305"/>
      <c r="R339" s="1305"/>
      <c r="S339" s="1305"/>
      <c r="T339" s="1305"/>
      <c r="U339" s="2045"/>
      <c r="V339" s="1327"/>
    </row>
    <row r="340" spans="1:22" ht="24.75" x14ac:dyDescent="0.2">
      <c r="A340" s="1377"/>
      <c r="B340" s="1371"/>
      <c r="C340" s="1394"/>
      <c r="D340" s="1407"/>
      <c r="E340" s="1394"/>
      <c r="F340" s="2049"/>
      <c r="G340" s="2047"/>
      <c r="H340" s="2048" t="s">
        <v>660</v>
      </c>
      <c r="I340" s="1349"/>
      <c r="J340" s="1305"/>
      <c r="K340" s="1305"/>
      <c r="L340" s="1305"/>
      <c r="M340" s="1305"/>
      <c r="N340" s="1305"/>
      <c r="O340" s="1305"/>
      <c r="P340" s="2044"/>
      <c r="Q340" s="1305"/>
      <c r="R340" s="1305"/>
      <c r="S340" s="1305"/>
      <c r="T340" s="1305"/>
      <c r="U340" s="2045"/>
      <c r="V340" s="1327"/>
    </row>
    <row r="341" spans="1:22" ht="33" x14ac:dyDescent="0.2">
      <c r="A341" s="1379"/>
      <c r="B341" s="1371"/>
      <c r="C341" s="1387"/>
      <c r="D341" s="1388"/>
      <c r="E341" s="1387"/>
      <c r="F341" s="2050"/>
      <c r="G341" s="2047"/>
      <c r="H341" s="2051" t="s">
        <v>661</v>
      </c>
      <c r="I341" s="2052"/>
      <c r="J341" s="1870"/>
      <c r="K341" s="1870"/>
      <c r="L341" s="1870"/>
      <c r="M341" s="1870"/>
      <c r="N341" s="1870"/>
      <c r="O341" s="1870"/>
      <c r="P341" s="2053"/>
      <c r="Q341" s="1870"/>
      <c r="R341" s="1870"/>
      <c r="S341" s="1870"/>
      <c r="T341" s="1870"/>
      <c r="U341" s="2054"/>
      <c r="V341" s="2039"/>
    </row>
    <row r="342" spans="1:22" ht="18.75" customHeight="1" x14ac:dyDescent="0.2">
      <c r="A342" s="1401" t="s">
        <v>662</v>
      </c>
      <c r="B342" s="1402"/>
      <c r="C342" s="1402"/>
      <c r="D342" s="1402"/>
      <c r="E342" s="1402"/>
      <c r="F342" s="1402"/>
      <c r="G342" s="1402"/>
      <c r="H342" s="1402"/>
      <c r="I342" s="1402"/>
      <c r="J342" s="1402"/>
      <c r="K342" s="1402"/>
      <c r="L342" s="1402"/>
      <c r="M342" s="1402"/>
      <c r="N342" s="1402"/>
      <c r="O342" s="1402"/>
      <c r="P342" s="1402"/>
      <c r="Q342" s="1402"/>
      <c r="R342" s="1402"/>
      <c r="S342" s="1402"/>
      <c r="T342" s="1402"/>
      <c r="U342" s="1402"/>
      <c r="V342" s="1404"/>
    </row>
    <row r="343" spans="1:22" ht="40.5" customHeight="1" x14ac:dyDescent="0.2">
      <c r="A343" s="1415" t="s">
        <v>663</v>
      </c>
      <c r="B343" s="1371" t="s">
        <v>664</v>
      </c>
      <c r="C343" s="1372">
        <v>3043968</v>
      </c>
      <c r="D343" s="1416" t="s">
        <v>665</v>
      </c>
      <c r="E343" s="1259">
        <v>5000078</v>
      </c>
      <c r="F343" s="1417" t="s">
        <v>667</v>
      </c>
      <c r="G343" s="1418"/>
      <c r="H343" s="1324"/>
      <c r="I343" s="1376" t="s">
        <v>669</v>
      </c>
      <c r="J343" s="1852">
        <f>K343+L343+M343+N343</f>
        <v>5633</v>
      </c>
      <c r="K343" s="1845">
        <f>K344</f>
        <v>1408</v>
      </c>
      <c r="L343" s="1845">
        <f t="shared" ref="L343:N343" si="91">L344</f>
        <v>1408</v>
      </c>
      <c r="M343" s="1845">
        <f t="shared" si="91"/>
        <v>1408</v>
      </c>
      <c r="N343" s="1845">
        <f t="shared" si="91"/>
        <v>1409</v>
      </c>
      <c r="O343" s="1901">
        <v>195013.33</v>
      </c>
      <c r="P343" s="1844">
        <v>3000</v>
      </c>
      <c r="Q343" s="1887"/>
      <c r="R343" s="1846">
        <v>334159</v>
      </c>
      <c r="S343" s="1887"/>
      <c r="T343" s="1877">
        <f t="shared" ref="T343" si="92">+O343-P343-Q343-R343-S343</f>
        <v>-142145.67000000001</v>
      </c>
      <c r="U343" s="1947">
        <v>54397</v>
      </c>
      <c r="V343" s="2020"/>
    </row>
    <row r="344" spans="1:22" ht="24.75" x14ac:dyDescent="0.2">
      <c r="A344" s="1419"/>
      <c r="B344" s="1371"/>
      <c r="C344" s="1372"/>
      <c r="D344" s="1420"/>
      <c r="E344" s="1266"/>
      <c r="F344" s="1421"/>
      <c r="G344" s="1291" t="s">
        <v>1945</v>
      </c>
      <c r="H344" s="1240" t="s">
        <v>670</v>
      </c>
      <c r="I344" s="1384"/>
      <c r="J344" s="1850">
        <v>5633</v>
      </c>
      <c r="K344" s="1857">
        <v>1408</v>
      </c>
      <c r="L344" s="1857">
        <v>1408</v>
      </c>
      <c r="M344" s="1857">
        <v>1408</v>
      </c>
      <c r="N344" s="1857">
        <v>1409</v>
      </c>
      <c r="O344" s="1884"/>
      <c r="P344" s="1890"/>
      <c r="Q344" s="1850"/>
      <c r="R344" s="1850"/>
      <c r="S344" s="1850"/>
      <c r="T344" s="1850"/>
      <c r="U344" s="2026"/>
      <c r="V344" s="1327"/>
    </row>
    <row r="345" spans="1:22" ht="33" customHeight="1" x14ac:dyDescent="0.2">
      <c r="A345" s="1419"/>
      <c r="B345" s="1371"/>
      <c r="C345" s="1372">
        <v>3043969</v>
      </c>
      <c r="D345" s="1388" t="s">
        <v>671</v>
      </c>
      <c r="E345" s="1422">
        <v>5000079</v>
      </c>
      <c r="F345" s="1417" t="s">
        <v>672</v>
      </c>
      <c r="G345" s="1423"/>
      <c r="H345" s="1240"/>
      <c r="I345" s="1388" t="s">
        <v>611</v>
      </c>
      <c r="J345" s="1850"/>
      <c r="K345" s="1850"/>
      <c r="L345" s="1850"/>
      <c r="M345" s="1850"/>
      <c r="N345" s="1850"/>
      <c r="O345" s="1850"/>
      <c r="P345" s="1851"/>
      <c r="Q345" s="1850"/>
      <c r="R345" s="1850"/>
      <c r="S345" s="1850"/>
      <c r="T345" s="1850"/>
      <c r="U345" s="2026"/>
      <c r="V345" s="1327"/>
    </row>
    <row r="346" spans="1:22" ht="24.75" x14ac:dyDescent="0.2">
      <c r="A346" s="1419"/>
      <c r="B346" s="1371"/>
      <c r="C346" s="1372"/>
      <c r="D346" s="1373"/>
      <c r="E346" s="1422"/>
      <c r="F346" s="1424"/>
      <c r="G346" s="1308" t="s">
        <v>675</v>
      </c>
      <c r="H346" s="1240" t="s">
        <v>676</v>
      </c>
      <c r="I346" s="1373"/>
      <c r="J346" s="1850">
        <v>0</v>
      </c>
      <c r="K346" s="1850">
        <v>0</v>
      </c>
      <c r="L346" s="1850">
        <v>0</v>
      </c>
      <c r="M346" s="1850">
        <v>0</v>
      </c>
      <c r="N346" s="1850">
        <v>0</v>
      </c>
      <c r="O346" s="1850"/>
      <c r="P346" s="1851"/>
      <c r="Q346" s="1850"/>
      <c r="R346" s="1850"/>
      <c r="S346" s="1850"/>
      <c r="T346" s="1850"/>
      <c r="U346" s="2026"/>
      <c r="V346" s="1327"/>
    </row>
    <row r="347" spans="1:22" ht="33" x14ac:dyDescent="0.2">
      <c r="A347" s="1425"/>
      <c r="B347" s="1380"/>
      <c r="C347" s="1381"/>
      <c r="D347" s="1382"/>
      <c r="E347" s="1422"/>
      <c r="F347" s="1426"/>
      <c r="G347" s="1308" t="s">
        <v>677</v>
      </c>
      <c r="H347" s="1324" t="s">
        <v>678</v>
      </c>
      <c r="I347" s="1382"/>
      <c r="J347" s="1850">
        <v>0</v>
      </c>
      <c r="K347" s="1850">
        <v>0</v>
      </c>
      <c r="L347" s="1850">
        <v>0</v>
      </c>
      <c r="M347" s="1850">
        <v>0</v>
      </c>
      <c r="N347" s="1850">
        <v>0</v>
      </c>
      <c r="O347" s="1850"/>
      <c r="P347" s="1851"/>
      <c r="Q347" s="1850"/>
      <c r="R347" s="1850"/>
      <c r="S347" s="1850"/>
      <c r="T347" s="1850"/>
      <c r="U347" s="2026"/>
      <c r="V347" s="1327"/>
    </row>
    <row r="348" spans="1:22" ht="16.5" customHeight="1" x14ac:dyDescent="0.2">
      <c r="A348" s="1370" t="s">
        <v>679</v>
      </c>
      <c r="B348" s="1386" t="s">
        <v>680</v>
      </c>
      <c r="C348" s="1372">
        <v>3043970</v>
      </c>
      <c r="D348" s="1388" t="s">
        <v>681</v>
      </c>
      <c r="E348" s="1252">
        <v>5000080</v>
      </c>
      <c r="F348" s="1433" t="s">
        <v>682</v>
      </c>
      <c r="G348" s="1428"/>
      <c r="H348" s="1240"/>
      <c r="I348" s="1388" t="s">
        <v>669</v>
      </c>
      <c r="J348" s="1852">
        <f>K348+L348+M348+N348</f>
        <v>2</v>
      </c>
      <c r="K348" s="1850"/>
      <c r="L348" s="1852">
        <f>L349+L350</f>
        <v>2</v>
      </c>
      <c r="M348" s="1850"/>
      <c r="N348" s="1850"/>
      <c r="O348" s="1843">
        <v>1896.49</v>
      </c>
      <c r="P348" s="1860">
        <v>2000</v>
      </c>
      <c r="Q348" s="1850"/>
      <c r="R348" s="1850"/>
      <c r="S348" s="1850"/>
      <c r="T348" s="1877">
        <f t="shared" ref="T348" si="93">+O348-P348-Q348-R348-S348</f>
        <v>-103.50999999999999</v>
      </c>
      <c r="U348" s="2025">
        <v>106472</v>
      </c>
      <c r="V348" s="1327"/>
    </row>
    <row r="349" spans="1:22" ht="16.5" x14ac:dyDescent="0.2">
      <c r="A349" s="1377"/>
      <c r="B349" s="1371"/>
      <c r="C349" s="1372"/>
      <c r="D349" s="1373"/>
      <c r="E349" s="1256"/>
      <c r="F349" s="1430"/>
      <c r="G349" s="1291" t="s">
        <v>684</v>
      </c>
      <c r="H349" s="1240" t="s">
        <v>685</v>
      </c>
      <c r="I349" s="1373"/>
      <c r="J349" s="1850">
        <v>1</v>
      </c>
      <c r="K349" s="1850"/>
      <c r="L349" s="1850">
        <v>1</v>
      </c>
      <c r="M349" s="1850"/>
      <c r="N349" s="1850"/>
      <c r="O349" s="1884"/>
      <c r="P349" s="1851"/>
      <c r="Q349" s="1850"/>
      <c r="R349" s="1850"/>
      <c r="S349" s="1850"/>
      <c r="T349" s="1850"/>
      <c r="U349" s="2026"/>
      <c r="V349" s="1327"/>
    </row>
    <row r="350" spans="1:22" ht="16.5" x14ac:dyDescent="0.2">
      <c r="A350" s="1377"/>
      <c r="B350" s="1371"/>
      <c r="C350" s="1381"/>
      <c r="D350" s="1382"/>
      <c r="E350" s="1256"/>
      <c r="F350" s="1430"/>
      <c r="G350" s="1291" t="s">
        <v>686</v>
      </c>
      <c r="H350" s="1240" t="s">
        <v>687</v>
      </c>
      <c r="I350" s="1382"/>
      <c r="J350" s="1850">
        <v>1</v>
      </c>
      <c r="K350" s="1850"/>
      <c r="L350" s="1850">
        <v>1</v>
      </c>
      <c r="M350" s="1850"/>
      <c r="N350" s="1850"/>
      <c r="O350" s="1884"/>
      <c r="P350" s="1851"/>
      <c r="Q350" s="1850"/>
      <c r="R350" s="1850"/>
      <c r="S350" s="1850"/>
      <c r="T350" s="1850"/>
      <c r="U350" s="2026"/>
      <c r="V350" s="1327"/>
    </row>
    <row r="351" spans="1:22" ht="51" customHeight="1" x14ac:dyDescent="0.2">
      <c r="A351" s="1377"/>
      <c r="B351" s="1371"/>
      <c r="C351" s="1372">
        <v>3043971</v>
      </c>
      <c r="D351" s="1388" t="s">
        <v>688</v>
      </c>
      <c r="E351" s="1252">
        <v>5000081</v>
      </c>
      <c r="F351" s="1431" t="s">
        <v>689</v>
      </c>
      <c r="G351" s="1432"/>
      <c r="H351" s="1240"/>
      <c r="I351" s="1391" t="s">
        <v>691</v>
      </c>
      <c r="J351" s="1852">
        <f>K351+L351+M351+N351</f>
        <v>12</v>
      </c>
      <c r="K351" s="1852">
        <f>K352+K353</f>
        <v>2</v>
      </c>
      <c r="L351" s="1852">
        <f t="shared" ref="L351:N351" si="94">L352+L353</f>
        <v>2</v>
      </c>
      <c r="M351" s="1852">
        <f t="shared" si="94"/>
        <v>4</v>
      </c>
      <c r="N351" s="1852">
        <f t="shared" si="94"/>
        <v>4</v>
      </c>
      <c r="O351" s="1850"/>
      <c r="P351" s="1851"/>
      <c r="Q351" s="1850"/>
      <c r="R351" s="1850"/>
      <c r="S351" s="1850"/>
      <c r="T351" s="1850"/>
      <c r="U351" s="2026"/>
      <c r="V351" s="1327"/>
    </row>
    <row r="352" spans="1:22" ht="24.75" x14ac:dyDescent="0.2">
      <c r="A352" s="1377"/>
      <c r="B352" s="1371"/>
      <c r="C352" s="1372"/>
      <c r="D352" s="1373"/>
      <c r="E352" s="1256"/>
      <c r="F352" s="1430"/>
      <c r="G352" s="1291" t="s">
        <v>694</v>
      </c>
      <c r="H352" s="1240" t="s">
        <v>693</v>
      </c>
      <c r="I352" s="1376"/>
      <c r="J352" s="1850">
        <v>6</v>
      </c>
      <c r="K352" s="1850">
        <v>1</v>
      </c>
      <c r="L352" s="1850">
        <v>1</v>
      </c>
      <c r="M352" s="1850">
        <v>2</v>
      </c>
      <c r="N352" s="1850">
        <v>2</v>
      </c>
      <c r="O352" s="1884"/>
      <c r="P352" s="1851"/>
      <c r="Q352" s="1850"/>
      <c r="R352" s="1850"/>
      <c r="S352" s="1850"/>
      <c r="T352" s="1850"/>
      <c r="U352" s="2026"/>
      <c r="V352" s="1327"/>
    </row>
    <row r="353" spans="1:22" ht="24.75" x14ac:dyDescent="0.2">
      <c r="A353" s="1379"/>
      <c r="B353" s="1371"/>
      <c r="C353" s="1372"/>
      <c r="D353" s="1373"/>
      <c r="E353" s="1256"/>
      <c r="F353" s="1433"/>
      <c r="G353" s="1291" t="s">
        <v>692</v>
      </c>
      <c r="H353" s="1390" t="s">
        <v>695</v>
      </c>
      <c r="I353" s="1376"/>
      <c r="J353" s="1889">
        <v>6</v>
      </c>
      <c r="K353" s="1889">
        <v>1</v>
      </c>
      <c r="L353" s="1889">
        <v>1</v>
      </c>
      <c r="M353" s="1889">
        <v>2</v>
      </c>
      <c r="N353" s="1889">
        <v>2</v>
      </c>
      <c r="O353" s="1884"/>
      <c r="P353" s="1970"/>
      <c r="Q353" s="1889"/>
      <c r="R353" s="1889"/>
      <c r="S353" s="1889"/>
      <c r="T353" s="1889"/>
      <c r="U353" s="2038"/>
      <c r="V353" s="2039"/>
    </row>
    <row r="354" spans="1:22" ht="18.75" customHeight="1" x14ac:dyDescent="0.2">
      <c r="A354" s="1401" t="s">
        <v>696</v>
      </c>
      <c r="B354" s="1402"/>
      <c r="C354" s="1402"/>
      <c r="D354" s="1402"/>
      <c r="E354" s="1402"/>
      <c r="F354" s="1402"/>
      <c r="G354" s="1402"/>
      <c r="H354" s="1402"/>
      <c r="I354" s="1402"/>
      <c r="J354" s="1402"/>
      <c r="K354" s="1402"/>
      <c r="L354" s="1402"/>
      <c r="M354" s="1402"/>
      <c r="N354" s="1402"/>
      <c r="O354" s="1402"/>
      <c r="P354" s="1402"/>
      <c r="Q354" s="1402"/>
      <c r="R354" s="1402"/>
      <c r="S354" s="1402"/>
      <c r="T354" s="1402"/>
      <c r="U354" s="1402"/>
      <c r="V354" s="1404"/>
    </row>
    <row r="355" spans="1:22" ht="62.25" customHeight="1" x14ac:dyDescent="0.2">
      <c r="A355" s="1370" t="s">
        <v>697</v>
      </c>
      <c r="B355" s="1371" t="s">
        <v>698</v>
      </c>
      <c r="C355" s="1381">
        <v>3043972</v>
      </c>
      <c r="D355" s="1373" t="s">
        <v>699</v>
      </c>
      <c r="E355" s="1259">
        <v>5000082</v>
      </c>
      <c r="F355" s="1431" t="s">
        <v>700</v>
      </c>
      <c r="G355" s="1428"/>
      <c r="H355" s="1324"/>
      <c r="I355" s="1373" t="s">
        <v>596</v>
      </c>
      <c r="J355" s="1852">
        <f>K355+L355+M355+N355</f>
        <v>1</v>
      </c>
      <c r="K355" s="1887"/>
      <c r="L355" s="1887"/>
      <c r="M355" s="1887"/>
      <c r="N355" s="1845">
        <f>N356</f>
        <v>1</v>
      </c>
      <c r="O355" s="1901">
        <v>8779.73</v>
      </c>
      <c r="P355" s="1876">
        <v>430</v>
      </c>
      <c r="Q355" s="1887"/>
      <c r="R355" s="1887"/>
      <c r="S355" s="1887"/>
      <c r="T355" s="1877">
        <f t="shared" ref="T355" si="95">+O355-P355-Q355-R355-S355</f>
        <v>8349.73</v>
      </c>
      <c r="U355" s="2025">
        <v>145315</v>
      </c>
      <c r="V355" s="2055"/>
    </row>
    <row r="356" spans="1:22" ht="16.5" x14ac:dyDescent="0.2">
      <c r="A356" s="1377"/>
      <c r="B356" s="1371"/>
      <c r="C356" s="1394"/>
      <c r="D356" s="1373"/>
      <c r="E356" s="1266"/>
      <c r="F356" s="1430"/>
      <c r="G356" s="1291" t="s">
        <v>702</v>
      </c>
      <c r="H356" s="1240" t="s">
        <v>703</v>
      </c>
      <c r="I356" s="1373"/>
      <c r="J356" s="1850">
        <v>1</v>
      </c>
      <c r="K356" s="1850"/>
      <c r="L356" s="1850"/>
      <c r="M356" s="1850"/>
      <c r="N356" s="1850">
        <v>1</v>
      </c>
      <c r="O356" s="1884"/>
      <c r="P356" s="1851"/>
      <c r="Q356" s="1850"/>
      <c r="R356" s="1850"/>
      <c r="S356" s="1850"/>
      <c r="T356" s="1850"/>
      <c r="U356" s="2026"/>
      <c r="V356" s="1857"/>
    </row>
    <row r="357" spans="1:22" x14ac:dyDescent="0.2">
      <c r="A357" s="1377"/>
      <c r="B357" s="1371"/>
      <c r="C357" s="1394"/>
      <c r="D357" s="1373"/>
      <c r="E357" s="1266"/>
      <c r="F357" s="1430"/>
      <c r="G357" s="1428"/>
      <c r="H357" s="1240" t="s">
        <v>704</v>
      </c>
      <c r="I357" s="1373"/>
      <c r="J357" s="1850">
        <v>0</v>
      </c>
      <c r="K357" s="1850">
        <v>0</v>
      </c>
      <c r="L357" s="1850">
        <v>0</v>
      </c>
      <c r="M357" s="1850">
        <v>0</v>
      </c>
      <c r="N357" s="1850">
        <v>0</v>
      </c>
      <c r="O357" s="1850"/>
      <c r="P357" s="1851"/>
      <c r="Q357" s="1850"/>
      <c r="R357" s="1850"/>
      <c r="S357" s="1850"/>
      <c r="T357" s="1850"/>
      <c r="U357" s="2026"/>
      <c r="V357" s="1857"/>
    </row>
    <row r="358" spans="1:22" ht="18" customHeight="1" x14ac:dyDescent="0.2">
      <c r="A358" s="1377"/>
      <c r="B358" s="1371"/>
      <c r="C358" s="1394"/>
      <c r="D358" s="1373"/>
      <c r="E358" s="1266"/>
      <c r="F358" s="2056"/>
      <c r="G358" s="1428"/>
      <c r="H358" s="1240" t="s">
        <v>705</v>
      </c>
      <c r="I358" s="1382"/>
      <c r="J358" s="1850">
        <v>0</v>
      </c>
      <c r="K358" s="1850">
        <v>0</v>
      </c>
      <c r="L358" s="1850">
        <v>0</v>
      </c>
      <c r="M358" s="1850">
        <v>0</v>
      </c>
      <c r="N358" s="1850">
        <v>0</v>
      </c>
      <c r="O358" s="1850"/>
      <c r="P358" s="1851"/>
      <c r="Q358" s="1850"/>
      <c r="R358" s="1850"/>
      <c r="S358" s="1850"/>
      <c r="T358" s="1850"/>
      <c r="U358" s="2026"/>
      <c r="V358" s="1857"/>
    </row>
    <row r="359" spans="1:22" ht="30" customHeight="1" x14ac:dyDescent="0.2">
      <c r="A359" s="1377"/>
      <c r="B359" s="1371"/>
      <c r="C359" s="1394">
        <v>3043974</v>
      </c>
      <c r="D359" s="1388" t="s">
        <v>707</v>
      </c>
      <c r="E359" s="1252">
        <v>5000084</v>
      </c>
      <c r="F359" s="2057" t="s">
        <v>708</v>
      </c>
      <c r="G359" s="1428"/>
      <c r="H359" s="1240"/>
      <c r="I359" s="1388" t="s">
        <v>596</v>
      </c>
      <c r="J359" s="1852">
        <f>K359+L359+M359+N359</f>
        <v>29</v>
      </c>
      <c r="K359" s="1852">
        <f>K361+K362+K363</f>
        <v>6</v>
      </c>
      <c r="L359" s="1852">
        <f t="shared" ref="L359:N359" si="96">L361+L362+L363</f>
        <v>6</v>
      </c>
      <c r="M359" s="1852">
        <f t="shared" si="96"/>
        <v>8</v>
      </c>
      <c r="N359" s="1852">
        <f t="shared" si="96"/>
        <v>9</v>
      </c>
      <c r="O359" s="1843">
        <v>5783.07</v>
      </c>
      <c r="P359" s="1851">
        <v>500</v>
      </c>
      <c r="Q359" s="1850"/>
      <c r="R359" s="1850"/>
      <c r="S359" s="1850"/>
      <c r="T359" s="1877">
        <f t="shared" ref="T359" si="97">+O359-P359-Q359-R359-S359</f>
        <v>5283.07</v>
      </c>
      <c r="U359" s="2025">
        <v>47563</v>
      </c>
      <c r="V359" s="1857"/>
    </row>
    <row r="360" spans="1:22" ht="16.5" x14ac:dyDescent="0.2">
      <c r="A360" s="1377"/>
      <c r="B360" s="1371"/>
      <c r="C360" s="1394"/>
      <c r="D360" s="1373"/>
      <c r="E360" s="1256"/>
      <c r="F360" s="1424"/>
      <c r="G360" s="1428"/>
      <c r="H360" s="1240" t="s">
        <v>1946</v>
      </c>
      <c r="I360" s="1373"/>
      <c r="J360" s="1850"/>
      <c r="K360" s="1850"/>
      <c r="L360" s="1850"/>
      <c r="M360" s="1850"/>
      <c r="N360" s="1850"/>
      <c r="O360" s="1850"/>
      <c r="P360" s="1851"/>
      <c r="Q360" s="1850"/>
      <c r="R360" s="1850"/>
      <c r="S360" s="1850"/>
      <c r="T360" s="1850"/>
      <c r="U360" s="2026"/>
      <c r="V360" s="1857"/>
    </row>
    <row r="361" spans="1:22" ht="17.25" x14ac:dyDescent="0.2">
      <c r="A361" s="1377"/>
      <c r="B361" s="1371"/>
      <c r="C361" s="1394"/>
      <c r="D361" s="1373"/>
      <c r="E361" s="1256"/>
      <c r="F361" s="1424"/>
      <c r="G361" s="1291" t="s">
        <v>710</v>
      </c>
      <c r="H361" s="1399" t="s">
        <v>711</v>
      </c>
      <c r="I361" s="1373"/>
      <c r="J361" s="1850">
        <v>10</v>
      </c>
      <c r="K361" s="1857">
        <v>2</v>
      </c>
      <c r="L361" s="1857">
        <v>2</v>
      </c>
      <c r="M361" s="1857">
        <v>3</v>
      </c>
      <c r="N361" s="1857">
        <v>3</v>
      </c>
      <c r="O361" s="1884"/>
      <c r="P361" s="1890"/>
      <c r="Q361" s="1850"/>
      <c r="R361" s="1850"/>
      <c r="S361" s="1850"/>
      <c r="T361" s="1850"/>
      <c r="U361" s="2026"/>
      <c r="V361" s="1857"/>
    </row>
    <row r="362" spans="1:22" x14ac:dyDescent="0.2">
      <c r="A362" s="1377"/>
      <c r="B362" s="1371"/>
      <c r="C362" s="1394"/>
      <c r="D362" s="1373"/>
      <c r="E362" s="1256"/>
      <c r="F362" s="1424"/>
      <c r="G362" s="1291" t="s">
        <v>712</v>
      </c>
      <c r="H362" s="1399" t="s">
        <v>713</v>
      </c>
      <c r="I362" s="1373"/>
      <c r="J362" s="1850">
        <v>10</v>
      </c>
      <c r="K362" s="1857">
        <v>2</v>
      </c>
      <c r="L362" s="1857">
        <v>2</v>
      </c>
      <c r="M362" s="1857">
        <v>3</v>
      </c>
      <c r="N362" s="1857">
        <v>3</v>
      </c>
      <c r="O362" s="1884"/>
      <c r="P362" s="1890"/>
      <c r="Q362" s="1850"/>
      <c r="R362" s="1850"/>
      <c r="S362" s="1850"/>
      <c r="T362" s="1850"/>
      <c r="U362" s="2026"/>
      <c r="V362" s="1857"/>
    </row>
    <row r="363" spans="1:22" x14ac:dyDescent="0.2">
      <c r="A363" s="1377"/>
      <c r="B363" s="1371"/>
      <c r="C363" s="1394"/>
      <c r="D363" s="1373"/>
      <c r="E363" s="1256"/>
      <c r="F363" s="1424"/>
      <c r="G363" s="1291" t="s">
        <v>714</v>
      </c>
      <c r="H363" s="1399" t="s">
        <v>715</v>
      </c>
      <c r="I363" s="1373"/>
      <c r="J363" s="1850">
        <v>9</v>
      </c>
      <c r="K363" s="1857">
        <v>2</v>
      </c>
      <c r="L363" s="1857">
        <v>2</v>
      </c>
      <c r="M363" s="1857">
        <v>2</v>
      </c>
      <c r="N363" s="1857">
        <v>3</v>
      </c>
      <c r="O363" s="1884"/>
      <c r="P363" s="1890"/>
      <c r="Q363" s="1850"/>
      <c r="R363" s="1850"/>
      <c r="S363" s="1850"/>
      <c r="T363" s="1850"/>
      <c r="U363" s="2026"/>
      <c r="V363" s="1857"/>
    </row>
    <row r="364" spans="1:22" ht="16.5" x14ac:dyDescent="0.2">
      <c r="A364" s="1377"/>
      <c r="B364" s="1371"/>
      <c r="C364" s="1394"/>
      <c r="D364" s="1382"/>
      <c r="E364" s="1259"/>
      <c r="F364" s="1424"/>
      <c r="G364" s="1428"/>
      <c r="H364" s="1240" t="s">
        <v>1949</v>
      </c>
      <c r="I364" s="1382"/>
      <c r="J364" s="1850"/>
      <c r="K364" s="1850"/>
      <c r="L364" s="1850"/>
      <c r="M364" s="1850"/>
      <c r="N364" s="1850"/>
      <c r="O364" s="1850"/>
      <c r="P364" s="1851"/>
      <c r="Q364" s="1850"/>
      <c r="R364" s="1850"/>
      <c r="S364" s="1850"/>
      <c r="T364" s="1850"/>
      <c r="U364" s="2026"/>
      <c r="V364" s="1857"/>
    </row>
    <row r="365" spans="1:22" ht="40.5" customHeight="1" x14ac:dyDescent="0.2">
      <c r="A365" s="1377"/>
      <c r="B365" s="1371"/>
      <c r="C365" s="1394">
        <v>3000616</v>
      </c>
      <c r="D365" s="1388" t="s">
        <v>716</v>
      </c>
      <c r="E365" s="1266">
        <v>5004440</v>
      </c>
      <c r="F365" s="1417" t="s">
        <v>717</v>
      </c>
      <c r="G365" s="1428"/>
      <c r="H365" s="1240"/>
      <c r="I365" s="1388" t="s">
        <v>596</v>
      </c>
      <c r="J365" s="1852">
        <f>K365+L365+M365+N365</f>
        <v>29</v>
      </c>
      <c r="K365" s="1852">
        <f>K366+K367+K368+K369+K370</f>
        <v>5</v>
      </c>
      <c r="L365" s="1852">
        <f t="shared" ref="L365:N365" si="98">L366+L367+L368+L369+L370</f>
        <v>7</v>
      </c>
      <c r="M365" s="1852">
        <f t="shared" si="98"/>
        <v>8</v>
      </c>
      <c r="N365" s="1852">
        <f t="shared" si="98"/>
        <v>9</v>
      </c>
      <c r="O365" s="1843">
        <v>16945.62</v>
      </c>
      <c r="P365" s="1860">
        <v>6892</v>
      </c>
      <c r="Q365" s="1850"/>
      <c r="R365" s="1850"/>
      <c r="S365" s="1850"/>
      <c r="T365" s="1877">
        <f t="shared" ref="T365" si="99">+O365-P365-Q365-R365-S365</f>
        <v>10053.619999999999</v>
      </c>
      <c r="U365" s="2026"/>
      <c r="V365" s="1857"/>
    </row>
    <row r="366" spans="1:22" ht="16.5" x14ac:dyDescent="0.2">
      <c r="A366" s="1377"/>
      <c r="B366" s="1371"/>
      <c r="C366" s="1394"/>
      <c r="D366" s="1373"/>
      <c r="E366" s="1266"/>
      <c r="F366" s="1424"/>
      <c r="G366" s="1291" t="s">
        <v>718</v>
      </c>
      <c r="H366" s="1240" t="s">
        <v>1950</v>
      </c>
      <c r="I366" s="1373"/>
      <c r="J366" s="1850">
        <v>7</v>
      </c>
      <c r="K366" s="1857">
        <v>1</v>
      </c>
      <c r="L366" s="1857">
        <v>2</v>
      </c>
      <c r="M366" s="1857">
        <v>2</v>
      </c>
      <c r="N366" s="1857">
        <v>2</v>
      </c>
      <c r="O366" s="1884"/>
      <c r="P366" s="1890"/>
      <c r="Q366" s="1850"/>
      <c r="R366" s="1850"/>
      <c r="S366" s="1850"/>
      <c r="T366" s="1850"/>
      <c r="U366" s="2026"/>
      <c r="V366" s="1857"/>
    </row>
    <row r="367" spans="1:22" ht="17.25" x14ac:dyDescent="0.2">
      <c r="A367" s="1377"/>
      <c r="B367" s="1371"/>
      <c r="C367" s="1394"/>
      <c r="D367" s="1373"/>
      <c r="E367" s="1266"/>
      <c r="F367" s="1424"/>
      <c r="G367" s="1291" t="s">
        <v>720</v>
      </c>
      <c r="H367" s="1399" t="s">
        <v>721</v>
      </c>
      <c r="I367" s="1373"/>
      <c r="J367" s="1850">
        <v>14</v>
      </c>
      <c r="K367" s="1857">
        <v>3</v>
      </c>
      <c r="L367" s="1857">
        <v>3</v>
      </c>
      <c r="M367" s="1857">
        <v>4</v>
      </c>
      <c r="N367" s="1857">
        <v>4</v>
      </c>
      <c r="O367" s="1884"/>
      <c r="P367" s="1890"/>
      <c r="Q367" s="1850"/>
      <c r="R367" s="1850"/>
      <c r="S367" s="1850"/>
      <c r="T367" s="1850"/>
      <c r="U367" s="2026"/>
      <c r="V367" s="1857"/>
    </row>
    <row r="368" spans="1:22" ht="25.5" x14ac:dyDescent="0.2">
      <c r="A368" s="1377"/>
      <c r="B368" s="1371"/>
      <c r="C368" s="1394"/>
      <c r="D368" s="1373"/>
      <c r="E368" s="1266"/>
      <c r="F368" s="1424"/>
      <c r="G368" s="1291" t="s">
        <v>722</v>
      </c>
      <c r="H368" s="1399" t="s">
        <v>723</v>
      </c>
      <c r="I368" s="1373"/>
      <c r="J368" s="1850">
        <v>4</v>
      </c>
      <c r="K368" s="1857">
        <v>1</v>
      </c>
      <c r="L368" s="1857">
        <v>1</v>
      </c>
      <c r="M368" s="1857">
        <v>1</v>
      </c>
      <c r="N368" s="1857">
        <v>1</v>
      </c>
      <c r="O368" s="1884"/>
      <c r="P368" s="1890"/>
      <c r="Q368" s="1850"/>
      <c r="R368" s="1850"/>
      <c r="S368" s="1850"/>
      <c r="T368" s="1850"/>
      <c r="U368" s="2026"/>
      <c r="V368" s="1857"/>
    </row>
    <row r="369" spans="1:22" ht="17.25" x14ac:dyDescent="0.2">
      <c r="A369" s="1377"/>
      <c r="B369" s="1371"/>
      <c r="C369" s="1394"/>
      <c r="D369" s="1373"/>
      <c r="E369" s="1266"/>
      <c r="F369" s="1424"/>
      <c r="G369" s="1291" t="s">
        <v>724</v>
      </c>
      <c r="H369" s="1399" t="s">
        <v>725</v>
      </c>
      <c r="I369" s="1373"/>
      <c r="J369" s="1850">
        <v>1</v>
      </c>
      <c r="K369" s="1850"/>
      <c r="L369" s="1850"/>
      <c r="M369" s="1850"/>
      <c r="N369" s="1850">
        <v>1</v>
      </c>
      <c r="O369" s="1850"/>
      <c r="P369" s="1851"/>
      <c r="Q369" s="1850"/>
      <c r="R369" s="1850"/>
      <c r="S369" s="1850"/>
      <c r="T369" s="1850"/>
      <c r="U369" s="2026"/>
      <c r="V369" s="1857"/>
    </row>
    <row r="370" spans="1:22" x14ac:dyDescent="0.2">
      <c r="A370" s="1379"/>
      <c r="B370" s="1380"/>
      <c r="C370" s="1394"/>
      <c r="D370" s="1382"/>
      <c r="E370" s="1266"/>
      <c r="F370" s="1426"/>
      <c r="G370" s="1291" t="s">
        <v>726</v>
      </c>
      <c r="H370" s="2058" t="s">
        <v>727</v>
      </c>
      <c r="I370" s="1382"/>
      <c r="J370" s="1850">
        <v>3</v>
      </c>
      <c r="K370" s="1850">
        <v>0</v>
      </c>
      <c r="L370" s="1850">
        <v>1</v>
      </c>
      <c r="M370" s="1850">
        <v>1</v>
      </c>
      <c r="N370" s="1850">
        <v>1</v>
      </c>
      <c r="O370" s="1850"/>
      <c r="P370" s="1851"/>
      <c r="Q370" s="1850"/>
      <c r="R370" s="1850"/>
      <c r="S370" s="1850"/>
      <c r="T370" s="1850"/>
      <c r="U370" s="2026"/>
      <c r="V370" s="1857"/>
    </row>
    <row r="371" spans="1:22" ht="61.5" customHeight="1" x14ac:dyDescent="0.2">
      <c r="C371" s="1959">
        <v>3000691</v>
      </c>
      <c r="D371" s="2059" t="s">
        <v>2199</v>
      </c>
      <c r="E371" s="2060"/>
      <c r="F371" s="2059" t="s">
        <v>2199</v>
      </c>
      <c r="G371" s="2061" t="s">
        <v>2200</v>
      </c>
      <c r="H371" s="2062" t="s">
        <v>2199</v>
      </c>
      <c r="I371" s="2063" t="s">
        <v>2201</v>
      </c>
      <c r="J371" s="1956">
        <v>433</v>
      </c>
      <c r="K371" s="2034">
        <v>108</v>
      </c>
      <c r="L371" s="2034">
        <v>108</v>
      </c>
      <c r="M371" s="2034">
        <v>108</v>
      </c>
      <c r="N371" s="2034">
        <v>109</v>
      </c>
      <c r="O371" s="1884"/>
      <c r="P371" s="1890"/>
      <c r="Q371" s="1955"/>
      <c r="R371" s="1955"/>
      <c r="S371" s="1955"/>
      <c r="T371" s="1877">
        <f t="shared" ref="T371:T372" si="100">+O371-P371-Q371-R371-S371</f>
        <v>0</v>
      </c>
      <c r="U371" s="2064">
        <v>191950</v>
      </c>
      <c r="V371" s="1955"/>
    </row>
    <row r="372" spans="1:22" ht="58.5" x14ac:dyDescent="0.2">
      <c r="C372" s="1959">
        <v>3043952</v>
      </c>
      <c r="D372" s="2059" t="s">
        <v>2202</v>
      </c>
      <c r="E372" s="2060"/>
      <c r="F372" s="2059" t="s">
        <v>2203</v>
      </c>
      <c r="G372" s="2061">
        <v>4395201</v>
      </c>
      <c r="H372" s="2062" t="s">
        <v>2204</v>
      </c>
      <c r="I372" s="2065" t="s">
        <v>82</v>
      </c>
      <c r="J372" s="1956">
        <f>K372+L372+M372+N372</f>
        <v>8660</v>
      </c>
      <c r="K372" s="2034">
        <f>K373+K374+K375</f>
        <v>2164</v>
      </c>
      <c r="L372" s="2034">
        <f t="shared" ref="L372:N372" si="101">L373+L374+L375</f>
        <v>2164</v>
      </c>
      <c r="M372" s="2034">
        <f t="shared" si="101"/>
        <v>2166</v>
      </c>
      <c r="N372" s="2034">
        <f t="shared" si="101"/>
        <v>2166</v>
      </c>
      <c r="O372" s="2006">
        <v>55170.64</v>
      </c>
      <c r="P372" s="1986">
        <v>2500</v>
      </c>
      <c r="Q372" s="1913"/>
      <c r="R372" s="1913"/>
      <c r="S372" s="1913"/>
      <c r="T372" s="2066">
        <f t="shared" si="100"/>
        <v>52670.64</v>
      </c>
      <c r="U372" s="2067">
        <v>60657</v>
      </c>
      <c r="V372" s="1913"/>
    </row>
    <row r="373" spans="1:22" ht="30" customHeight="1" x14ac:dyDescent="0.2">
      <c r="C373" s="2068">
        <v>3000673</v>
      </c>
      <c r="D373" s="2069" t="s">
        <v>2205</v>
      </c>
      <c r="E373" s="2060"/>
      <c r="F373" s="2070" t="s">
        <v>2205</v>
      </c>
      <c r="G373" s="2071" t="s">
        <v>732</v>
      </c>
      <c r="H373" s="2062" t="s">
        <v>2206</v>
      </c>
      <c r="I373" s="2065" t="s">
        <v>1303</v>
      </c>
      <c r="J373" s="1955">
        <v>4240</v>
      </c>
      <c r="K373" s="1857">
        <v>1060</v>
      </c>
      <c r="L373" s="1857">
        <v>1060</v>
      </c>
      <c r="M373" s="1857">
        <v>1060</v>
      </c>
      <c r="N373" s="1857">
        <v>1060</v>
      </c>
      <c r="O373" s="1884"/>
      <c r="P373" s="1890"/>
      <c r="Q373" s="1913"/>
      <c r="R373" s="1913"/>
      <c r="S373" s="1913"/>
      <c r="T373" s="2066"/>
      <c r="U373" s="1913"/>
      <c r="V373" s="1913"/>
    </row>
    <row r="374" spans="1:22" ht="40.5" customHeight="1" x14ac:dyDescent="0.2">
      <c r="C374" s="2072"/>
      <c r="D374" s="2069"/>
      <c r="E374" s="2060"/>
      <c r="F374" s="2073"/>
      <c r="G374" s="2071" t="s">
        <v>736</v>
      </c>
      <c r="H374" s="2062" t="s">
        <v>2207</v>
      </c>
      <c r="I374" s="2063" t="s">
        <v>2208</v>
      </c>
      <c r="J374" s="1955">
        <v>1386</v>
      </c>
      <c r="K374" s="1857">
        <v>346</v>
      </c>
      <c r="L374" s="1857">
        <v>346</v>
      </c>
      <c r="M374" s="1857">
        <v>347</v>
      </c>
      <c r="N374" s="1857">
        <v>347</v>
      </c>
      <c r="O374" s="1884"/>
      <c r="P374" s="1890"/>
      <c r="Q374" s="1913"/>
      <c r="R374" s="1913"/>
      <c r="S374" s="1913"/>
      <c r="T374" s="1913"/>
      <c r="U374" s="1913"/>
      <c r="V374" s="1913"/>
    </row>
    <row r="375" spans="1:22" ht="30.75" customHeight="1" x14ac:dyDescent="0.2">
      <c r="C375" s="2074"/>
      <c r="D375" s="2069"/>
      <c r="E375" s="2060"/>
      <c r="F375" s="2075"/>
      <c r="G375" s="2071" t="s">
        <v>738</v>
      </c>
      <c r="H375" s="2062" t="s">
        <v>2209</v>
      </c>
      <c r="I375" s="2065" t="s">
        <v>2210</v>
      </c>
      <c r="J375" s="1955">
        <v>3034</v>
      </c>
      <c r="K375" s="1857">
        <v>758</v>
      </c>
      <c r="L375" s="1857">
        <v>758</v>
      </c>
      <c r="M375" s="1857">
        <v>759</v>
      </c>
      <c r="N375" s="1857">
        <v>759</v>
      </c>
      <c r="O375" s="1884"/>
      <c r="P375" s="1885"/>
      <c r="Q375" s="1913"/>
      <c r="R375" s="1913"/>
      <c r="S375" s="1913"/>
      <c r="T375" s="1913"/>
      <c r="U375" s="1913"/>
      <c r="V375" s="1913"/>
    </row>
    <row r="376" spans="1:22" x14ac:dyDescent="0.2">
      <c r="A376" s="1826"/>
      <c r="B376" s="1826"/>
      <c r="C376" s="2076"/>
      <c r="D376" s="2077"/>
      <c r="E376" s="2013"/>
      <c r="F376" s="2077"/>
      <c r="G376" s="2015"/>
      <c r="H376" s="1454"/>
      <c r="I376" s="2078"/>
      <c r="J376" s="2079"/>
      <c r="K376" s="2079"/>
      <c r="L376" s="2079"/>
      <c r="M376" s="2079"/>
      <c r="N376" s="2079"/>
      <c r="O376" s="2079"/>
      <c r="P376" s="2079"/>
      <c r="Q376" s="2079"/>
      <c r="R376" s="2079"/>
      <c r="S376" s="2079"/>
      <c r="T376" s="2079"/>
      <c r="U376" s="2079"/>
      <c r="V376" s="2079"/>
    </row>
    <row r="377" spans="1:22" x14ac:dyDescent="0.2">
      <c r="A377" s="1826"/>
      <c r="B377" s="1826"/>
      <c r="C377" s="1827"/>
      <c r="D377" s="1828"/>
      <c r="E377" s="2080"/>
      <c r="F377" s="2081"/>
      <c r="G377" s="2082"/>
      <c r="H377" s="1826"/>
      <c r="I377" s="1830"/>
      <c r="J377" s="1826"/>
      <c r="K377" s="1826"/>
      <c r="L377" s="1826"/>
      <c r="M377" s="1826"/>
      <c r="N377" s="1826"/>
      <c r="O377" s="1826"/>
      <c r="P377" s="1826"/>
      <c r="Q377" s="1826"/>
      <c r="R377" s="1826"/>
      <c r="S377" s="1826"/>
      <c r="T377" s="1826"/>
      <c r="U377" s="1826"/>
      <c r="V377" s="1826"/>
    </row>
    <row r="378" spans="1:22" x14ac:dyDescent="0.2">
      <c r="A378" s="1826"/>
      <c r="B378" s="1826"/>
      <c r="C378" s="1827"/>
      <c r="D378" s="1828"/>
      <c r="E378" s="2080"/>
      <c r="F378" s="2081"/>
      <c r="G378" s="2082"/>
      <c r="H378" s="1826"/>
      <c r="I378" s="1830"/>
      <c r="J378" s="1826"/>
      <c r="K378" s="1826"/>
      <c r="L378" s="1826"/>
      <c r="M378" s="1826"/>
      <c r="N378" s="1826"/>
      <c r="O378" s="1826"/>
      <c r="P378" s="1826"/>
      <c r="Q378" s="1826"/>
      <c r="R378" s="1826"/>
      <c r="S378" s="1826"/>
      <c r="T378" s="1826"/>
      <c r="U378" s="1826"/>
      <c r="V378" s="1826"/>
    </row>
    <row r="379" spans="1:22" x14ac:dyDescent="0.2">
      <c r="A379" s="1964" t="s">
        <v>0</v>
      </c>
      <c r="B379" s="1964"/>
      <c r="C379" s="1964"/>
      <c r="D379" s="1964"/>
      <c r="E379" s="1964"/>
      <c r="F379" s="1964"/>
      <c r="G379" s="1964"/>
      <c r="H379" s="1964"/>
      <c r="I379" s="1964"/>
      <c r="J379" s="1964"/>
      <c r="K379" s="1964"/>
      <c r="L379" s="1964"/>
      <c r="M379" s="1964"/>
      <c r="N379" s="1964"/>
      <c r="O379" s="1964"/>
      <c r="P379" s="1964"/>
      <c r="Q379" s="1964"/>
      <c r="R379" s="1964"/>
      <c r="S379" s="1964"/>
      <c r="T379" s="1964"/>
      <c r="U379" s="1964"/>
      <c r="V379" s="1964"/>
    </row>
    <row r="380" spans="1:22" x14ac:dyDescent="0.2">
      <c r="A380" s="1964" t="s">
        <v>244</v>
      </c>
      <c r="B380" s="1964"/>
      <c r="C380" s="1964"/>
      <c r="D380" s="1964"/>
      <c r="E380" s="1964"/>
      <c r="F380" s="1964"/>
      <c r="G380" s="1964"/>
      <c r="H380" s="1964"/>
      <c r="I380" s="1964"/>
      <c r="J380" s="1964"/>
      <c r="K380" s="1964"/>
      <c r="L380" s="1964"/>
      <c r="M380" s="1964"/>
      <c r="N380" s="1964"/>
      <c r="O380" s="1964"/>
      <c r="P380" s="1964"/>
      <c r="Q380" s="1964"/>
      <c r="R380" s="1964"/>
      <c r="S380" s="1964"/>
      <c r="T380" s="1964"/>
      <c r="U380" s="1964"/>
      <c r="V380" s="1964"/>
    </row>
    <row r="381" spans="1:22" x14ac:dyDescent="0.2">
      <c r="A381" s="2083" t="s">
        <v>1957</v>
      </c>
      <c r="B381" s="2083"/>
      <c r="C381" s="2084" t="s">
        <v>2211</v>
      </c>
      <c r="D381" s="2084"/>
      <c r="E381" s="2084"/>
      <c r="F381" s="2084"/>
      <c r="G381" s="2084"/>
      <c r="H381" s="2084"/>
      <c r="I381" s="2084"/>
      <c r="J381" s="2084"/>
      <c r="K381" s="2083"/>
      <c r="L381" s="2083"/>
      <c r="M381" s="2083"/>
      <c r="N381" s="2083"/>
      <c r="O381" s="2083"/>
      <c r="P381" s="2083"/>
      <c r="Q381" s="2083"/>
      <c r="R381" s="2083"/>
      <c r="S381" s="2083"/>
      <c r="T381" s="2083"/>
      <c r="U381" s="2083"/>
      <c r="V381" s="2083"/>
    </row>
    <row r="382" spans="1:22" ht="13.5" thickBot="1" x14ac:dyDescent="0.25">
      <c r="A382" s="2085" t="s">
        <v>741</v>
      </c>
      <c r="B382" s="2085"/>
      <c r="C382" s="2017"/>
      <c r="D382" s="2085"/>
      <c r="E382" s="2086"/>
      <c r="F382" s="2085"/>
      <c r="G382" s="2087"/>
      <c r="H382" s="2085"/>
      <c r="I382" s="2085"/>
      <c r="J382" s="2085"/>
      <c r="K382" s="2085"/>
      <c r="L382" s="2085"/>
      <c r="M382" s="2085"/>
      <c r="N382" s="2085"/>
      <c r="O382" s="2085"/>
      <c r="P382" s="2085"/>
      <c r="Q382" s="2085"/>
      <c r="R382" s="2085"/>
      <c r="S382" s="2085"/>
      <c r="T382" s="2085"/>
      <c r="U382" s="2085"/>
      <c r="V382" s="2085"/>
    </row>
    <row r="383" spans="1:22" ht="12.75" customHeight="1" x14ac:dyDescent="0.2">
      <c r="A383" s="1165" t="s">
        <v>4</v>
      </c>
      <c r="B383" s="1166" t="s">
        <v>247</v>
      </c>
      <c r="C383" s="1165" t="s">
        <v>5</v>
      </c>
      <c r="D383" s="1274" t="s">
        <v>6</v>
      </c>
      <c r="E383" s="1165" t="s">
        <v>7</v>
      </c>
      <c r="F383" s="1167" t="s">
        <v>248</v>
      </c>
      <c r="G383" s="1168" t="s">
        <v>249</v>
      </c>
      <c r="H383" s="1166" t="s">
        <v>250</v>
      </c>
      <c r="I383" s="1165" t="s">
        <v>11</v>
      </c>
      <c r="J383" s="1169" t="s">
        <v>251</v>
      </c>
      <c r="K383" s="1170" t="s">
        <v>252</v>
      </c>
      <c r="L383" s="1171"/>
      <c r="M383" s="1171"/>
      <c r="N383" s="1171"/>
      <c r="O383" s="1172" t="s">
        <v>253</v>
      </c>
      <c r="P383" s="1173"/>
      <c r="Q383" s="1173"/>
      <c r="R383" s="1173"/>
      <c r="S383" s="1173"/>
      <c r="T383" s="1174"/>
      <c r="U383" s="1175" t="s">
        <v>15</v>
      </c>
      <c r="V383" s="1168" t="s">
        <v>16</v>
      </c>
    </row>
    <row r="384" spans="1:22" ht="12.75" customHeight="1" x14ac:dyDescent="0.2">
      <c r="A384" s="1176"/>
      <c r="B384" s="1177"/>
      <c r="C384" s="1176"/>
      <c r="D384" s="1275"/>
      <c r="E384" s="1176"/>
      <c r="F384" s="1178"/>
      <c r="G384" s="1179"/>
      <c r="H384" s="1177"/>
      <c r="I384" s="1176"/>
      <c r="J384" s="1180"/>
      <c r="K384" s="1181"/>
      <c r="L384" s="1182"/>
      <c r="M384" s="1182"/>
      <c r="N384" s="1182"/>
      <c r="O384" s="1183" t="s">
        <v>17</v>
      </c>
      <c r="P384" s="1839" t="s">
        <v>18</v>
      </c>
      <c r="Q384" s="1184" t="s">
        <v>19</v>
      </c>
      <c r="R384" s="1184" t="s">
        <v>254</v>
      </c>
      <c r="S384" s="1185" t="s">
        <v>21</v>
      </c>
      <c r="T384" s="1186" t="s">
        <v>255</v>
      </c>
      <c r="U384" s="1180"/>
      <c r="V384" s="1179"/>
    </row>
    <row r="385" spans="1:22" ht="41.25" x14ac:dyDescent="0.2">
      <c r="A385" s="1176"/>
      <c r="B385" s="1177"/>
      <c r="C385" s="1176"/>
      <c r="D385" s="1275"/>
      <c r="E385" s="1176"/>
      <c r="F385" s="1178"/>
      <c r="G385" s="1179"/>
      <c r="H385" s="1177"/>
      <c r="I385" s="1176"/>
      <c r="J385" s="1186"/>
      <c r="K385" s="1184" t="s">
        <v>23</v>
      </c>
      <c r="L385" s="1184" t="s">
        <v>24</v>
      </c>
      <c r="M385" s="1184" t="s">
        <v>25</v>
      </c>
      <c r="N385" s="1184" t="s">
        <v>26</v>
      </c>
      <c r="O385" s="1184" t="s">
        <v>256</v>
      </c>
      <c r="P385" s="1839" t="s">
        <v>742</v>
      </c>
      <c r="Q385" s="1184" t="s">
        <v>258</v>
      </c>
      <c r="R385" s="1184" t="s">
        <v>259</v>
      </c>
      <c r="S385" s="1366" t="s">
        <v>260</v>
      </c>
      <c r="T385" s="1180"/>
      <c r="U385" s="1180"/>
      <c r="V385" s="1179"/>
    </row>
    <row r="386" spans="1:22" ht="16.5" customHeight="1" x14ac:dyDescent="0.2">
      <c r="A386" s="1367" t="s">
        <v>743</v>
      </c>
      <c r="B386" s="1368"/>
      <c r="C386" s="1368"/>
      <c r="D386" s="1368"/>
      <c r="E386" s="1368"/>
      <c r="F386" s="1368"/>
      <c r="G386" s="1368"/>
      <c r="H386" s="1368"/>
      <c r="I386" s="1368"/>
      <c r="J386" s="1368"/>
      <c r="K386" s="1368"/>
      <c r="L386" s="1368"/>
      <c r="M386" s="1368"/>
      <c r="N386" s="1368"/>
      <c r="O386" s="1368"/>
      <c r="P386" s="1368"/>
      <c r="Q386" s="1368"/>
      <c r="R386" s="1368"/>
      <c r="S386" s="1368"/>
      <c r="T386" s="1368"/>
      <c r="U386" s="1368"/>
      <c r="V386" s="1369"/>
    </row>
    <row r="387" spans="1:22" ht="38.25" customHeight="1" x14ac:dyDescent="0.2">
      <c r="A387" s="1370" t="s">
        <v>262</v>
      </c>
      <c r="B387" s="1371" t="s">
        <v>744</v>
      </c>
      <c r="C387" s="1372">
        <v>3000001</v>
      </c>
      <c r="D387" s="1373" t="s">
        <v>745</v>
      </c>
      <c r="E387" s="1372">
        <v>5000085</v>
      </c>
      <c r="F387" s="1374" t="s">
        <v>746</v>
      </c>
      <c r="G387" s="1393"/>
      <c r="H387" s="1324"/>
      <c r="I387" s="1376" t="s">
        <v>37</v>
      </c>
      <c r="J387" s="1845">
        <f>K387+L387+M387+N387</f>
        <v>18</v>
      </c>
      <c r="K387" s="1845">
        <f>K388+K389+K390+K392</f>
        <v>4</v>
      </c>
      <c r="L387" s="1845">
        <f t="shared" ref="L387:N387" si="102">L388+L389+L390+L392</f>
        <v>5</v>
      </c>
      <c r="M387" s="1845">
        <f t="shared" si="102"/>
        <v>4</v>
      </c>
      <c r="N387" s="1845">
        <f t="shared" si="102"/>
        <v>5</v>
      </c>
      <c r="O387" s="1901">
        <v>106518.6</v>
      </c>
      <c r="P387" s="1876">
        <v>500</v>
      </c>
      <c r="Q387" s="1887"/>
      <c r="R387" s="1887"/>
      <c r="S387" s="1887"/>
      <c r="T387" s="1877">
        <f t="shared" ref="T387" si="103">+O387-P387-Q387-R387-S387</f>
        <v>106018.6</v>
      </c>
      <c r="U387" s="1887"/>
      <c r="V387" s="2020"/>
    </row>
    <row r="388" spans="1:22" ht="18" customHeight="1" x14ac:dyDescent="0.2">
      <c r="A388" s="1377"/>
      <c r="B388" s="1371"/>
      <c r="C388" s="1372"/>
      <c r="D388" s="1373"/>
      <c r="E388" s="1372"/>
      <c r="F388" s="1378"/>
      <c r="G388" s="1291" t="s">
        <v>747</v>
      </c>
      <c r="H388" s="1240" t="s">
        <v>748</v>
      </c>
      <c r="I388" s="1376"/>
      <c r="J388" s="1850">
        <v>12</v>
      </c>
      <c r="K388" s="1857">
        <f t="shared" ref="K388:N388" si="104">1/4*$J388</f>
        <v>3</v>
      </c>
      <c r="L388" s="1857">
        <f t="shared" si="104"/>
        <v>3</v>
      </c>
      <c r="M388" s="1857">
        <f t="shared" si="104"/>
        <v>3</v>
      </c>
      <c r="N388" s="1857">
        <f t="shared" si="104"/>
        <v>3</v>
      </c>
      <c r="O388" s="1884"/>
      <c r="P388" s="1890"/>
      <c r="Q388" s="1850"/>
      <c r="R388" s="1850"/>
      <c r="S388" s="1850"/>
      <c r="T388" s="1850"/>
      <c r="U388" s="1850"/>
      <c r="V388" s="1327"/>
    </row>
    <row r="389" spans="1:22" ht="16.5" x14ac:dyDescent="0.2">
      <c r="A389" s="1377"/>
      <c r="B389" s="1371"/>
      <c r="C389" s="1372"/>
      <c r="D389" s="1373"/>
      <c r="E389" s="1372"/>
      <c r="F389" s="1378"/>
      <c r="G389" s="1291" t="s">
        <v>749</v>
      </c>
      <c r="H389" s="1240" t="s">
        <v>750</v>
      </c>
      <c r="I389" s="1376"/>
      <c r="J389" s="1850">
        <v>2</v>
      </c>
      <c r="K389" s="1850"/>
      <c r="L389" s="1850">
        <v>1</v>
      </c>
      <c r="M389" s="1850"/>
      <c r="N389" s="1850">
        <v>1</v>
      </c>
      <c r="O389" s="1850"/>
      <c r="P389" s="1851"/>
      <c r="Q389" s="1850"/>
      <c r="R389" s="1850"/>
      <c r="S389" s="1850"/>
      <c r="T389" s="1850"/>
      <c r="U389" s="1850"/>
      <c r="V389" s="1327"/>
    </row>
    <row r="390" spans="1:22" ht="16.5" x14ac:dyDescent="0.2">
      <c r="A390" s="1379"/>
      <c r="B390" s="1380"/>
      <c r="C390" s="1381"/>
      <c r="D390" s="1382"/>
      <c r="E390" s="1381"/>
      <c r="F390" s="1383"/>
      <c r="G390" s="1291" t="s">
        <v>751</v>
      </c>
      <c r="H390" s="1240" t="s">
        <v>752</v>
      </c>
      <c r="I390" s="1384"/>
      <c r="J390" s="1850">
        <v>4</v>
      </c>
      <c r="K390" s="1857">
        <f t="shared" ref="K390:N390" si="105">1/4*$J390</f>
        <v>1</v>
      </c>
      <c r="L390" s="1857">
        <f t="shared" si="105"/>
        <v>1</v>
      </c>
      <c r="M390" s="1857">
        <f t="shared" si="105"/>
        <v>1</v>
      </c>
      <c r="N390" s="1857">
        <f t="shared" si="105"/>
        <v>1</v>
      </c>
      <c r="O390" s="1884"/>
      <c r="P390" s="1890"/>
      <c r="Q390" s="1850"/>
      <c r="R390" s="1850"/>
      <c r="S390" s="1850"/>
      <c r="T390" s="1850"/>
      <c r="U390" s="1850"/>
      <c r="V390" s="1327"/>
    </row>
    <row r="391" spans="1:22" ht="34.5" customHeight="1" x14ac:dyDescent="0.2">
      <c r="A391" s="1370" t="s">
        <v>272</v>
      </c>
      <c r="B391" s="1386" t="s">
        <v>753</v>
      </c>
      <c r="C391" s="1387">
        <v>3000001</v>
      </c>
      <c r="D391" s="1251" t="s">
        <v>754</v>
      </c>
      <c r="E391" s="1387">
        <v>5004451</v>
      </c>
      <c r="F391" s="1374" t="s">
        <v>755</v>
      </c>
      <c r="G391" s="2037"/>
      <c r="H391" s="1240"/>
      <c r="I391" s="1391" t="s">
        <v>275</v>
      </c>
      <c r="J391" s="1850"/>
      <c r="K391" s="1850"/>
      <c r="L391" s="1850"/>
      <c r="M391" s="1850"/>
      <c r="N391" s="1850"/>
      <c r="O391" s="1850"/>
      <c r="P391" s="1851"/>
      <c r="Q391" s="1850"/>
      <c r="R391" s="1850"/>
      <c r="S391" s="1850"/>
      <c r="T391" s="1850"/>
      <c r="U391" s="1850"/>
      <c r="V391" s="1327"/>
    </row>
    <row r="392" spans="1:22" ht="29.25" customHeight="1" x14ac:dyDescent="0.2">
      <c r="A392" s="1377"/>
      <c r="B392" s="1371"/>
      <c r="C392" s="1372"/>
      <c r="D392" s="1255"/>
      <c r="E392" s="1372"/>
      <c r="F392" s="1383"/>
      <c r="G392" s="1291" t="s">
        <v>756</v>
      </c>
      <c r="H392" s="1390" t="s">
        <v>754</v>
      </c>
      <c r="I392" s="1376"/>
      <c r="J392" s="1889">
        <v>0</v>
      </c>
      <c r="K392" s="1889">
        <v>0</v>
      </c>
      <c r="L392" s="1889">
        <v>0</v>
      </c>
      <c r="M392" s="1889">
        <v>0</v>
      </c>
      <c r="N392" s="1889">
        <v>0</v>
      </c>
      <c r="O392" s="1889"/>
      <c r="P392" s="1970"/>
      <c r="Q392" s="1889"/>
      <c r="R392" s="1889"/>
      <c r="S392" s="1889"/>
      <c r="T392" s="1889"/>
      <c r="U392" s="1889"/>
      <c r="V392" s="2039"/>
    </row>
    <row r="393" spans="1:22" ht="18.75" customHeight="1" x14ac:dyDescent="0.2">
      <c r="A393" s="2088" t="s">
        <v>757</v>
      </c>
      <c r="B393" s="2089"/>
      <c r="C393" s="2089"/>
      <c r="D393" s="2089"/>
      <c r="E393" s="2089"/>
      <c r="F393" s="2089"/>
      <c r="G393" s="2089"/>
      <c r="H393" s="2089"/>
      <c r="I393" s="2089"/>
      <c r="J393" s="2089"/>
      <c r="K393" s="2089"/>
      <c r="L393" s="2089"/>
      <c r="M393" s="2089"/>
      <c r="N393" s="2089"/>
      <c r="O393" s="2089"/>
      <c r="P393" s="2089"/>
      <c r="Q393" s="2089"/>
      <c r="R393" s="2089"/>
      <c r="S393" s="2089"/>
      <c r="T393" s="2089"/>
      <c r="U393" s="2089"/>
      <c r="V393" s="2090"/>
    </row>
    <row r="394" spans="1:22" ht="47.25" customHeight="1" x14ac:dyDescent="0.2">
      <c r="A394" s="1370" t="s">
        <v>53</v>
      </c>
      <c r="B394" s="1371" t="s">
        <v>758</v>
      </c>
      <c r="C394" s="1381">
        <v>3043977</v>
      </c>
      <c r="D394" s="1382" t="s">
        <v>759</v>
      </c>
      <c r="E394" s="1381">
        <v>5000087</v>
      </c>
      <c r="F394" s="1417" t="s">
        <v>760</v>
      </c>
      <c r="G394" s="1432"/>
      <c r="H394" s="1324"/>
      <c r="I394" s="1376" t="s">
        <v>82</v>
      </c>
      <c r="J394" s="1845">
        <f>K394+L394+M394+N394</f>
        <v>733</v>
      </c>
      <c r="K394" s="1845">
        <f>K395+K396</f>
        <v>183</v>
      </c>
      <c r="L394" s="1845">
        <f t="shared" ref="L394:N394" si="106">L395+L396</f>
        <v>183</v>
      </c>
      <c r="M394" s="1845">
        <f t="shared" si="106"/>
        <v>183</v>
      </c>
      <c r="N394" s="1845">
        <f t="shared" si="106"/>
        <v>184</v>
      </c>
      <c r="O394" s="1901">
        <v>79110.75</v>
      </c>
      <c r="P394" s="1844">
        <v>3500</v>
      </c>
      <c r="Q394" s="1887"/>
      <c r="R394" s="1887"/>
      <c r="S394" s="1887"/>
      <c r="T394" s="1877">
        <f t="shared" ref="T394" si="107">+O394-P394-Q394-R394-S394</f>
        <v>75610.75</v>
      </c>
      <c r="U394" s="1846">
        <v>46907</v>
      </c>
      <c r="V394" s="2020"/>
    </row>
    <row r="395" spans="1:22" ht="26.25" customHeight="1" x14ac:dyDescent="0.2">
      <c r="A395" s="2091"/>
      <c r="B395" s="1371"/>
      <c r="C395" s="1394"/>
      <c r="D395" s="1407"/>
      <c r="E395" s="1394"/>
      <c r="F395" s="1424"/>
      <c r="G395" s="1291" t="s">
        <v>761</v>
      </c>
      <c r="H395" s="1240" t="s">
        <v>762</v>
      </c>
      <c r="I395" s="1376"/>
      <c r="J395" s="1850">
        <v>173</v>
      </c>
      <c r="K395" s="1857">
        <v>43</v>
      </c>
      <c r="L395" s="1857">
        <v>43</v>
      </c>
      <c r="M395" s="1857">
        <v>43</v>
      </c>
      <c r="N395" s="1857">
        <v>44</v>
      </c>
      <c r="O395" s="1884"/>
      <c r="P395" s="1890"/>
      <c r="Q395" s="1850"/>
      <c r="R395" s="1850"/>
      <c r="S395" s="1850"/>
      <c r="T395" s="1850"/>
      <c r="U395" s="1850"/>
      <c r="V395" s="1327"/>
    </row>
    <row r="396" spans="1:22" ht="24" customHeight="1" x14ac:dyDescent="0.2">
      <c r="A396" s="2091"/>
      <c r="B396" s="1371"/>
      <c r="C396" s="1394"/>
      <c r="D396" s="1407"/>
      <c r="E396" s="1394"/>
      <c r="F396" s="1424"/>
      <c r="G396" s="1291" t="s">
        <v>763</v>
      </c>
      <c r="H396" s="1240" t="s">
        <v>764</v>
      </c>
      <c r="I396" s="1384"/>
      <c r="J396" s="1850">
        <v>560</v>
      </c>
      <c r="K396" s="1857">
        <v>140</v>
      </c>
      <c r="L396" s="1857">
        <v>140</v>
      </c>
      <c r="M396" s="1857">
        <v>140</v>
      </c>
      <c r="N396" s="1857">
        <v>140</v>
      </c>
      <c r="O396" s="1884"/>
      <c r="P396" s="1890"/>
      <c r="Q396" s="1850"/>
      <c r="R396" s="1850"/>
      <c r="S396" s="1850"/>
      <c r="T396" s="1850"/>
      <c r="U396" s="1850"/>
      <c r="V396" s="1327"/>
    </row>
    <row r="397" spans="1:22" ht="42" customHeight="1" x14ac:dyDescent="0.2">
      <c r="A397" s="2091"/>
      <c r="B397" s="1371"/>
      <c r="C397" s="1394">
        <v>3043978</v>
      </c>
      <c r="D397" s="1407" t="s">
        <v>765</v>
      </c>
      <c r="E397" s="1394">
        <v>5000088</v>
      </c>
      <c r="F397" s="1417" t="s">
        <v>766</v>
      </c>
      <c r="G397" s="1428"/>
      <c r="H397" s="1240"/>
      <c r="I397" s="1374" t="s">
        <v>73</v>
      </c>
      <c r="J397" s="1845">
        <f>K397+L397+M397+N397</f>
        <v>166</v>
      </c>
      <c r="K397" s="1852">
        <f>K398</f>
        <v>41</v>
      </c>
      <c r="L397" s="1852">
        <f t="shared" ref="L397:N397" si="108">L398</f>
        <v>41</v>
      </c>
      <c r="M397" s="1852">
        <f t="shared" si="108"/>
        <v>42</v>
      </c>
      <c r="N397" s="1852">
        <f t="shared" si="108"/>
        <v>42</v>
      </c>
      <c r="O397" s="1843">
        <v>66482.649999999994</v>
      </c>
      <c r="P397" s="1860">
        <v>42816</v>
      </c>
      <c r="Q397" s="1850"/>
      <c r="R397" s="1850"/>
      <c r="S397" s="1850"/>
      <c r="T397" s="1877">
        <f t="shared" ref="T397" si="109">+O397-P397-Q397-R397-S397</f>
        <v>23666.649999999994</v>
      </c>
      <c r="U397" s="1859">
        <v>42816</v>
      </c>
      <c r="V397" s="1327"/>
    </row>
    <row r="398" spans="1:22" ht="31.5" customHeight="1" x14ac:dyDescent="0.2">
      <c r="A398" s="2091"/>
      <c r="B398" s="1371"/>
      <c r="C398" s="1394"/>
      <c r="D398" s="1407"/>
      <c r="E398" s="1394"/>
      <c r="F398" s="1424"/>
      <c r="G398" s="1291" t="s">
        <v>767</v>
      </c>
      <c r="H398" s="1240" t="s">
        <v>768</v>
      </c>
      <c r="I398" s="1378"/>
      <c r="J398" s="1850">
        <v>166</v>
      </c>
      <c r="K398" s="1857">
        <v>41</v>
      </c>
      <c r="L398" s="1857">
        <v>41</v>
      </c>
      <c r="M398" s="1857">
        <v>42</v>
      </c>
      <c r="N398" s="1857">
        <v>42</v>
      </c>
      <c r="O398" s="1884"/>
      <c r="P398" s="1890"/>
      <c r="Q398" s="1850"/>
      <c r="R398" s="1850"/>
      <c r="S398" s="1850"/>
      <c r="T398" s="1850"/>
      <c r="U398" s="1850"/>
      <c r="V398" s="1327"/>
    </row>
    <row r="399" spans="1:22" ht="45" customHeight="1" x14ac:dyDescent="0.2">
      <c r="A399" s="2091"/>
      <c r="B399" s="1371"/>
      <c r="C399" s="1394"/>
      <c r="D399" s="1407"/>
      <c r="E399" s="1394"/>
      <c r="F399" s="1424"/>
      <c r="G399" s="1291" t="s">
        <v>769</v>
      </c>
      <c r="H399" s="1240" t="s">
        <v>770</v>
      </c>
      <c r="I399" s="1378"/>
      <c r="J399" s="1850">
        <v>760</v>
      </c>
      <c r="K399" s="1857">
        <v>190</v>
      </c>
      <c r="L399" s="1857">
        <v>190</v>
      </c>
      <c r="M399" s="1857">
        <v>190</v>
      </c>
      <c r="N399" s="1857">
        <v>190</v>
      </c>
      <c r="O399" s="1884"/>
      <c r="P399" s="1890"/>
      <c r="Q399" s="1850"/>
      <c r="R399" s="1850"/>
      <c r="S399" s="1850"/>
      <c r="T399" s="1850"/>
      <c r="U399" s="1850"/>
      <c r="V399" s="1327"/>
    </row>
    <row r="400" spans="1:22" ht="50.25" customHeight="1" x14ac:dyDescent="0.2">
      <c r="A400" s="2091"/>
      <c r="B400" s="1371"/>
      <c r="C400" s="1394"/>
      <c r="D400" s="1407"/>
      <c r="E400" s="1394"/>
      <c r="F400" s="1424"/>
      <c r="G400" s="1291" t="s">
        <v>771</v>
      </c>
      <c r="H400" s="1399" t="s">
        <v>772</v>
      </c>
      <c r="I400" s="1383"/>
      <c r="J400" s="1850">
        <v>0</v>
      </c>
      <c r="K400" s="1850">
        <v>0</v>
      </c>
      <c r="L400" s="1850">
        <v>0</v>
      </c>
      <c r="M400" s="1850">
        <v>0</v>
      </c>
      <c r="N400" s="1850">
        <v>0</v>
      </c>
      <c r="O400" s="1850"/>
      <c r="P400" s="1851"/>
      <c r="Q400" s="1850"/>
      <c r="R400" s="1850"/>
      <c r="S400" s="1850"/>
      <c r="T400" s="1850"/>
      <c r="U400" s="1850"/>
      <c r="V400" s="1327"/>
    </row>
    <row r="401" spans="1:22" ht="60.75" customHeight="1" x14ac:dyDescent="0.2">
      <c r="A401" s="2091"/>
      <c r="B401" s="1371"/>
      <c r="C401" s="1394">
        <v>3043979</v>
      </c>
      <c r="D401" s="1265" t="s">
        <v>773</v>
      </c>
      <c r="E401" s="1394">
        <v>5000089</v>
      </c>
      <c r="F401" s="1417" t="s">
        <v>774</v>
      </c>
      <c r="G401" s="1432"/>
      <c r="H401" s="1240"/>
      <c r="I401" s="2092" t="s">
        <v>57</v>
      </c>
      <c r="J401" s="1845">
        <f>K401+L401+M401+N401</f>
        <v>25</v>
      </c>
      <c r="K401" s="1852">
        <f>K402</f>
        <v>6</v>
      </c>
      <c r="L401" s="1852">
        <f t="shared" ref="L401:N401" si="110">L402</f>
        <v>6</v>
      </c>
      <c r="M401" s="1852">
        <f t="shared" si="110"/>
        <v>6</v>
      </c>
      <c r="N401" s="1852">
        <f t="shared" si="110"/>
        <v>7</v>
      </c>
      <c r="O401" s="1843">
        <v>12447.76</v>
      </c>
      <c r="P401" s="1860">
        <v>3100</v>
      </c>
      <c r="Q401" s="1850"/>
      <c r="R401" s="1850"/>
      <c r="S401" s="1850"/>
      <c r="T401" s="1877">
        <f t="shared" ref="T401" si="111">+O401-P401-Q401-R401-S401</f>
        <v>9347.76</v>
      </c>
      <c r="U401" s="1859">
        <v>30874</v>
      </c>
      <c r="V401" s="1327"/>
    </row>
    <row r="402" spans="1:22" ht="33.75" customHeight="1" x14ac:dyDescent="0.2">
      <c r="A402" s="2091"/>
      <c r="B402" s="1371"/>
      <c r="C402" s="1394"/>
      <c r="D402" s="1265"/>
      <c r="E402" s="1394"/>
      <c r="F402" s="1424"/>
      <c r="G402" s="1291" t="s">
        <v>775</v>
      </c>
      <c r="H402" s="1240" t="s">
        <v>776</v>
      </c>
      <c r="I402" s="2093"/>
      <c r="J402" s="1850">
        <v>25</v>
      </c>
      <c r="K402" s="1857">
        <v>6</v>
      </c>
      <c r="L402" s="1857">
        <v>6</v>
      </c>
      <c r="M402" s="1857">
        <v>6</v>
      </c>
      <c r="N402" s="1857">
        <v>7</v>
      </c>
      <c r="O402" s="1884"/>
      <c r="P402" s="1890"/>
      <c r="Q402" s="1850"/>
      <c r="R402" s="1850"/>
      <c r="S402" s="1850"/>
      <c r="T402" s="1850"/>
      <c r="U402" s="1850"/>
      <c r="V402" s="1327"/>
    </row>
    <row r="403" spans="1:22" ht="29.25" customHeight="1" x14ac:dyDescent="0.2">
      <c r="A403" s="2091"/>
      <c r="B403" s="1371"/>
      <c r="C403" s="1394"/>
      <c r="D403" s="1265"/>
      <c r="E403" s="1394"/>
      <c r="F403" s="1424"/>
      <c r="G403" s="1291" t="s">
        <v>777</v>
      </c>
      <c r="H403" s="2094" t="s">
        <v>778</v>
      </c>
      <c r="I403" s="2093"/>
      <c r="J403" s="1850"/>
      <c r="K403" s="1850"/>
      <c r="L403" s="1850"/>
      <c r="M403" s="1850"/>
      <c r="N403" s="1850"/>
      <c r="O403" s="1850"/>
      <c r="P403" s="1851"/>
      <c r="Q403" s="1850"/>
      <c r="R403" s="1850"/>
      <c r="S403" s="1850"/>
      <c r="T403" s="1850"/>
      <c r="U403" s="1850"/>
      <c r="V403" s="1327"/>
    </row>
    <row r="404" spans="1:22" ht="51" customHeight="1" x14ac:dyDescent="0.2">
      <c r="A404" s="2091"/>
      <c r="B404" s="1371"/>
      <c r="C404" s="1394">
        <v>3043980</v>
      </c>
      <c r="D404" s="1407" t="s">
        <v>779</v>
      </c>
      <c r="E404" s="1394">
        <v>5000090</v>
      </c>
      <c r="F404" s="1417" t="s">
        <v>780</v>
      </c>
      <c r="G404" s="1418"/>
      <c r="H404" s="1240"/>
      <c r="I404" s="2095" t="s">
        <v>1303</v>
      </c>
      <c r="J404" s="1845">
        <f>K404+L404+M404+N404</f>
        <v>29046</v>
      </c>
      <c r="K404" s="1852">
        <f>K405+K406+K407</f>
        <v>7260</v>
      </c>
      <c r="L404" s="1852">
        <f t="shared" ref="L404:N404" si="112">L405+L406+L407</f>
        <v>7261</v>
      </c>
      <c r="M404" s="1852">
        <f t="shared" si="112"/>
        <v>7262</v>
      </c>
      <c r="N404" s="1852">
        <f t="shared" si="112"/>
        <v>7263</v>
      </c>
      <c r="O404" s="1843">
        <v>54095.78</v>
      </c>
      <c r="P404" s="1860">
        <v>5722</v>
      </c>
      <c r="Q404" s="1850"/>
      <c r="R404" s="1850"/>
      <c r="S404" s="1850"/>
      <c r="T404" s="2096">
        <f t="shared" ref="T404" si="113">+O404-P404-Q404-R404-S404</f>
        <v>48373.78</v>
      </c>
      <c r="U404" s="1859">
        <v>33489</v>
      </c>
      <c r="V404" s="1327"/>
    </row>
    <row r="405" spans="1:22" ht="25.5" customHeight="1" x14ac:dyDescent="0.2">
      <c r="A405" s="2091"/>
      <c r="B405" s="1371"/>
      <c r="C405" s="1394"/>
      <c r="D405" s="1407"/>
      <c r="E405" s="1394"/>
      <c r="F405" s="1424"/>
      <c r="G405" s="1291" t="s">
        <v>782</v>
      </c>
      <c r="H405" s="1240" t="s">
        <v>783</v>
      </c>
      <c r="I405" s="1305"/>
      <c r="J405" s="1850">
        <v>28063</v>
      </c>
      <c r="K405" s="1857">
        <v>7015</v>
      </c>
      <c r="L405" s="1857">
        <v>7016</v>
      </c>
      <c r="M405" s="1857">
        <v>7016</v>
      </c>
      <c r="N405" s="1857">
        <v>7016</v>
      </c>
      <c r="O405" s="1850"/>
      <c r="P405" s="1890"/>
      <c r="Q405" s="1850"/>
      <c r="R405" s="1850"/>
      <c r="S405" s="1850"/>
      <c r="T405" s="1850"/>
      <c r="U405" s="1850"/>
      <c r="V405" s="1327"/>
    </row>
    <row r="406" spans="1:22" ht="33" x14ac:dyDescent="0.2">
      <c r="A406" s="2091"/>
      <c r="B406" s="1371"/>
      <c r="C406" s="1394"/>
      <c r="D406" s="1407"/>
      <c r="E406" s="1394"/>
      <c r="F406" s="1424"/>
      <c r="G406" s="1291" t="s">
        <v>784</v>
      </c>
      <c r="H406" s="1240" t="s">
        <v>785</v>
      </c>
      <c r="I406" s="1305"/>
      <c r="J406" s="1850">
        <v>978</v>
      </c>
      <c r="K406" s="1857">
        <v>244</v>
      </c>
      <c r="L406" s="1857">
        <v>244</v>
      </c>
      <c r="M406" s="1857">
        <v>245</v>
      </c>
      <c r="N406" s="1857">
        <v>245</v>
      </c>
      <c r="O406" s="1850"/>
      <c r="P406" s="1890"/>
      <c r="Q406" s="1850"/>
      <c r="R406" s="1850"/>
      <c r="S406" s="1850"/>
      <c r="T406" s="1850"/>
      <c r="U406" s="1850"/>
      <c r="V406" s="1327"/>
    </row>
    <row r="407" spans="1:22" ht="33" x14ac:dyDescent="0.2">
      <c r="A407" s="2091"/>
      <c r="B407" s="1371"/>
      <c r="C407" s="1394"/>
      <c r="D407" s="1407"/>
      <c r="E407" s="1394"/>
      <c r="F407" s="1424"/>
      <c r="G407" s="1291" t="s">
        <v>786</v>
      </c>
      <c r="H407" s="1240" t="s">
        <v>787</v>
      </c>
      <c r="I407" s="1305"/>
      <c r="J407" s="1850">
        <v>5</v>
      </c>
      <c r="K407" s="1857">
        <v>1</v>
      </c>
      <c r="L407" s="1857">
        <v>1</v>
      </c>
      <c r="M407" s="1857">
        <v>1</v>
      </c>
      <c r="N407" s="1857">
        <v>2</v>
      </c>
      <c r="O407" s="1850"/>
      <c r="P407" s="1890"/>
      <c r="Q407" s="1850"/>
      <c r="R407" s="1850"/>
      <c r="S407" s="1850"/>
      <c r="T407" s="1850"/>
      <c r="U407" s="1850"/>
      <c r="V407" s="1327"/>
    </row>
    <row r="408" spans="1:22" ht="67.5" customHeight="1" x14ac:dyDescent="0.2">
      <c r="A408" s="2091"/>
      <c r="B408" s="1371"/>
      <c r="C408" s="1387">
        <v>3043981</v>
      </c>
      <c r="D408" s="1407" t="s">
        <v>788</v>
      </c>
      <c r="E408" s="2097" t="s">
        <v>789</v>
      </c>
      <c r="F408" s="1417" t="s">
        <v>790</v>
      </c>
      <c r="G408" s="1418"/>
      <c r="H408" s="1240"/>
      <c r="I408" s="2098" t="s">
        <v>791</v>
      </c>
      <c r="J408" s="1845">
        <f>K408+L408+M408+N408</f>
        <v>8</v>
      </c>
      <c r="K408" s="1852">
        <f>K417</f>
        <v>2</v>
      </c>
      <c r="L408" s="1852">
        <f t="shared" ref="L408:N408" si="114">L417</f>
        <v>2</v>
      </c>
      <c r="M408" s="1852">
        <f t="shared" si="114"/>
        <v>2</v>
      </c>
      <c r="N408" s="1852">
        <f t="shared" si="114"/>
        <v>2</v>
      </c>
      <c r="O408" s="1850">
        <v>506.72</v>
      </c>
      <c r="P408" s="1851">
        <v>500</v>
      </c>
      <c r="Q408" s="1850"/>
      <c r="R408" s="1850"/>
      <c r="S408" s="1850"/>
      <c r="T408" s="2096">
        <f t="shared" ref="T408" si="115">+O408-P408-Q408-R408-S408</f>
        <v>6.7200000000000273</v>
      </c>
      <c r="U408" s="1850"/>
      <c r="V408" s="1327"/>
    </row>
    <row r="409" spans="1:22" ht="33" x14ac:dyDescent="0.2">
      <c r="A409" s="2091"/>
      <c r="B409" s="1371"/>
      <c r="C409" s="1372"/>
      <c r="D409" s="1407"/>
      <c r="E409" s="2097"/>
      <c r="F409" s="1424"/>
      <c r="G409" s="1291" t="s">
        <v>792</v>
      </c>
      <c r="H409" s="1240" t="s">
        <v>793</v>
      </c>
      <c r="I409" s="2099"/>
      <c r="J409" s="1850">
        <v>0</v>
      </c>
      <c r="K409" s="1850">
        <v>0</v>
      </c>
      <c r="L409" s="1850">
        <v>0</v>
      </c>
      <c r="M409" s="1850">
        <v>0</v>
      </c>
      <c r="N409" s="1850">
        <v>0</v>
      </c>
      <c r="O409" s="1850"/>
      <c r="P409" s="1851"/>
      <c r="Q409" s="1850"/>
      <c r="R409" s="1850"/>
      <c r="S409" s="1850"/>
      <c r="T409" s="1850"/>
      <c r="U409" s="1850"/>
      <c r="V409" s="1327"/>
    </row>
    <row r="410" spans="1:22" ht="24.75" x14ac:dyDescent="0.2">
      <c r="A410" s="2091"/>
      <c r="B410" s="1371"/>
      <c r="C410" s="1372"/>
      <c r="D410" s="1407"/>
      <c r="E410" s="2097"/>
      <c r="F410" s="1424"/>
      <c r="G410" s="1291" t="s">
        <v>794</v>
      </c>
      <c r="H410" s="1240" t="s">
        <v>795</v>
      </c>
      <c r="I410" s="2099"/>
      <c r="J410" s="1850">
        <v>0</v>
      </c>
      <c r="K410" s="1850">
        <v>0</v>
      </c>
      <c r="L410" s="1850">
        <v>0</v>
      </c>
      <c r="M410" s="1850">
        <v>0</v>
      </c>
      <c r="N410" s="1850">
        <v>0</v>
      </c>
      <c r="O410" s="1850"/>
      <c r="P410" s="1851"/>
      <c r="Q410" s="1850"/>
      <c r="R410" s="1850"/>
      <c r="S410" s="1850"/>
      <c r="T410" s="1850"/>
      <c r="U410" s="1850"/>
      <c r="V410" s="1327"/>
    </row>
    <row r="411" spans="1:22" ht="33" x14ac:dyDescent="0.2">
      <c r="A411" s="2091"/>
      <c r="B411" s="1371"/>
      <c r="C411" s="1372"/>
      <c r="D411" s="1407"/>
      <c r="E411" s="2097"/>
      <c r="F411" s="1424"/>
      <c r="G411" s="1291" t="s">
        <v>796</v>
      </c>
      <c r="H411" s="1240" t="s">
        <v>797</v>
      </c>
      <c r="I411" s="2099"/>
      <c r="J411" s="1850">
        <v>0</v>
      </c>
      <c r="K411" s="1850">
        <v>0</v>
      </c>
      <c r="L411" s="1850">
        <v>0</v>
      </c>
      <c r="M411" s="1850">
        <v>0</v>
      </c>
      <c r="N411" s="1850">
        <v>0</v>
      </c>
      <c r="O411" s="1850"/>
      <c r="P411" s="1851"/>
      <c r="Q411" s="1850"/>
      <c r="R411" s="1850"/>
      <c r="S411" s="1850"/>
      <c r="T411" s="1850"/>
      <c r="U411" s="1850"/>
      <c r="V411" s="1327"/>
    </row>
    <row r="412" spans="1:22" ht="33.75" x14ac:dyDescent="0.2">
      <c r="A412" s="2091"/>
      <c r="B412" s="1371"/>
      <c r="C412" s="1372"/>
      <c r="D412" s="1407"/>
      <c r="E412" s="2097"/>
      <c r="F412" s="1424"/>
      <c r="G412" s="1291" t="s">
        <v>798</v>
      </c>
      <c r="H412" s="1399" t="s">
        <v>799</v>
      </c>
      <c r="I412" s="2099"/>
      <c r="J412" s="1850">
        <v>0</v>
      </c>
      <c r="K412" s="1850">
        <v>0</v>
      </c>
      <c r="L412" s="1850">
        <v>0</v>
      </c>
      <c r="M412" s="1850">
        <v>0</v>
      </c>
      <c r="N412" s="1850">
        <v>0</v>
      </c>
      <c r="O412" s="1850"/>
      <c r="P412" s="1851"/>
      <c r="Q412" s="1850"/>
      <c r="R412" s="1850"/>
      <c r="S412" s="1850"/>
      <c r="T412" s="1850"/>
      <c r="U412" s="1850"/>
      <c r="V412" s="1327"/>
    </row>
    <row r="413" spans="1:22" ht="33.75" x14ac:dyDescent="0.2">
      <c r="A413" s="2091"/>
      <c r="B413" s="1371"/>
      <c r="C413" s="1372"/>
      <c r="D413" s="1407"/>
      <c r="E413" s="2097"/>
      <c r="F413" s="1424"/>
      <c r="G413" s="1291" t="s">
        <v>800</v>
      </c>
      <c r="H413" s="1399" t="s">
        <v>801</v>
      </c>
      <c r="I413" s="2099"/>
      <c r="J413" s="1850">
        <v>0</v>
      </c>
      <c r="K413" s="1850">
        <v>0</v>
      </c>
      <c r="L413" s="1850">
        <v>0</v>
      </c>
      <c r="M413" s="1850">
        <v>0</v>
      </c>
      <c r="N413" s="1850">
        <v>0</v>
      </c>
      <c r="O413" s="1850"/>
      <c r="P413" s="1851"/>
      <c r="Q413" s="1850"/>
      <c r="R413" s="1850"/>
      <c r="S413" s="1850"/>
      <c r="T413" s="1850"/>
      <c r="U413" s="1850"/>
      <c r="V413" s="1327"/>
    </row>
    <row r="414" spans="1:22" ht="33" x14ac:dyDescent="0.2">
      <c r="A414" s="2091"/>
      <c r="B414" s="1371"/>
      <c r="C414" s="1372"/>
      <c r="D414" s="1407"/>
      <c r="E414" s="2097"/>
      <c r="F414" s="1424"/>
      <c r="G414" s="1291" t="s">
        <v>802</v>
      </c>
      <c r="H414" s="1240" t="s">
        <v>803</v>
      </c>
      <c r="I414" s="2099"/>
      <c r="J414" s="1850">
        <v>0</v>
      </c>
      <c r="K414" s="1850">
        <v>0</v>
      </c>
      <c r="L414" s="1850">
        <v>0</v>
      </c>
      <c r="M414" s="1850">
        <v>0</v>
      </c>
      <c r="N414" s="1850">
        <v>0</v>
      </c>
      <c r="O414" s="1850"/>
      <c r="P414" s="1851"/>
      <c r="Q414" s="1850"/>
      <c r="R414" s="1850"/>
      <c r="S414" s="1850"/>
      <c r="T414" s="1850"/>
      <c r="U414" s="1850"/>
      <c r="V414" s="1327"/>
    </row>
    <row r="415" spans="1:22" ht="24.75" x14ac:dyDescent="0.2">
      <c r="A415" s="2091"/>
      <c r="B415" s="1371"/>
      <c r="C415" s="1372"/>
      <c r="D415" s="1407"/>
      <c r="E415" s="2097"/>
      <c r="F415" s="1424"/>
      <c r="G415" s="1291" t="s">
        <v>804</v>
      </c>
      <c r="H415" s="1240" t="s">
        <v>805</v>
      </c>
      <c r="I415" s="2099"/>
      <c r="J415" s="1850">
        <v>0</v>
      </c>
      <c r="K415" s="1850">
        <v>0</v>
      </c>
      <c r="L415" s="1850">
        <v>0</v>
      </c>
      <c r="M415" s="1850">
        <v>0</v>
      </c>
      <c r="N415" s="1850">
        <v>0</v>
      </c>
      <c r="O415" s="1850"/>
      <c r="P415" s="1851"/>
      <c r="Q415" s="1850"/>
      <c r="R415" s="1850"/>
      <c r="S415" s="1850"/>
      <c r="T415" s="1850"/>
      <c r="U415" s="1850"/>
      <c r="V415" s="1327"/>
    </row>
    <row r="416" spans="1:22" ht="24.75" x14ac:dyDescent="0.2">
      <c r="A416" s="2091"/>
      <c r="B416" s="1371"/>
      <c r="C416" s="1372"/>
      <c r="D416" s="1407"/>
      <c r="E416" s="2097"/>
      <c r="F416" s="1424"/>
      <c r="G416" s="1291" t="s">
        <v>806</v>
      </c>
      <c r="H416" s="1240" t="s">
        <v>807</v>
      </c>
      <c r="I416" s="2099"/>
      <c r="J416" s="1850">
        <v>0</v>
      </c>
      <c r="K416" s="1850">
        <v>0</v>
      </c>
      <c r="L416" s="1850">
        <v>0</v>
      </c>
      <c r="M416" s="1850">
        <v>0</v>
      </c>
      <c r="N416" s="1850">
        <v>0</v>
      </c>
      <c r="O416" s="1850"/>
      <c r="P416" s="1851"/>
      <c r="Q416" s="1850"/>
      <c r="R416" s="1850"/>
      <c r="S416" s="1850"/>
      <c r="T416" s="1850"/>
      <c r="U416" s="1850"/>
      <c r="V416" s="1327"/>
    </row>
    <row r="417" spans="1:22" ht="24.75" x14ac:dyDescent="0.2">
      <c r="A417" s="2091"/>
      <c r="B417" s="1371"/>
      <c r="C417" s="1372"/>
      <c r="D417" s="1407"/>
      <c r="E417" s="2097"/>
      <c r="F417" s="1424"/>
      <c r="G417" s="1291" t="s">
        <v>808</v>
      </c>
      <c r="H417" s="1240" t="s">
        <v>809</v>
      </c>
      <c r="I417" s="2099"/>
      <c r="J417" s="1850">
        <v>8</v>
      </c>
      <c r="K417" s="1857">
        <v>2</v>
      </c>
      <c r="L417" s="1857">
        <v>2</v>
      </c>
      <c r="M417" s="1857">
        <v>2</v>
      </c>
      <c r="N417" s="1857">
        <v>2</v>
      </c>
      <c r="O417" s="1884"/>
      <c r="P417" s="1890"/>
      <c r="Q417" s="1850"/>
      <c r="R417" s="1850"/>
      <c r="S417" s="1850"/>
      <c r="T417" s="1850"/>
      <c r="U417" s="1850"/>
      <c r="V417" s="1327"/>
    </row>
    <row r="418" spans="1:22" ht="24.75" x14ac:dyDescent="0.2">
      <c r="A418" s="2091"/>
      <c r="B418" s="1371"/>
      <c r="C418" s="1372"/>
      <c r="D418" s="1407"/>
      <c r="E418" s="2097"/>
      <c r="F418" s="1424"/>
      <c r="G418" s="1291" t="s">
        <v>810</v>
      </c>
      <c r="H418" s="1240" t="s">
        <v>811</v>
      </c>
      <c r="I418" s="2099"/>
      <c r="J418" s="1850">
        <v>0</v>
      </c>
      <c r="K418" s="1850">
        <v>0</v>
      </c>
      <c r="L418" s="1850">
        <v>0</v>
      </c>
      <c r="M418" s="1850">
        <v>0</v>
      </c>
      <c r="N418" s="1850">
        <v>0</v>
      </c>
      <c r="O418" s="1850"/>
      <c r="P418" s="1851"/>
      <c r="Q418" s="1850"/>
      <c r="R418" s="1850"/>
      <c r="S418" s="1850"/>
      <c r="T418" s="1850"/>
      <c r="U418" s="1850"/>
      <c r="V418" s="1327"/>
    </row>
    <row r="419" spans="1:22" ht="24.75" x14ac:dyDescent="0.2">
      <c r="A419" s="2091"/>
      <c r="B419" s="1371"/>
      <c r="C419" s="1372"/>
      <c r="D419" s="1407"/>
      <c r="E419" s="2097"/>
      <c r="F419" s="1424"/>
      <c r="G419" s="1291" t="s">
        <v>812</v>
      </c>
      <c r="H419" s="1240" t="s">
        <v>813</v>
      </c>
      <c r="I419" s="2099"/>
      <c r="J419" s="1850">
        <v>0</v>
      </c>
      <c r="K419" s="1850">
        <v>0</v>
      </c>
      <c r="L419" s="1850">
        <v>0</v>
      </c>
      <c r="M419" s="1850">
        <v>0</v>
      </c>
      <c r="N419" s="1850">
        <v>0</v>
      </c>
      <c r="O419" s="1850"/>
      <c r="P419" s="1851"/>
      <c r="Q419" s="1850"/>
      <c r="R419" s="1850"/>
      <c r="S419" s="1850"/>
      <c r="T419" s="1850"/>
      <c r="U419" s="1850"/>
      <c r="V419" s="1327"/>
    </row>
    <row r="420" spans="1:22" ht="24.75" x14ac:dyDescent="0.2">
      <c r="A420" s="2091"/>
      <c r="B420" s="1371"/>
      <c r="C420" s="1372"/>
      <c r="D420" s="1407"/>
      <c r="E420" s="2097"/>
      <c r="F420" s="1424"/>
      <c r="G420" s="1291" t="s">
        <v>814</v>
      </c>
      <c r="H420" s="1240" t="s">
        <v>815</v>
      </c>
      <c r="I420" s="2099"/>
      <c r="J420" s="1850">
        <v>0</v>
      </c>
      <c r="K420" s="1850">
        <v>0</v>
      </c>
      <c r="L420" s="1850">
        <v>0</v>
      </c>
      <c r="M420" s="1850">
        <v>0</v>
      </c>
      <c r="N420" s="1850">
        <v>0</v>
      </c>
      <c r="O420" s="1850"/>
      <c r="P420" s="1851"/>
      <c r="Q420" s="1850"/>
      <c r="R420" s="1850"/>
      <c r="S420" s="1850"/>
      <c r="T420" s="1850"/>
      <c r="U420" s="1850"/>
      <c r="V420" s="1327"/>
    </row>
    <row r="421" spans="1:22" ht="24.75" x14ac:dyDescent="0.2">
      <c r="A421" s="2091"/>
      <c r="B421" s="1371"/>
      <c r="C421" s="1372"/>
      <c r="D421" s="1407"/>
      <c r="E421" s="2097"/>
      <c r="F421" s="1424"/>
      <c r="G421" s="1291" t="s">
        <v>816</v>
      </c>
      <c r="H421" s="1240" t="s">
        <v>817</v>
      </c>
      <c r="I421" s="2099"/>
      <c r="J421" s="1850">
        <v>0</v>
      </c>
      <c r="K421" s="1850">
        <v>0</v>
      </c>
      <c r="L421" s="1850">
        <v>0</v>
      </c>
      <c r="M421" s="1850">
        <v>0</v>
      </c>
      <c r="N421" s="1850">
        <v>0</v>
      </c>
      <c r="O421" s="1850"/>
      <c r="P421" s="1851"/>
      <c r="Q421" s="1850"/>
      <c r="R421" s="1850"/>
      <c r="S421" s="1850"/>
      <c r="T421" s="1850"/>
      <c r="U421" s="1850"/>
      <c r="V421" s="1327"/>
    </row>
    <row r="422" spans="1:22" ht="33" x14ac:dyDescent="0.2">
      <c r="A422" s="2091"/>
      <c r="B422" s="1371"/>
      <c r="C422" s="1381"/>
      <c r="D422" s="1407"/>
      <c r="E422" s="2097"/>
      <c r="F422" s="1424"/>
      <c r="G422" s="1291" t="s">
        <v>818</v>
      </c>
      <c r="H422" s="1240" t="s">
        <v>819</v>
      </c>
      <c r="I422" s="2100"/>
      <c r="J422" s="1850">
        <v>0</v>
      </c>
      <c r="K422" s="1850">
        <v>0</v>
      </c>
      <c r="L422" s="1850">
        <v>0</v>
      </c>
      <c r="M422" s="1850">
        <v>0</v>
      </c>
      <c r="N422" s="1850">
        <v>0</v>
      </c>
      <c r="O422" s="1850"/>
      <c r="P422" s="1851"/>
      <c r="Q422" s="1850"/>
      <c r="R422" s="1850"/>
      <c r="S422" s="1850"/>
      <c r="T422" s="1850"/>
      <c r="U422" s="1850"/>
      <c r="V422" s="1327"/>
    </row>
    <row r="423" spans="1:22" ht="27.75" customHeight="1" x14ac:dyDescent="0.2">
      <c r="A423" s="2091"/>
      <c r="B423" s="1371"/>
      <c r="C423" s="1387">
        <v>3043982</v>
      </c>
      <c r="D423" s="1265" t="s">
        <v>820</v>
      </c>
      <c r="E423" s="2097" t="s">
        <v>821</v>
      </c>
      <c r="F423" s="1417" t="s">
        <v>822</v>
      </c>
      <c r="G423" s="1418"/>
      <c r="H423" s="1240"/>
      <c r="I423" s="2098" t="s">
        <v>823</v>
      </c>
      <c r="J423" s="1845">
        <f>K423+L423+M423+N423</f>
        <v>28089</v>
      </c>
      <c r="K423" s="1850"/>
      <c r="L423" s="1850"/>
      <c r="M423" s="1852">
        <f>M424</f>
        <v>28089</v>
      </c>
      <c r="N423" s="1850"/>
      <c r="O423" s="1843">
        <v>273058.63</v>
      </c>
      <c r="P423" s="1860">
        <v>38611</v>
      </c>
      <c r="Q423" s="1850"/>
      <c r="R423" s="1850"/>
      <c r="S423" s="1850"/>
      <c r="T423" s="2096">
        <f t="shared" ref="T423:T425" si="116">+O423-P423-Q423-R423-S423</f>
        <v>234447.63</v>
      </c>
      <c r="U423" s="1859">
        <v>25732</v>
      </c>
      <c r="V423" s="1327"/>
    </row>
    <row r="424" spans="1:22" x14ac:dyDescent="0.2">
      <c r="A424" s="2091"/>
      <c r="B424" s="1371"/>
      <c r="C424" s="1381"/>
      <c r="D424" s="1265"/>
      <c r="E424" s="2097"/>
      <c r="F424" s="1426"/>
      <c r="G424" s="1291" t="s">
        <v>824</v>
      </c>
      <c r="H424" s="1240" t="s">
        <v>825</v>
      </c>
      <c r="I424" s="2100"/>
      <c r="J424" s="1850">
        <v>28089</v>
      </c>
      <c r="K424" s="1857"/>
      <c r="L424" s="1857"/>
      <c r="M424" s="1850">
        <v>28089</v>
      </c>
      <c r="N424" s="1857"/>
      <c r="O424" s="1850"/>
      <c r="P424" s="1851"/>
      <c r="Q424" s="1850"/>
      <c r="R424" s="1850"/>
      <c r="S424" s="1850"/>
      <c r="T424" s="1850"/>
      <c r="U424" s="1850"/>
      <c r="V424" s="1327"/>
    </row>
    <row r="425" spans="1:22" ht="51" customHeight="1" x14ac:dyDescent="0.2">
      <c r="A425" s="2091"/>
      <c r="B425" s="1371"/>
      <c r="C425" s="1387">
        <v>3044119</v>
      </c>
      <c r="D425" s="1407" t="s">
        <v>826</v>
      </c>
      <c r="E425" s="2097" t="s">
        <v>827</v>
      </c>
      <c r="F425" s="1417" t="s">
        <v>828</v>
      </c>
      <c r="G425" s="1418"/>
      <c r="H425" s="1240"/>
      <c r="I425" s="2101" t="s">
        <v>64</v>
      </c>
      <c r="J425" s="1845">
        <f>K425+L425+M425+N425</f>
        <v>135</v>
      </c>
      <c r="K425" s="1850">
        <f>K427</f>
        <v>33</v>
      </c>
      <c r="L425" s="1850">
        <f t="shared" ref="L425:N425" si="117">L427</f>
        <v>34</v>
      </c>
      <c r="M425" s="1850">
        <f t="shared" si="117"/>
        <v>34</v>
      </c>
      <c r="N425" s="1850">
        <f t="shared" si="117"/>
        <v>34</v>
      </c>
      <c r="O425" s="1850"/>
      <c r="P425" s="1851">
        <v>500</v>
      </c>
      <c r="Q425" s="1850"/>
      <c r="R425" s="1850"/>
      <c r="S425" s="1850"/>
      <c r="T425" s="2096">
        <f t="shared" si="116"/>
        <v>-500</v>
      </c>
      <c r="U425" s="1859">
        <v>44184</v>
      </c>
      <c r="V425" s="1327"/>
    </row>
    <row r="426" spans="1:22" ht="37.5" customHeight="1" x14ac:dyDescent="0.2">
      <c r="A426" s="2091"/>
      <c r="B426" s="1371"/>
      <c r="C426" s="1372"/>
      <c r="D426" s="1407"/>
      <c r="E426" s="2097"/>
      <c r="F426" s="1424"/>
      <c r="G426" s="1291" t="s">
        <v>829</v>
      </c>
      <c r="H426" s="1399" t="s">
        <v>830</v>
      </c>
      <c r="I426" s="2102"/>
      <c r="J426" s="1850">
        <v>0</v>
      </c>
      <c r="K426" s="1850">
        <v>0</v>
      </c>
      <c r="L426" s="1850">
        <v>0</v>
      </c>
      <c r="M426" s="1850">
        <v>0</v>
      </c>
      <c r="N426" s="1850">
        <v>0</v>
      </c>
      <c r="O426" s="1850"/>
      <c r="P426" s="1851"/>
      <c r="Q426" s="1850"/>
      <c r="R426" s="1850"/>
      <c r="S426" s="1850"/>
      <c r="T426" s="1850"/>
      <c r="U426" s="1850"/>
      <c r="V426" s="1327"/>
    </row>
    <row r="427" spans="1:22" ht="30" customHeight="1" x14ac:dyDescent="0.2">
      <c r="A427" s="2103"/>
      <c r="B427" s="1380"/>
      <c r="C427" s="1381"/>
      <c r="D427" s="1407"/>
      <c r="E427" s="2097"/>
      <c r="F427" s="1426"/>
      <c r="G427" s="1291" t="s">
        <v>831</v>
      </c>
      <c r="H427" s="1399" t="s">
        <v>832</v>
      </c>
      <c r="I427" s="2104"/>
      <c r="J427" s="1850">
        <v>135</v>
      </c>
      <c r="K427" s="1857">
        <v>33</v>
      </c>
      <c r="L427" s="1857">
        <v>34</v>
      </c>
      <c r="M427" s="1857">
        <v>34</v>
      </c>
      <c r="N427" s="1857">
        <v>34</v>
      </c>
      <c r="O427" s="1884"/>
      <c r="P427" s="1890"/>
      <c r="Q427" s="1850"/>
      <c r="R427" s="1850"/>
      <c r="S427" s="1850"/>
      <c r="T427" s="1850"/>
      <c r="U427" s="1850"/>
      <c r="V427" s="1327"/>
    </row>
    <row r="428" spans="1:22" ht="19.5" customHeight="1" x14ac:dyDescent="0.2">
      <c r="A428" s="1367" t="s">
        <v>833</v>
      </c>
      <c r="B428" s="1368"/>
      <c r="C428" s="1368"/>
      <c r="D428" s="1368"/>
      <c r="E428" s="1368"/>
      <c r="F428" s="1368"/>
      <c r="G428" s="1368"/>
      <c r="H428" s="1368"/>
      <c r="I428" s="1368"/>
      <c r="J428" s="1368"/>
      <c r="K428" s="1368"/>
      <c r="L428" s="1368"/>
      <c r="M428" s="1368"/>
      <c r="N428" s="1368"/>
      <c r="O428" s="1368"/>
      <c r="P428" s="1368"/>
      <c r="Q428" s="1368"/>
      <c r="R428" s="1368"/>
      <c r="S428" s="1368"/>
      <c r="T428" s="1368"/>
      <c r="U428" s="1368"/>
      <c r="V428" s="1369"/>
    </row>
    <row r="429" spans="1:22" ht="38.25" customHeight="1" x14ac:dyDescent="0.2">
      <c r="A429" s="1370" t="s">
        <v>377</v>
      </c>
      <c r="B429" s="1371" t="s">
        <v>834</v>
      </c>
      <c r="C429" s="1372">
        <v>3043983</v>
      </c>
      <c r="D429" s="1373" t="s">
        <v>835</v>
      </c>
      <c r="E429" s="1256">
        <v>5000093</v>
      </c>
      <c r="F429" s="1417" t="s">
        <v>836</v>
      </c>
      <c r="G429" s="1343"/>
      <c r="H429" s="1324"/>
      <c r="I429" s="1373" t="s">
        <v>596</v>
      </c>
      <c r="J429" s="1845">
        <f>K429+L429+M429+N429</f>
        <v>1777</v>
      </c>
      <c r="K429" s="2105">
        <f>K430+K431+K432+K433+K434+K435+K436+K437+K438+K439+K440+K441+K442+K444+K443</f>
        <v>442</v>
      </c>
      <c r="L429" s="2105">
        <f t="shared" ref="L429:N429" si="118">L430+L431+L432+L433+L434+L435+L436+L437+L438+L439+L440+L441+L442+L444+L443</f>
        <v>442</v>
      </c>
      <c r="M429" s="2105">
        <f t="shared" si="118"/>
        <v>446</v>
      </c>
      <c r="N429" s="2105">
        <f t="shared" si="118"/>
        <v>447</v>
      </c>
      <c r="O429" s="2106">
        <v>792730.09</v>
      </c>
      <c r="P429" s="2107">
        <v>58682</v>
      </c>
      <c r="Q429" s="2108"/>
      <c r="R429" s="2109">
        <v>21413</v>
      </c>
      <c r="S429" s="2108"/>
      <c r="T429" s="2096">
        <f t="shared" ref="T429" si="119">+O429-P429-Q429-R429-S429</f>
        <v>712635.09</v>
      </c>
      <c r="U429" s="2109">
        <v>102927</v>
      </c>
      <c r="V429" s="2020"/>
    </row>
    <row r="430" spans="1:22" ht="16.5" x14ac:dyDescent="0.2">
      <c r="A430" s="1377"/>
      <c r="B430" s="1371"/>
      <c r="C430" s="1372"/>
      <c r="D430" s="1373"/>
      <c r="E430" s="1256"/>
      <c r="F430" s="1424"/>
      <c r="G430" s="1291" t="s">
        <v>837</v>
      </c>
      <c r="H430" s="1240" t="s">
        <v>838</v>
      </c>
      <c r="I430" s="1373"/>
      <c r="J430" s="2110">
        <v>66</v>
      </c>
      <c r="K430" s="1857">
        <v>16</v>
      </c>
      <c r="L430" s="1857">
        <v>16</v>
      </c>
      <c r="M430" s="1857">
        <v>17</v>
      </c>
      <c r="N430" s="1857">
        <v>17</v>
      </c>
      <c r="O430" s="1884"/>
      <c r="P430" s="1890"/>
      <c r="Q430" s="2110"/>
      <c r="R430" s="2110"/>
      <c r="S430" s="2110"/>
      <c r="T430" s="2110"/>
      <c r="U430" s="2110"/>
      <c r="V430" s="1327"/>
    </row>
    <row r="431" spans="1:22" ht="24.75" x14ac:dyDescent="0.2">
      <c r="A431" s="1377"/>
      <c r="B431" s="1371"/>
      <c r="C431" s="1372"/>
      <c r="D431" s="1373"/>
      <c r="E431" s="1256"/>
      <c r="F431" s="1424"/>
      <c r="G431" s="1291" t="s">
        <v>839</v>
      </c>
      <c r="H431" s="1240" t="s">
        <v>840</v>
      </c>
      <c r="I431" s="1373"/>
      <c r="J431" s="2110">
        <v>66</v>
      </c>
      <c r="K431" s="1857">
        <v>16</v>
      </c>
      <c r="L431" s="1857">
        <v>16</v>
      </c>
      <c r="M431" s="1857">
        <v>17</v>
      </c>
      <c r="N431" s="1857">
        <v>17</v>
      </c>
      <c r="O431" s="1884"/>
      <c r="P431" s="1890"/>
      <c r="Q431" s="2110"/>
      <c r="R431" s="2110"/>
      <c r="S431" s="2110"/>
      <c r="T431" s="2110"/>
      <c r="U431" s="2110"/>
      <c r="V431" s="1327"/>
    </row>
    <row r="432" spans="1:22" ht="24.75" x14ac:dyDescent="0.2">
      <c r="A432" s="1377"/>
      <c r="B432" s="1371"/>
      <c r="C432" s="1372"/>
      <c r="D432" s="1373"/>
      <c r="E432" s="1256"/>
      <c r="F432" s="1424"/>
      <c r="G432" s="1291" t="s">
        <v>841</v>
      </c>
      <c r="H432" s="1240" t="s">
        <v>842</v>
      </c>
      <c r="I432" s="1373"/>
      <c r="J432" s="2110">
        <v>0</v>
      </c>
      <c r="K432" s="2110">
        <v>0</v>
      </c>
      <c r="L432" s="2110">
        <v>0</v>
      </c>
      <c r="M432" s="2110">
        <v>0</v>
      </c>
      <c r="N432" s="2110">
        <v>0</v>
      </c>
      <c r="O432" s="2110"/>
      <c r="P432" s="2111"/>
      <c r="Q432" s="2110"/>
      <c r="R432" s="2110"/>
      <c r="S432" s="2110"/>
      <c r="T432" s="2110"/>
      <c r="U432" s="2110"/>
      <c r="V432" s="1327"/>
    </row>
    <row r="433" spans="1:22" ht="16.5" x14ac:dyDescent="0.2">
      <c r="A433" s="1377"/>
      <c r="B433" s="1371"/>
      <c r="C433" s="1372"/>
      <c r="D433" s="1373"/>
      <c r="E433" s="1256"/>
      <c r="F433" s="1424"/>
      <c r="G433" s="1291" t="s">
        <v>843</v>
      </c>
      <c r="H433" s="1240" t="s">
        <v>844</v>
      </c>
      <c r="I433" s="1373"/>
      <c r="J433" s="2110">
        <v>1</v>
      </c>
      <c r="K433" s="2110"/>
      <c r="L433" s="2110"/>
      <c r="M433" s="2110"/>
      <c r="N433" s="2110"/>
      <c r="O433" s="2110"/>
      <c r="P433" s="2111"/>
      <c r="Q433" s="2110"/>
      <c r="R433" s="2110"/>
      <c r="S433" s="2110"/>
      <c r="T433" s="2110"/>
      <c r="U433" s="2110"/>
      <c r="V433" s="1327"/>
    </row>
    <row r="434" spans="1:22" ht="16.5" x14ac:dyDescent="0.2">
      <c r="A434" s="1377"/>
      <c r="B434" s="1371"/>
      <c r="C434" s="1372"/>
      <c r="D434" s="1373"/>
      <c r="E434" s="1256"/>
      <c r="F434" s="1424"/>
      <c r="G434" s="1291" t="s">
        <v>845</v>
      </c>
      <c r="H434" s="1240" t="s">
        <v>846</v>
      </c>
      <c r="I434" s="1373"/>
      <c r="J434" s="2110">
        <v>0</v>
      </c>
      <c r="K434" s="2110">
        <v>0</v>
      </c>
      <c r="L434" s="2110">
        <v>0</v>
      </c>
      <c r="M434" s="2110">
        <v>0</v>
      </c>
      <c r="N434" s="2110">
        <v>0</v>
      </c>
      <c r="O434" s="2110"/>
      <c r="P434" s="2111"/>
      <c r="Q434" s="2110"/>
      <c r="R434" s="2110"/>
      <c r="S434" s="2110"/>
      <c r="T434" s="2110"/>
      <c r="U434" s="2110"/>
      <c r="V434" s="1327"/>
    </row>
    <row r="435" spans="1:22" ht="16.5" x14ac:dyDescent="0.2">
      <c r="A435" s="1377"/>
      <c r="B435" s="1371"/>
      <c r="C435" s="1372"/>
      <c r="D435" s="1373"/>
      <c r="E435" s="1256"/>
      <c r="F435" s="1424"/>
      <c r="G435" s="1291" t="s">
        <v>847</v>
      </c>
      <c r="H435" s="1240" t="s">
        <v>848</v>
      </c>
      <c r="I435" s="1373"/>
      <c r="J435" s="2110">
        <v>0</v>
      </c>
      <c r="K435" s="2110">
        <v>0</v>
      </c>
      <c r="L435" s="2110">
        <v>0</v>
      </c>
      <c r="M435" s="2110">
        <v>0</v>
      </c>
      <c r="N435" s="2110">
        <v>0</v>
      </c>
      <c r="O435" s="2110"/>
      <c r="P435" s="2111"/>
      <c r="Q435" s="2110"/>
      <c r="R435" s="2110"/>
      <c r="S435" s="2110"/>
      <c r="T435" s="2110"/>
      <c r="U435" s="2110"/>
      <c r="V435" s="1327"/>
    </row>
    <row r="436" spans="1:22" ht="16.5" x14ac:dyDescent="0.2">
      <c r="A436" s="1377"/>
      <c r="B436" s="1371"/>
      <c r="C436" s="1372"/>
      <c r="D436" s="1373"/>
      <c r="E436" s="1256"/>
      <c r="F436" s="1424"/>
      <c r="G436" s="1291" t="s">
        <v>849</v>
      </c>
      <c r="H436" s="1240" t="s">
        <v>850</v>
      </c>
      <c r="I436" s="1373"/>
      <c r="J436" s="2110">
        <v>0</v>
      </c>
      <c r="K436" s="2110">
        <v>0</v>
      </c>
      <c r="L436" s="2110">
        <v>0</v>
      </c>
      <c r="M436" s="2110">
        <v>0</v>
      </c>
      <c r="N436" s="2110">
        <v>0</v>
      </c>
      <c r="O436" s="2110"/>
      <c r="P436" s="2111"/>
      <c r="Q436" s="2110"/>
      <c r="R436" s="2110"/>
      <c r="S436" s="2110"/>
      <c r="T436" s="2110"/>
      <c r="U436" s="2110"/>
      <c r="V436" s="1327"/>
    </row>
    <row r="437" spans="1:22" ht="16.5" x14ac:dyDescent="0.2">
      <c r="A437" s="1377"/>
      <c r="B437" s="1371"/>
      <c r="C437" s="1372"/>
      <c r="D437" s="1373"/>
      <c r="E437" s="1256"/>
      <c r="F437" s="1424"/>
      <c r="G437" s="1291" t="s">
        <v>851</v>
      </c>
      <c r="H437" s="1240" t="s">
        <v>852</v>
      </c>
      <c r="I437" s="1373"/>
      <c r="J437" s="2110">
        <v>1</v>
      </c>
      <c r="K437" s="2110"/>
      <c r="L437" s="2110"/>
      <c r="M437" s="2110"/>
      <c r="N437" s="2110"/>
      <c r="O437" s="2110"/>
      <c r="P437" s="2111"/>
      <c r="Q437" s="2110"/>
      <c r="R437" s="2110"/>
      <c r="S437" s="2110"/>
      <c r="T437" s="2110"/>
      <c r="U437" s="2110"/>
      <c r="V437" s="1327"/>
    </row>
    <row r="438" spans="1:22" ht="16.5" x14ac:dyDescent="0.2">
      <c r="A438" s="1377"/>
      <c r="B438" s="1371"/>
      <c r="C438" s="1372"/>
      <c r="D438" s="1373"/>
      <c r="E438" s="1256"/>
      <c r="F438" s="1424"/>
      <c r="G438" s="1291" t="s">
        <v>853</v>
      </c>
      <c r="H438" s="1240" t="s">
        <v>854</v>
      </c>
      <c r="I438" s="1373"/>
      <c r="J438" s="2110">
        <v>0</v>
      </c>
      <c r="K438" s="2110">
        <v>0</v>
      </c>
      <c r="L438" s="2110">
        <v>0</v>
      </c>
      <c r="M438" s="2110">
        <v>0</v>
      </c>
      <c r="N438" s="2110">
        <v>0</v>
      </c>
      <c r="O438" s="2110"/>
      <c r="P438" s="2111"/>
      <c r="Q438" s="2110"/>
      <c r="R438" s="2110"/>
      <c r="S438" s="2110"/>
      <c r="T438" s="2110"/>
      <c r="U438" s="2110"/>
      <c r="V438" s="1327"/>
    </row>
    <row r="439" spans="1:22" ht="16.5" x14ac:dyDescent="0.2">
      <c r="A439" s="1377"/>
      <c r="B439" s="1371"/>
      <c r="C439" s="1372"/>
      <c r="D439" s="1373"/>
      <c r="E439" s="1256"/>
      <c r="F439" s="1424"/>
      <c r="G439" s="1291" t="s">
        <v>855</v>
      </c>
      <c r="H439" s="1240" t="s">
        <v>856</v>
      </c>
      <c r="I439" s="1373"/>
      <c r="J439" s="2110">
        <v>0</v>
      </c>
      <c r="K439" s="2110">
        <v>0</v>
      </c>
      <c r="L439" s="2110">
        <v>0</v>
      </c>
      <c r="M439" s="2110">
        <v>0</v>
      </c>
      <c r="N439" s="2110">
        <v>0</v>
      </c>
      <c r="O439" s="2110"/>
      <c r="P439" s="2111"/>
      <c r="Q439" s="2110"/>
      <c r="R439" s="2110"/>
      <c r="S439" s="2110"/>
      <c r="T439" s="2110"/>
      <c r="U439" s="2110"/>
      <c r="V439" s="1327"/>
    </row>
    <row r="440" spans="1:22" ht="16.5" x14ac:dyDescent="0.2">
      <c r="A440" s="1377"/>
      <c r="B440" s="1371"/>
      <c r="C440" s="1372"/>
      <c r="D440" s="1373"/>
      <c r="E440" s="1256"/>
      <c r="F440" s="1424"/>
      <c r="G440" s="1291" t="s">
        <v>857</v>
      </c>
      <c r="H440" s="1240" t="s">
        <v>858</v>
      </c>
      <c r="I440" s="1373"/>
      <c r="J440" s="2110">
        <v>0</v>
      </c>
      <c r="K440" s="2110">
        <v>0</v>
      </c>
      <c r="L440" s="2110">
        <v>0</v>
      </c>
      <c r="M440" s="2110">
        <v>0</v>
      </c>
      <c r="N440" s="2110">
        <v>0</v>
      </c>
      <c r="O440" s="2110"/>
      <c r="P440" s="2111"/>
      <c r="Q440" s="2110"/>
      <c r="R440" s="2110"/>
      <c r="S440" s="2110"/>
      <c r="T440" s="2110"/>
      <c r="U440" s="2110"/>
      <c r="V440" s="1327"/>
    </row>
    <row r="441" spans="1:22" ht="16.5" x14ac:dyDescent="0.2">
      <c r="A441" s="1377"/>
      <c r="B441" s="1371"/>
      <c r="C441" s="1372"/>
      <c r="D441" s="1373"/>
      <c r="E441" s="1256"/>
      <c r="F441" s="1424"/>
      <c r="G441" s="1291" t="s">
        <v>859</v>
      </c>
      <c r="H441" s="1240" t="s">
        <v>860</v>
      </c>
      <c r="I441" s="1373"/>
      <c r="J441" s="2110">
        <v>1489</v>
      </c>
      <c r="K441" s="1857">
        <v>372</v>
      </c>
      <c r="L441" s="1857">
        <v>372</v>
      </c>
      <c r="M441" s="1857">
        <v>372</v>
      </c>
      <c r="N441" s="1857">
        <v>373</v>
      </c>
      <c r="O441" s="1884"/>
      <c r="P441" s="1890"/>
      <c r="Q441" s="2110"/>
      <c r="R441" s="2110"/>
      <c r="S441" s="2110"/>
      <c r="T441" s="2110"/>
      <c r="U441" s="2110"/>
      <c r="V441" s="1327"/>
    </row>
    <row r="442" spans="1:22" ht="16.5" x14ac:dyDescent="0.2">
      <c r="A442" s="1377"/>
      <c r="B442" s="1371"/>
      <c r="C442" s="1372"/>
      <c r="D442" s="1373"/>
      <c r="E442" s="1256"/>
      <c r="F442" s="1424"/>
      <c r="G442" s="1291" t="s">
        <v>861</v>
      </c>
      <c r="H442" s="1240" t="s">
        <v>862</v>
      </c>
      <c r="I442" s="1373"/>
      <c r="J442" s="2110">
        <v>0</v>
      </c>
      <c r="K442" s="2110"/>
      <c r="L442" s="2110"/>
      <c r="M442" s="2110"/>
      <c r="N442" s="2110"/>
      <c r="O442" s="2110"/>
      <c r="P442" s="2111"/>
      <c r="Q442" s="2110"/>
      <c r="R442" s="2110"/>
      <c r="S442" s="2110"/>
      <c r="T442" s="2110"/>
      <c r="U442" s="2110"/>
      <c r="V442" s="1327"/>
    </row>
    <row r="443" spans="1:22" ht="24.75" x14ac:dyDescent="0.2">
      <c r="A443" s="1377"/>
      <c r="B443" s="1371"/>
      <c r="C443" s="1372"/>
      <c r="D443" s="1373"/>
      <c r="E443" s="1256"/>
      <c r="F443" s="1424"/>
      <c r="G443" s="1291" t="s">
        <v>863</v>
      </c>
      <c r="H443" s="1240" t="s">
        <v>864</v>
      </c>
      <c r="I443" s="1373"/>
      <c r="J443" s="2110">
        <v>78</v>
      </c>
      <c r="K443" s="1857">
        <v>19</v>
      </c>
      <c r="L443" s="1857">
        <v>19</v>
      </c>
      <c r="M443" s="1857">
        <v>20</v>
      </c>
      <c r="N443" s="1857">
        <v>20</v>
      </c>
      <c r="O443" s="1884"/>
      <c r="P443" s="1890"/>
      <c r="Q443" s="2110"/>
      <c r="R443" s="2110"/>
      <c r="S443" s="2110"/>
      <c r="T443" s="2110"/>
      <c r="U443" s="2110"/>
      <c r="V443" s="1327"/>
    </row>
    <row r="444" spans="1:22" ht="33" x14ac:dyDescent="0.2">
      <c r="A444" s="1377"/>
      <c r="B444" s="1371"/>
      <c r="C444" s="1372"/>
      <c r="D444" s="1373"/>
      <c r="E444" s="1256"/>
      <c r="F444" s="1424"/>
      <c r="G444" s="1291" t="s">
        <v>865</v>
      </c>
      <c r="H444" s="1240" t="s">
        <v>866</v>
      </c>
      <c r="I444" s="1373"/>
      <c r="J444" s="2110">
        <v>78</v>
      </c>
      <c r="K444" s="1857">
        <v>19</v>
      </c>
      <c r="L444" s="1857">
        <v>19</v>
      </c>
      <c r="M444" s="1857">
        <v>20</v>
      </c>
      <c r="N444" s="1857">
        <v>20</v>
      </c>
      <c r="O444" s="1884"/>
      <c r="P444" s="1890"/>
      <c r="Q444" s="2110"/>
      <c r="R444" s="2110"/>
      <c r="S444" s="2110"/>
      <c r="T444" s="2110"/>
      <c r="U444" s="2110"/>
      <c r="V444" s="1327"/>
    </row>
    <row r="445" spans="1:22" ht="33" x14ac:dyDescent="0.2">
      <c r="A445" s="1377"/>
      <c r="B445" s="1371"/>
      <c r="C445" s="1372"/>
      <c r="D445" s="1373"/>
      <c r="E445" s="1256"/>
      <c r="F445" s="1424"/>
      <c r="G445" s="1291" t="s">
        <v>867</v>
      </c>
      <c r="H445" s="1240" t="s">
        <v>868</v>
      </c>
      <c r="I445" s="1373"/>
      <c r="J445" s="2110">
        <v>0</v>
      </c>
      <c r="K445" s="2110"/>
      <c r="L445" s="2110"/>
      <c r="M445" s="2110"/>
      <c r="N445" s="2110"/>
      <c r="O445" s="2110"/>
      <c r="P445" s="2111"/>
      <c r="Q445" s="2110"/>
      <c r="R445" s="2110"/>
      <c r="S445" s="2110"/>
      <c r="T445" s="2110"/>
      <c r="U445" s="2110"/>
      <c r="V445" s="1327"/>
    </row>
    <row r="446" spans="1:22" ht="16.5" x14ac:dyDescent="0.2">
      <c r="A446" s="1377"/>
      <c r="B446" s="1371"/>
      <c r="C446" s="1372"/>
      <c r="D446" s="1373"/>
      <c r="E446" s="1256"/>
      <c r="F446" s="1424"/>
      <c r="G446" s="1291" t="s">
        <v>869</v>
      </c>
      <c r="H446" s="1240" t="s">
        <v>870</v>
      </c>
      <c r="I446" s="1373"/>
      <c r="J446" s="2110">
        <v>0</v>
      </c>
      <c r="K446" s="2110"/>
      <c r="L446" s="2110"/>
      <c r="M446" s="2110"/>
      <c r="N446" s="2110"/>
      <c r="O446" s="2110"/>
      <c r="P446" s="2111"/>
      <c r="Q446" s="2110"/>
      <c r="R446" s="2110"/>
      <c r="S446" s="2110"/>
      <c r="T446" s="2110"/>
      <c r="U446" s="2110"/>
      <c r="V446" s="1327"/>
    </row>
    <row r="447" spans="1:22" ht="24.75" x14ac:dyDescent="0.2">
      <c r="A447" s="1377"/>
      <c r="B447" s="1371"/>
      <c r="C447" s="1372"/>
      <c r="D447" s="1373"/>
      <c r="E447" s="1256"/>
      <c r="F447" s="1424"/>
      <c r="G447" s="1291" t="s">
        <v>871</v>
      </c>
      <c r="H447" s="1240" t="s">
        <v>872</v>
      </c>
      <c r="I447" s="1373"/>
      <c r="J447" s="2110">
        <v>0</v>
      </c>
      <c r="K447" s="2110"/>
      <c r="L447" s="2110"/>
      <c r="M447" s="2110"/>
      <c r="N447" s="2110"/>
      <c r="O447" s="2110"/>
      <c r="P447" s="2111"/>
      <c r="Q447" s="2110"/>
      <c r="R447" s="2110"/>
      <c r="S447" s="2110"/>
      <c r="T447" s="2110"/>
      <c r="U447" s="2110"/>
      <c r="V447" s="1327"/>
    </row>
    <row r="448" spans="1:22" ht="16.5" x14ac:dyDescent="0.2">
      <c r="A448" s="1377"/>
      <c r="B448" s="1371"/>
      <c r="C448" s="1372"/>
      <c r="D448" s="1373"/>
      <c r="E448" s="1256"/>
      <c r="F448" s="1424"/>
      <c r="G448" s="1291" t="s">
        <v>873</v>
      </c>
      <c r="H448" s="1240" t="s">
        <v>874</v>
      </c>
      <c r="I448" s="1373"/>
      <c r="J448" s="2110">
        <v>0</v>
      </c>
      <c r="K448" s="2110"/>
      <c r="L448" s="2110"/>
      <c r="M448" s="2110"/>
      <c r="N448" s="2110"/>
      <c r="O448" s="2110"/>
      <c r="P448" s="2111"/>
      <c r="Q448" s="2110"/>
      <c r="R448" s="2110"/>
      <c r="S448" s="2110"/>
      <c r="T448" s="2110"/>
      <c r="U448" s="2110"/>
      <c r="V448" s="1327"/>
    </row>
    <row r="449" spans="1:22" ht="16.5" x14ac:dyDescent="0.2">
      <c r="A449" s="1379"/>
      <c r="B449" s="1380"/>
      <c r="C449" s="1381"/>
      <c r="D449" s="1382"/>
      <c r="E449" s="1259"/>
      <c r="F449" s="1424"/>
      <c r="G449" s="1291" t="s">
        <v>875</v>
      </c>
      <c r="H449" s="1240" t="s">
        <v>876</v>
      </c>
      <c r="I449" s="1382"/>
      <c r="J449" s="2110">
        <v>0</v>
      </c>
      <c r="K449" s="2110"/>
      <c r="L449" s="2110"/>
      <c r="M449" s="2110"/>
      <c r="N449" s="2110"/>
      <c r="O449" s="2110"/>
      <c r="P449" s="2111"/>
      <c r="Q449" s="2110"/>
      <c r="R449" s="2110"/>
      <c r="S449" s="2110"/>
      <c r="T449" s="2110"/>
      <c r="U449" s="2110"/>
      <c r="V449" s="1327"/>
    </row>
    <row r="450" spans="1:22" ht="36.75" customHeight="1" x14ac:dyDescent="0.2">
      <c r="A450" s="1370" t="s">
        <v>396</v>
      </c>
      <c r="B450" s="1386" t="s">
        <v>877</v>
      </c>
      <c r="C450" s="1387">
        <v>3043984</v>
      </c>
      <c r="D450" s="1388" t="s">
        <v>878</v>
      </c>
      <c r="E450" s="1387">
        <v>5000094</v>
      </c>
      <c r="F450" s="1417" t="s">
        <v>879</v>
      </c>
      <c r="G450" s="1418"/>
      <c r="H450" s="1240"/>
      <c r="I450" s="1391" t="s">
        <v>2212</v>
      </c>
      <c r="J450" s="1845">
        <f>K450+L450+M450+N450</f>
        <v>1353</v>
      </c>
      <c r="K450" s="2112">
        <f>K451+K452+K453+K454+K455+K456+K457+K458+K459+K460+K461+K462+K463+K464+K465+K466+K467+K468+K469+K470+K471+K472+K473+K474+K475+K476+K477+K478+K479+K480</f>
        <v>333</v>
      </c>
      <c r="L450" s="2112">
        <f t="shared" ref="L450:N450" si="120">L451+L452+L453+L454+L455+L456+L457+L458+L459+L460+L461+L462+L463+L464+L465+L466+L467+L468+L469+L470+L471+L472+L473+L474+L475+L476+L477+L478+L479+L480</f>
        <v>340</v>
      </c>
      <c r="M450" s="2112">
        <f t="shared" si="120"/>
        <v>337</v>
      </c>
      <c r="N450" s="2112">
        <f t="shared" si="120"/>
        <v>343</v>
      </c>
      <c r="O450" s="2113">
        <v>1098404.99</v>
      </c>
      <c r="P450" s="2114">
        <v>38122</v>
      </c>
      <c r="Q450" s="2110"/>
      <c r="R450" s="2115">
        <v>67967</v>
      </c>
      <c r="S450" s="2110"/>
      <c r="T450" s="1877">
        <f t="shared" ref="T450" si="121">+O450-P450-Q450-R450-S450</f>
        <v>992315.99</v>
      </c>
      <c r="U450" s="2115">
        <v>72452</v>
      </c>
      <c r="V450" s="1327"/>
    </row>
    <row r="451" spans="1:22" ht="16.5" x14ac:dyDescent="0.2">
      <c r="A451" s="1377"/>
      <c r="B451" s="1371"/>
      <c r="C451" s="1372"/>
      <c r="D451" s="1373"/>
      <c r="E451" s="1372"/>
      <c r="F451" s="1424"/>
      <c r="G451" s="1291" t="s">
        <v>880</v>
      </c>
      <c r="H451" s="1240" t="s">
        <v>881</v>
      </c>
      <c r="I451" s="1376"/>
      <c r="J451" s="2110">
        <v>751</v>
      </c>
      <c r="K451" s="1857">
        <v>187</v>
      </c>
      <c r="L451" s="1857">
        <v>188</v>
      </c>
      <c r="M451" s="1857">
        <v>188</v>
      </c>
      <c r="N451" s="1857">
        <v>188</v>
      </c>
      <c r="O451" s="1884"/>
      <c r="P451" s="1890"/>
      <c r="Q451" s="2110"/>
      <c r="R451" s="2110"/>
      <c r="S451" s="2110"/>
      <c r="T451" s="2110"/>
      <c r="U451" s="2110"/>
      <c r="V451" s="1327"/>
    </row>
    <row r="452" spans="1:22" ht="16.5" x14ac:dyDescent="0.2">
      <c r="A452" s="1377"/>
      <c r="B452" s="1371"/>
      <c r="C452" s="1372"/>
      <c r="D452" s="1373"/>
      <c r="E452" s="1372"/>
      <c r="F452" s="1424"/>
      <c r="G452" s="1291" t="s">
        <v>882</v>
      </c>
      <c r="H452" s="1240" t="s">
        <v>883</v>
      </c>
      <c r="I452" s="1376"/>
      <c r="J452" s="2110">
        <v>55</v>
      </c>
      <c r="K452" s="1857">
        <v>13</v>
      </c>
      <c r="L452" s="1857">
        <v>14</v>
      </c>
      <c r="M452" s="1857">
        <v>14</v>
      </c>
      <c r="N452" s="1857">
        <v>14</v>
      </c>
      <c r="O452" s="1884"/>
      <c r="P452" s="1890"/>
      <c r="Q452" s="2110"/>
      <c r="R452" s="2110"/>
      <c r="S452" s="2110"/>
      <c r="T452" s="2110"/>
      <c r="U452" s="2110"/>
      <c r="V452" s="1327"/>
    </row>
    <row r="453" spans="1:22" ht="16.5" x14ac:dyDescent="0.2">
      <c r="A453" s="1377"/>
      <c r="B453" s="1371"/>
      <c r="C453" s="1372"/>
      <c r="D453" s="1373"/>
      <c r="E453" s="1372"/>
      <c r="F453" s="1424"/>
      <c r="G453" s="1291" t="s">
        <v>884</v>
      </c>
      <c r="H453" s="1240" t="s">
        <v>885</v>
      </c>
      <c r="I453" s="1376"/>
      <c r="J453" s="2110">
        <v>51</v>
      </c>
      <c r="K453" s="1857">
        <v>12</v>
      </c>
      <c r="L453" s="1857">
        <v>13</v>
      </c>
      <c r="M453" s="1857">
        <v>13</v>
      </c>
      <c r="N453" s="1857">
        <v>13</v>
      </c>
      <c r="O453" s="1884"/>
      <c r="P453" s="1890"/>
      <c r="Q453" s="2110"/>
      <c r="R453" s="2110"/>
      <c r="S453" s="2110"/>
      <c r="T453" s="2110"/>
      <c r="U453" s="2110"/>
      <c r="V453" s="1327"/>
    </row>
    <row r="454" spans="1:22" ht="24.75" x14ac:dyDescent="0.2">
      <c r="A454" s="1377"/>
      <c r="B454" s="1371"/>
      <c r="C454" s="1372"/>
      <c r="D454" s="1373"/>
      <c r="E454" s="1372"/>
      <c r="F454" s="1424"/>
      <c r="G454" s="1291" t="s">
        <v>886</v>
      </c>
      <c r="H454" s="1240" t="s">
        <v>887</v>
      </c>
      <c r="I454" s="1376"/>
      <c r="J454" s="2110">
        <v>56</v>
      </c>
      <c r="K454" s="1857">
        <v>14</v>
      </c>
      <c r="L454" s="1857">
        <v>14</v>
      </c>
      <c r="M454" s="1857">
        <v>14</v>
      </c>
      <c r="N454" s="1857">
        <v>14</v>
      </c>
      <c r="O454" s="1884"/>
      <c r="P454" s="1890"/>
      <c r="Q454" s="2110"/>
      <c r="R454" s="2110"/>
      <c r="S454" s="2110"/>
      <c r="T454" s="2110"/>
      <c r="U454" s="2110"/>
      <c r="V454" s="1327"/>
    </row>
    <row r="455" spans="1:22" ht="16.5" x14ac:dyDescent="0.2">
      <c r="A455" s="1377"/>
      <c r="B455" s="1371"/>
      <c r="C455" s="1372"/>
      <c r="D455" s="1373"/>
      <c r="E455" s="1372"/>
      <c r="F455" s="1424"/>
      <c r="G455" s="1291" t="s">
        <v>888</v>
      </c>
      <c r="H455" s="1240" t="s">
        <v>889</v>
      </c>
      <c r="I455" s="1376"/>
      <c r="J455" s="2110">
        <v>0</v>
      </c>
      <c r="K455" s="2110">
        <v>0</v>
      </c>
      <c r="L455" s="2110">
        <v>0</v>
      </c>
      <c r="M455" s="2110">
        <v>0</v>
      </c>
      <c r="N455" s="2110">
        <v>0</v>
      </c>
      <c r="O455" s="2110"/>
      <c r="P455" s="2111"/>
      <c r="Q455" s="2110"/>
      <c r="R455" s="2110"/>
      <c r="S455" s="2110"/>
      <c r="T455" s="2110"/>
      <c r="U455" s="2110"/>
      <c r="V455" s="1327"/>
    </row>
    <row r="456" spans="1:22" ht="24.75" x14ac:dyDescent="0.2">
      <c r="A456" s="1377"/>
      <c r="B456" s="1371"/>
      <c r="C456" s="1372"/>
      <c r="D456" s="1373"/>
      <c r="E456" s="1372"/>
      <c r="F456" s="1424"/>
      <c r="G456" s="1291" t="s">
        <v>890</v>
      </c>
      <c r="H456" s="1240" t="s">
        <v>891</v>
      </c>
      <c r="I456" s="1376"/>
      <c r="J456" s="2110">
        <v>0</v>
      </c>
      <c r="K456" s="2110">
        <v>0</v>
      </c>
      <c r="L456" s="2110">
        <v>0</v>
      </c>
      <c r="M456" s="2110">
        <v>0</v>
      </c>
      <c r="N456" s="2110">
        <v>0</v>
      </c>
      <c r="O456" s="2110"/>
      <c r="P456" s="2111"/>
      <c r="Q456" s="2110"/>
      <c r="R456" s="2110"/>
      <c r="S456" s="2110"/>
      <c r="T456" s="2110"/>
      <c r="U456" s="2110"/>
      <c r="V456" s="1327"/>
    </row>
    <row r="457" spans="1:22" ht="16.5" x14ac:dyDescent="0.2">
      <c r="A457" s="1377"/>
      <c r="B457" s="1371"/>
      <c r="C457" s="1372"/>
      <c r="D457" s="1373"/>
      <c r="E457" s="1372"/>
      <c r="F457" s="1424"/>
      <c r="G457" s="1291" t="s">
        <v>892</v>
      </c>
      <c r="H457" s="1240" t="s">
        <v>893</v>
      </c>
      <c r="I457" s="1376"/>
      <c r="J457" s="2110">
        <v>0</v>
      </c>
      <c r="K457" s="2110">
        <v>0</v>
      </c>
      <c r="L457" s="2110">
        <v>0</v>
      </c>
      <c r="M457" s="2110">
        <v>0</v>
      </c>
      <c r="N457" s="2110">
        <v>0</v>
      </c>
      <c r="O457" s="2110"/>
      <c r="P457" s="2111"/>
      <c r="Q457" s="2110"/>
      <c r="R457" s="2110"/>
      <c r="S457" s="2110"/>
      <c r="T457" s="2110"/>
      <c r="U457" s="2110"/>
      <c r="V457" s="1327"/>
    </row>
    <row r="458" spans="1:22" ht="33" x14ac:dyDescent="0.2">
      <c r="A458" s="1377"/>
      <c r="B458" s="1371"/>
      <c r="C458" s="1372"/>
      <c r="D458" s="1373"/>
      <c r="E458" s="1372"/>
      <c r="F458" s="1424"/>
      <c r="G458" s="1291" t="s">
        <v>894</v>
      </c>
      <c r="H458" s="1240" t="s">
        <v>895</v>
      </c>
      <c r="I458" s="1376"/>
      <c r="J458" s="2110">
        <v>0</v>
      </c>
      <c r="K458" s="2110">
        <v>0</v>
      </c>
      <c r="L458" s="2110">
        <v>0</v>
      </c>
      <c r="M458" s="2110">
        <v>0</v>
      </c>
      <c r="N458" s="2110">
        <v>0</v>
      </c>
      <c r="O458" s="2110"/>
      <c r="P458" s="2111"/>
      <c r="Q458" s="2110"/>
      <c r="R458" s="2110"/>
      <c r="S458" s="2110"/>
      <c r="T458" s="2110"/>
      <c r="U458" s="2110"/>
      <c r="V458" s="1327"/>
    </row>
    <row r="459" spans="1:22" ht="16.5" x14ac:dyDescent="0.2">
      <c r="A459" s="1377"/>
      <c r="B459" s="1371"/>
      <c r="C459" s="1372"/>
      <c r="D459" s="1373"/>
      <c r="E459" s="1372"/>
      <c r="F459" s="1424"/>
      <c r="G459" s="1291" t="s">
        <v>896</v>
      </c>
      <c r="H459" s="1240" t="s">
        <v>897</v>
      </c>
      <c r="I459" s="1376"/>
      <c r="J459" s="2116">
        <v>2</v>
      </c>
      <c r="K459" s="2110"/>
      <c r="L459" s="2110">
        <v>1</v>
      </c>
      <c r="M459" s="2110"/>
      <c r="N459" s="2110">
        <v>1</v>
      </c>
      <c r="O459" s="2110"/>
      <c r="P459" s="2111"/>
      <c r="Q459" s="2110"/>
      <c r="R459" s="2110"/>
      <c r="S459" s="2110"/>
      <c r="T459" s="2110"/>
      <c r="U459" s="2110"/>
      <c r="V459" s="1327"/>
    </row>
    <row r="460" spans="1:22" ht="16.5" x14ac:dyDescent="0.2">
      <c r="A460" s="1377"/>
      <c r="B460" s="1371"/>
      <c r="C460" s="1372"/>
      <c r="D460" s="1373"/>
      <c r="E460" s="1372"/>
      <c r="F460" s="1424"/>
      <c r="G460" s="1291" t="s">
        <v>898</v>
      </c>
      <c r="H460" s="1240" t="s">
        <v>899</v>
      </c>
      <c r="I460" s="1376"/>
      <c r="J460" s="2116">
        <v>0</v>
      </c>
      <c r="K460" s="2110">
        <v>0</v>
      </c>
      <c r="L460" s="2110">
        <v>0</v>
      </c>
      <c r="M460" s="2110">
        <v>0</v>
      </c>
      <c r="N460" s="2110">
        <v>0</v>
      </c>
      <c r="O460" s="2110"/>
      <c r="P460" s="2111"/>
      <c r="Q460" s="2110"/>
      <c r="R460" s="2110"/>
      <c r="S460" s="2110"/>
      <c r="T460" s="2110"/>
      <c r="U460" s="2110"/>
      <c r="V460" s="1327"/>
    </row>
    <row r="461" spans="1:22" ht="16.5" x14ac:dyDescent="0.2">
      <c r="A461" s="1377"/>
      <c r="B461" s="1371"/>
      <c r="C461" s="1372"/>
      <c r="D461" s="1373"/>
      <c r="E461" s="1372"/>
      <c r="F461" s="1424"/>
      <c r="G461" s="1291" t="s">
        <v>900</v>
      </c>
      <c r="H461" s="1240" t="s">
        <v>901</v>
      </c>
      <c r="I461" s="1376"/>
      <c r="J461" s="2116">
        <v>2</v>
      </c>
      <c r="K461" s="2110"/>
      <c r="L461" s="2110">
        <v>1</v>
      </c>
      <c r="M461" s="2110"/>
      <c r="N461" s="2110">
        <v>1</v>
      </c>
      <c r="O461" s="2110"/>
      <c r="P461" s="2111"/>
      <c r="Q461" s="2110"/>
      <c r="R461" s="2110"/>
      <c r="S461" s="2110"/>
      <c r="T461" s="2110"/>
      <c r="U461" s="2110"/>
      <c r="V461" s="1327"/>
    </row>
    <row r="462" spans="1:22" ht="16.5" x14ac:dyDescent="0.2">
      <c r="A462" s="1377"/>
      <c r="B462" s="1371"/>
      <c r="C462" s="1372"/>
      <c r="D462" s="1373"/>
      <c r="E462" s="1372"/>
      <c r="F462" s="1424"/>
      <c r="G462" s="1291" t="s">
        <v>902</v>
      </c>
      <c r="H462" s="1240" t="s">
        <v>903</v>
      </c>
      <c r="I462" s="1376"/>
      <c r="J462" s="2116">
        <v>0</v>
      </c>
      <c r="K462" s="2110">
        <v>0</v>
      </c>
      <c r="L462" s="2110">
        <v>0</v>
      </c>
      <c r="M462" s="2110">
        <v>0</v>
      </c>
      <c r="N462" s="2110">
        <v>0</v>
      </c>
      <c r="O462" s="2110"/>
      <c r="P462" s="2111"/>
      <c r="Q462" s="2110"/>
      <c r="R462" s="2110"/>
      <c r="S462" s="2110"/>
      <c r="T462" s="2110"/>
      <c r="U462" s="2110"/>
      <c r="V462" s="1327"/>
    </row>
    <row r="463" spans="1:22" ht="16.5" x14ac:dyDescent="0.2">
      <c r="A463" s="1377"/>
      <c r="B463" s="1371"/>
      <c r="C463" s="1372"/>
      <c r="D463" s="1373"/>
      <c r="E463" s="1372"/>
      <c r="F463" s="1424"/>
      <c r="G463" s="1291" t="s">
        <v>904</v>
      </c>
      <c r="H463" s="1240" t="s">
        <v>905</v>
      </c>
      <c r="I463" s="1376"/>
      <c r="J463" s="2116">
        <v>0</v>
      </c>
      <c r="K463" s="2110">
        <v>0</v>
      </c>
      <c r="L463" s="2110">
        <v>0</v>
      </c>
      <c r="M463" s="2110">
        <v>0</v>
      </c>
      <c r="N463" s="2110">
        <v>0</v>
      </c>
      <c r="O463" s="2110"/>
      <c r="P463" s="2111"/>
      <c r="Q463" s="2110"/>
      <c r="R463" s="2110"/>
      <c r="S463" s="2110"/>
      <c r="T463" s="2110"/>
      <c r="U463" s="2110"/>
      <c r="V463" s="1327"/>
    </row>
    <row r="464" spans="1:22" ht="16.5" x14ac:dyDescent="0.2">
      <c r="A464" s="1377"/>
      <c r="B464" s="1371"/>
      <c r="C464" s="1372"/>
      <c r="D464" s="1373"/>
      <c r="E464" s="1372"/>
      <c r="F464" s="1424"/>
      <c r="G464" s="1291" t="s">
        <v>906</v>
      </c>
      <c r="H464" s="1240" t="s">
        <v>907</v>
      </c>
      <c r="I464" s="1376"/>
      <c r="J464" s="2116">
        <v>0</v>
      </c>
      <c r="K464" s="2110">
        <v>0</v>
      </c>
      <c r="L464" s="2110">
        <v>0</v>
      </c>
      <c r="M464" s="2110">
        <v>0</v>
      </c>
      <c r="N464" s="2110">
        <v>0</v>
      </c>
      <c r="O464" s="2110"/>
      <c r="P464" s="2111"/>
      <c r="Q464" s="2110"/>
      <c r="R464" s="2110"/>
      <c r="S464" s="2110"/>
      <c r="T464" s="2110"/>
      <c r="U464" s="2110"/>
      <c r="V464" s="1327"/>
    </row>
    <row r="465" spans="1:22" ht="16.5" x14ac:dyDescent="0.2">
      <c r="A465" s="1377"/>
      <c r="B465" s="1371"/>
      <c r="C465" s="1372"/>
      <c r="D465" s="1373"/>
      <c r="E465" s="1372"/>
      <c r="F465" s="1424"/>
      <c r="G465" s="1291" t="s">
        <v>908</v>
      </c>
      <c r="H465" s="1240" t="s">
        <v>909</v>
      </c>
      <c r="I465" s="1376"/>
      <c r="J465" s="2116">
        <v>0</v>
      </c>
      <c r="K465" s="2110">
        <v>0</v>
      </c>
      <c r="L465" s="2110">
        <v>0</v>
      </c>
      <c r="M465" s="2110">
        <v>0</v>
      </c>
      <c r="N465" s="2110">
        <v>0</v>
      </c>
      <c r="O465" s="2110"/>
      <c r="P465" s="2111"/>
      <c r="Q465" s="2110"/>
      <c r="R465" s="2110"/>
      <c r="S465" s="2110"/>
      <c r="T465" s="2110"/>
      <c r="U465" s="2110"/>
      <c r="V465" s="1327"/>
    </row>
    <row r="466" spans="1:22" ht="16.5" x14ac:dyDescent="0.2">
      <c r="A466" s="1377"/>
      <c r="B466" s="1371"/>
      <c r="C466" s="1372"/>
      <c r="D466" s="1373"/>
      <c r="E466" s="1372"/>
      <c r="F466" s="1424"/>
      <c r="G466" s="1291" t="s">
        <v>910</v>
      </c>
      <c r="H466" s="1240" t="s">
        <v>911</v>
      </c>
      <c r="I466" s="1376"/>
      <c r="J466" s="2116">
        <v>0</v>
      </c>
      <c r="K466" s="2110">
        <v>0</v>
      </c>
      <c r="L466" s="2110">
        <v>0</v>
      </c>
      <c r="M466" s="2110">
        <v>0</v>
      </c>
      <c r="N466" s="2110">
        <v>0</v>
      </c>
      <c r="O466" s="2110"/>
      <c r="P466" s="2111"/>
      <c r="Q466" s="2110"/>
      <c r="R466" s="2110"/>
      <c r="S466" s="2110"/>
      <c r="T466" s="2110"/>
      <c r="U466" s="2110"/>
      <c r="V466" s="1327"/>
    </row>
    <row r="467" spans="1:22" ht="16.5" x14ac:dyDescent="0.2">
      <c r="A467" s="1377"/>
      <c r="B467" s="1371"/>
      <c r="C467" s="1372"/>
      <c r="D467" s="1373"/>
      <c r="E467" s="1372"/>
      <c r="F467" s="1424"/>
      <c r="G467" s="1291" t="s">
        <v>912</v>
      </c>
      <c r="H467" s="1240" t="s">
        <v>913</v>
      </c>
      <c r="I467" s="1376"/>
      <c r="J467" s="2116">
        <v>0</v>
      </c>
      <c r="K467" s="2110">
        <v>0</v>
      </c>
      <c r="L467" s="2110">
        <v>0</v>
      </c>
      <c r="M467" s="2110">
        <v>0</v>
      </c>
      <c r="N467" s="2110">
        <v>0</v>
      </c>
      <c r="O467" s="2110"/>
      <c r="P467" s="2111"/>
      <c r="Q467" s="2110"/>
      <c r="R467" s="2110"/>
      <c r="S467" s="2110"/>
      <c r="T467" s="2110"/>
      <c r="U467" s="2110"/>
      <c r="V467" s="1327"/>
    </row>
    <row r="468" spans="1:22" ht="24.75" x14ac:dyDescent="0.2">
      <c r="A468" s="1377"/>
      <c r="B468" s="1371"/>
      <c r="C468" s="1372"/>
      <c r="D468" s="1373"/>
      <c r="E468" s="1372"/>
      <c r="F468" s="1424"/>
      <c r="G468" s="1291" t="s">
        <v>914</v>
      </c>
      <c r="H468" s="1240" t="s">
        <v>915</v>
      </c>
      <c r="I468" s="1376"/>
      <c r="J468" s="2110">
        <v>0</v>
      </c>
      <c r="K468" s="2110">
        <v>0</v>
      </c>
      <c r="L468" s="2110">
        <v>0</v>
      </c>
      <c r="M468" s="2110">
        <v>0</v>
      </c>
      <c r="N468" s="2110">
        <v>0</v>
      </c>
      <c r="O468" s="2110"/>
      <c r="P468" s="2111"/>
      <c r="Q468" s="2110"/>
      <c r="R468" s="2110"/>
      <c r="S468" s="2110"/>
      <c r="T468" s="2110"/>
      <c r="U468" s="2110"/>
      <c r="V468" s="1327"/>
    </row>
    <row r="469" spans="1:22" ht="16.5" x14ac:dyDescent="0.2">
      <c r="A469" s="1377"/>
      <c r="B469" s="1371"/>
      <c r="C469" s="1372"/>
      <c r="D469" s="1373"/>
      <c r="E469" s="1372"/>
      <c r="F469" s="1424"/>
      <c r="G469" s="1291" t="s">
        <v>916</v>
      </c>
      <c r="H469" s="1240" t="s">
        <v>917</v>
      </c>
      <c r="I469" s="1376"/>
      <c r="J469" s="2110">
        <v>0</v>
      </c>
      <c r="K469" s="2110">
        <v>0</v>
      </c>
      <c r="L469" s="2110">
        <v>0</v>
      </c>
      <c r="M469" s="2110">
        <v>0</v>
      </c>
      <c r="N469" s="2110">
        <v>0</v>
      </c>
      <c r="O469" s="2110"/>
      <c r="P469" s="2111"/>
      <c r="Q469" s="2110"/>
      <c r="R469" s="2110"/>
      <c r="S469" s="2110"/>
      <c r="T469" s="2110"/>
      <c r="U469" s="2110"/>
      <c r="V469" s="1327"/>
    </row>
    <row r="470" spans="1:22" ht="16.5" x14ac:dyDescent="0.2">
      <c r="A470" s="1377"/>
      <c r="B470" s="1371"/>
      <c r="C470" s="1372"/>
      <c r="D470" s="1373"/>
      <c r="E470" s="1372"/>
      <c r="F470" s="1424"/>
      <c r="G470" s="1291" t="s">
        <v>918</v>
      </c>
      <c r="H470" s="1240" t="s">
        <v>919</v>
      </c>
      <c r="I470" s="1376"/>
      <c r="J470" s="2110">
        <v>0</v>
      </c>
      <c r="K470" s="2110">
        <v>0</v>
      </c>
      <c r="L470" s="2110">
        <v>0</v>
      </c>
      <c r="M470" s="2110">
        <v>0</v>
      </c>
      <c r="N470" s="2110">
        <v>0</v>
      </c>
      <c r="O470" s="2110"/>
      <c r="P470" s="2111"/>
      <c r="Q470" s="2110"/>
      <c r="R470" s="2110"/>
      <c r="S470" s="2110"/>
      <c r="T470" s="2110"/>
      <c r="U470" s="2110"/>
      <c r="V470" s="1327"/>
    </row>
    <row r="471" spans="1:22" ht="16.5" x14ac:dyDescent="0.2">
      <c r="A471" s="1377"/>
      <c r="B471" s="1371"/>
      <c r="C471" s="1372"/>
      <c r="D471" s="1373"/>
      <c r="E471" s="1372"/>
      <c r="F471" s="1424"/>
      <c r="G471" s="1291" t="s">
        <v>920</v>
      </c>
      <c r="H471" s="1240" t="s">
        <v>921</v>
      </c>
      <c r="I471" s="1376"/>
      <c r="J471" s="2116">
        <v>2</v>
      </c>
      <c r="K471" s="2110"/>
      <c r="L471" s="2110">
        <v>1</v>
      </c>
      <c r="M471" s="2110"/>
      <c r="N471" s="2110">
        <v>1</v>
      </c>
      <c r="O471" s="2110"/>
      <c r="P471" s="2111"/>
      <c r="Q471" s="2110"/>
      <c r="R471" s="2110"/>
      <c r="S471" s="2110"/>
      <c r="T471" s="2110"/>
      <c r="U471" s="2110"/>
      <c r="V471" s="1327"/>
    </row>
    <row r="472" spans="1:22" ht="24.75" x14ac:dyDescent="0.2">
      <c r="A472" s="1377"/>
      <c r="B472" s="1371"/>
      <c r="C472" s="1372"/>
      <c r="D472" s="1373"/>
      <c r="E472" s="1372"/>
      <c r="F472" s="1424"/>
      <c r="G472" s="1291" t="s">
        <v>922</v>
      </c>
      <c r="H472" s="1240" t="s">
        <v>923</v>
      </c>
      <c r="I472" s="1376"/>
      <c r="J472" s="2116">
        <v>0</v>
      </c>
      <c r="K472" s="2110">
        <v>0</v>
      </c>
      <c r="L472" s="2110">
        <v>0</v>
      </c>
      <c r="M472" s="2110">
        <v>0</v>
      </c>
      <c r="N472" s="2110">
        <v>0</v>
      </c>
      <c r="O472" s="2110"/>
      <c r="P472" s="2111"/>
      <c r="Q472" s="2110"/>
      <c r="R472" s="2110"/>
      <c r="S472" s="2110"/>
      <c r="T472" s="2110"/>
      <c r="U472" s="2110"/>
      <c r="V472" s="1327"/>
    </row>
    <row r="473" spans="1:22" ht="16.5" x14ac:dyDescent="0.2">
      <c r="A473" s="1377"/>
      <c r="B473" s="1371"/>
      <c r="C473" s="1372"/>
      <c r="D473" s="1373"/>
      <c r="E473" s="1372"/>
      <c r="F473" s="1424"/>
      <c r="G473" s="1291" t="s">
        <v>924</v>
      </c>
      <c r="H473" s="1240" t="s">
        <v>925</v>
      </c>
      <c r="I473" s="1376"/>
      <c r="J473" s="2116">
        <v>1</v>
      </c>
      <c r="K473" s="2110"/>
      <c r="L473" s="2110"/>
      <c r="M473" s="2110"/>
      <c r="N473" s="2110">
        <v>1</v>
      </c>
      <c r="O473" s="2110"/>
      <c r="P473" s="2111"/>
      <c r="Q473" s="2110"/>
      <c r="R473" s="2110"/>
      <c r="S473" s="2110"/>
      <c r="T473" s="2110"/>
      <c r="U473" s="2110"/>
      <c r="V473" s="1327"/>
    </row>
    <row r="474" spans="1:22" ht="24.75" x14ac:dyDescent="0.2">
      <c r="A474" s="1377"/>
      <c r="B474" s="1371"/>
      <c r="C474" s="1372"/>
      <c r="D474" s="1373"/>
      <c r="E474" s="1372"/>
      <c r="F474" s="1424"/>
      <c r="G474" s="1291" t="s">
        <v>926</v>
      </c>
      <c r="H474" s="1240" t="s">
        <v>927</v>
      </c>
      <c r="I474" s="1376"/>
      <c r="J474" s="2116">
        <v>6</v>
      </c>
      <c r="K474" s="2110">
        <v>1</v>
      </c>
      <c r="L474" s="2110">
        <v>1</v>
      </c>
      <c r="M474" s="2110">
        <v>2</v>
      </c>
      <c r="N474" s="2110">
        <v>2</v>
      </c>
      <c r="O474" s="2110"/>
      <c r="P474" s="2111"/>
      <c r="Q474" s="2110"/>
      <c r="R474" s="2110"/>
      <c r="S474" s="2110"/>
      <c r="T474" s="2110"/>
      <c r="U474" s="2110"/>
      <c r="V474" s="1327"/>
    </row>
    <row r="475" spans="1:22" ht="16.5" x14ac:dyDescent="0.2">
      <c r="A475" s="1377"/>
      <c r="B475" s="1371"/>
      <c r="C475" s="1372"/>
      <c r="D475" s="1373"/>
      <c r="E475" s="1372"/>
      <c r="F475" s="1424"/>
      <c r="G475" s="1291" t="s">
        <v>928</v>
      </c>
      <c r="H475" s="1240" t="s">
        <v>929</v>
      </c>
      <c r="I475" s="1376"/>
      <c r="J475" s="2116">
        <v>2</v>
      </c>
      <c r="K475" s="2110"/>
      <c r="L475" s="2110">
        <v>1</v>
      </c>
      <c r="M475" s="2110"/>
      <c r="N475" s="2110">
        <v>1</v>
      </c>
      <c r="O475" s="2110"/>
      <c r="P475" s="2111"/>
      <c r="Q475" s="2110"/>
      <c r="R475" s="2110"/>
      <c r="S475" s="2110"/>
      <c r="T475" s="2110"/>
      <c r="U475" s="2110"/>
      <c r="V475" s="1327"/>
    </row>
    <row r="476" spans="1:22" ht="16.5" x14ac:dyDescent="0.2">
      <c r="A476" s="1377"/>
      <c r="B476" s="1371"/>
      <c r="C476" s="1372"/>
      <c r="D476" s="1373"/>
      <c r="E476" s="1372"/>
      <c r="F476" s="1424"/>
      <c r="G476" s="1291" t="s">
        <v>930</v>
      </c>
      <c r="H476" s="1240" t="s">
        <v>931</v>
      </c>
      <c r="I476" s="1376"/>
      <c r="J476" s="2116">
        <v>0</v>
      </c>
      <c r="K476" s="2110">
        <v>0</v>
      </c>
      <c r="L476" s="2110">
        <v>0</v>
      </c>
      <c r="M476" s="2110">
        <v>0</v>
      </c>
      <c r="N476" s="2110">
        <v>0</v>
      </c>
      <c r="O476" s="2110"/>
      <c r="P476" s="2111"/>
      <c r="Q476" s="2110"/>
      <c r="R476" s="2110"/>
      <c r="S476" s="2110"/>
      <c r="T476" s="2110"/>
      <c r="U476" s="2110"/>
      <c r="V476" s="1327"/>
    </row>
    <row r="477" spans="1:22" ht="16.5" x14ac:dyDescent="0.2">
      <c r="A477" s="1377"/>
      <c r="B477" s="1371"/>
      <c r="C477" s="1372"/>
      <c r="D477" s="1373"/>
      <c r="E477" s="1372"/>
      <c r="F477" s="1424"/>
      <c r="G477" s="1291" t="s">
        <v>932</v>
      </c>
      <c r="H477" s="1240" t="s">
        <v>933</v>
      </c>
      <c r="I477" s="1376"/>
      <c r="J477" s="2116">
        <v>0</v>
      </c>
      <c r="K477" s="2110">
        <v>0</v>
      </c>
      <c r="L477" s="2110">
        <v>0</v>
      </c>
      <c r="M477" s="2110">
        <v>0</v>
      </c>
      <c r="N477" s="2110">
        <v>0</v>
      </c>
      <c r="O477" s="2110"/>
      <c r="P477" s="2111"/>
      <c r="Q477" s="2110"/>
      <c r="R477" s="2110"/>
      <c r="S477" s="2110"/>
      <c r="T477" s="2110"/>
      <c r="U477" s="2110"/>
      <c r="V477" s="1327"/>
    </row>
    <row r="478" spans="1:22" ht="16.5" x14ac:dyDescent="0.2">
      <c r="A478" s="1377"/>
      <c r="B478" s="1371"/>
      <c r="C478" s="1372"/>
      <c r="D478" s="1373"/>
      <c r="E478" s="1372"/>
      <c r="F478" s="1424"/>
      <c r="G478" s="1291" t="s">
        <v>934</v>
      </c>
      <c r="H478" s="1240" t="s">
        <v>935</v>
      </c>
      <c r="I478" s="1376"/>
      <c r="J478" s="2116">
        <v>425</v>
      </c>
      <c r="K478" s="1857">
        <v>106</v>
      </c>
      <c r="L478" s="1857">
        <v>106</v>
      </c>
      <c r="M478" s="1857">
        <v>106</v>
      </c>
      <c r="N478" s="1857">
        <v>107</v>
      </c>
      <c r="O478" s="1884"/>
      <c r="P478" s="1890"/>
      <c r="Q478" s="2110"/>
      <c r="R478" s="2110"/>
      <c r="S478" s="2110"/>
      <c r="T478" s="2110"/>
      <c r="U478" s="2110"/>
      <c r="V478" s="1327"/>
    </row>
    <row r="479" spans="1:22" ht="24.75" x14ac:dyDescent="0.2">
      <c r="A479" s="1377"/>
      <c r="B479" s="1371"/>
      <c r="C479" s="1372"/>
      <c r="D479" s="1373"/>
      <c r="E479" s="1372"/>
      <c r="F479" s="1424"/>
      <c r="G479" s="1291" t="s">
        <v>936</v>
      </c>
      <c r="H479" s="1240" t="s">
        <v>937</v>
      </c>
      <c r="I479" s="1376"/>
      <c r="J479" s="2116">
        <v>0</v>
      </c>
      <c r="K479" s="2110">
        <v>0</v>
      </c>
      <c r="L479" s="2110">
        <v>0</v>
      </c>
      <c r="M479" s="2110">
        <v>0</v>
      </c>
      <c r="N479" s="2110">
        <v>0</v>
      </c>
      <c r="O479" s="2110"/>
      <c r="P479" s="2111"/>
      <c r="Q479" s="2110"/>
      <c r="R479" s="2110"/>
      <c r="S479" s="2110"/>
      <c r="T479" s="2110"/>
      <c r="U479" s="2110"/>
      <c r="V479" s="1327"/>
    </row>
    <row r="480" spans="1:22" ht="24.75" customHeight="1" x14ac:dyDescent="0.2">
      <c r="A480" s="1379"/>
      <c r="B480" s="1380"/>
      <c r="C480" s="1381"/>
      <c r="D480" s="1382"/>
      <c r="E480" s="1381"/>
      <c r="F480" s="1426"/>
      <c r="G480" s="1291" t="s">
        <v>938</v>
      </c>
      <c r="H480" s="1240" t="s">
        <v>939</v>
      </c>
      <c r="I480" s="1384"/>
      <c r="J480" s="2116">
        <v>0</v>
      </c>
      <c r="K480" s="2110">
        <v>0</v>
      </c>
      <c r="L480" s="2110">
        <v>0</v>
      </c>
      <c r="M480" s="2110">
        <v>0</v>
      </c>
      <c r="N480" s="2110">
        <v>0</v>
      </c>
      <c r="O480" s="2110"/>
      <c r="P480" s="2111"/>
      <c r="Q480" s="2110"/>
      <c r="R480" s="2110"/>
      <c r="S480" s="2110"/>
      <c r="T480" s="2110"/>
      <c r="U480" s="2110"/>
      <c r="V480" s="1327"/>
    </row>
    <row r="481" spans="1:22" x14ac:dyDescent="0.2">
      <c r="A481" s="1826"/>
      <c r="B481" s="1826"/>
      <c r="C481" s="1827"/>
      <c r="D481" s="1828"/>
      <c r="E481" s="1829"/>
      <c r="F481" s="1830"/>
      <c r="G481" s="1831"/>
      <c r="H481" s="1826"/>
      <c r="I481" s="1830"/>
      <c r="J481" s="1826"/>
      <c r="K481" s="1826"/>
      <c r="L481" s="1826"/>
      <c r="M481" s="1826"/>
      <c r="N481" s="1826"/>
      <c r="O481" s="1826"/>
      <c r="P481" s="1826"/>
      <c r="Q481" s="1826"/>
      <c r="R481" s="1826"/>
      <c r="S481" s="1826"/>
      <c r="T481" s="1826"/>
      <c r="U481" s="1826"/>
      <c r="V481" s="1826"/>
    </row>
    <row r="482" spans="1:22" x14ac:dyDescent="0.2">
      <c r="A482" s="1964" t="s">
        <v>0</v>
      </c>
      <c r="B482" s="1964"/>
      <c r="C482" s="1964"/>
      <c r="D482" s="1964"/>
      <c r="E482" s="1964"/>
      <c r="F482" s="1964"/>
      <c r="G482" s="1964"/>
      <c r="H482" s="1964"/>
      <c r="I482" s="1964"/>
      <c r="J482" s="1964"/>
      <c r="K482" s="1964"/>
      <c r="L482" s="1964"/>
      <c r="M482" s="1964"/>
      <c r="N482" s="1964"/>
      <c r="O482" s="1964"/>
      <c r="P482" s="1964"/>
      <c r="Q482" s="1964"/>
      <c r="R482" s="1964"/>
      <c r="S482" s="1964"/>
      <c r="T482" s="1964"/>
      <c r="U482" s="1964"/>
      <c r="V482" s="1964"/>
    </row>
    <row r="483" spans="1:22" x14ac:dyDescent="0.2">
      <c r="A483" s="1964" t="s">
        <v>244</v>
      </c>
      <c r="B483" s="1964"/>
      <c r="C483" s="1964"/>
      <c r="D483" s="1964"/>
      <c r="E483" s="1964"/>
      <c r="F483" s="1964"/>
      <c r="G483" s="1964"/>
      <c r="H483" s="1964"/>
      <c r="I483" s="1964"/>
      <c r="J483" s="1964"/>
      <c r="K483" s="1964"/>
      <c r="L483" s="1964"/>
      <c r="M483" s="1964"/>
      <c r="N483" s="1964"/>
      <c r="O483" s="1964"/>
      <c r="P483" s="1964"/>
      <c r="Q483" s="1964"/>
      <c r="R483" s="1964"/>
      <c r="S483" s="1964"/>
      <c r="T483" s="1964"/>
      <c r="U483" s="1964"/>
      <c r="V483" s="1964"/>
    </row>
    <row r="484" spans="1:22" ht="15" customHeight="1" x14ac:dyDescent="0.2">
      <c r="A484" s="2083" t="s">
        <v>1957</v>
      </c>
      <c r="B484" s="2083"/>
      <c r="C484" s="2084" t="s">
        <v>2213</v>
      </c>
      <c r="D484" s="2084"/>
      <c r="E484" s="2084"/>
      <c r="F484" s="2084"/>
      <c r="G484" s="2084"/>
      <c r="H484" s="2084"/>
      <c r="I484" s="2084"/>
      <c r="J484" s="2084"/>
      <c r="K484" s="2117"/>
      <c r="L484" s="2117"/>
      <c r="M484" s="2117"/>
      <c r="N484" s="2117"/>
      <c r="O484" s="1826"/>
      <c r="P484" s="1826"/>
      <c r="Q484" s="1826"/>
      <c r="R484" s="1826"/>
      <c r="S484" s="1826"/>
      <c r="T484" s="1826"/>
      <c r="U484" s="1826"/>
      <c r="V484" s="1826"/>
    </row>
    <row r="485" spans="1:22" ht="17.25" customHeight="1" thickBot="1" x14ac:dyDescent="0.25">
      <c r="A485" s="2085" t="s">
        <v>940</v>
      </c>
      <c r="B485" s="2085"/>
      <c r="C485" s="2017"/>
      <c r="D485" s="2085"/>
      <c r="E485" s="2086"/>
      <c r="F485" s="2085"/>
      <c r="G485" s="2118"/>
      <c r="H485" s="2083"/>
      <c r="I485" s="2117"/>
      <c r="J485" s="2117"/>
      <c r="K485" s="2117"/>
      <c r="L485" s="2117"/>
      <c r="M485" s="2117"/>
      <c r="N485" s="2117"/>
      <c r="O485" s="1826"/>
      <c r="P485" s="1826"/>
      <c r="Q485" s="1826"/>
      <c r="R485" s="1826"/>
      <c r="S485" s="1826"/>
      <c r="T485" s="1826"/>
      <c r="U485" s="1826"/>
      <c r="V485" s="1826"/>
    </row>
    <row r="486" spans="1:22" ht="12.75" customHeight="1" x14ac:dyDescent="0.2">
      <c r="A486" s="1165" t="s">
        <v>4</v>
      </c>
      <c r="B486" s="1166" t="s">
        <v>247</v>
      </c>
      <c r="C486" s="1165" t="s">
        <v>5</v>
      </c>
      <c r="D486" s="1274" t="s">
        <v>6</v>
      </c>
      <c r="E486" s="1165" t="s">
        <v>7</v>
      </c>
      <c r="F486" s="1167" t="s">
        <v>248</v>
      </c>
      <c r="G486" s="1168" t="s">
        <v>249</v>
      </c>
      <c r="H486" s="1166" t="s">
        <v>250</v>
      </c>
      <c r="I486" s="1165" t="s">
        <v>11</v>
      </c>
      <c r="J486" s="1169" t="s">
        <v>251</v>
      </c>
      <c r="K486" s="1170" t="s">
        <v>252</v>
      </c>
      <c r="L486" s="1171"/>
      <c r="M486" s="1171"/>
      <c r="N486" s="1171"/>
      <c r="O486" s="1172" t="s">
        <v>253</v>
      </c>
      <c r="P486" s="1173"/>
      <c r="Q486" s="1173"/>
      <c r="R486" s="1173"/>
      <c r="S486" s="1173"/>
      <c r="T486" s="1174"/>
      <c r="U486" s="1175" t="s">
        <v>15</v>
      </c>
      <c r="V486" s="1168" t="s">
        <v>16</v>
      </c>
    </row>
    <row r="487" spans="1:22" ht="12.75" customHeight="1" x14ac:dyDescent="0.2">
      <c r="A487" s="1176"/>
      <c r="B487" s="1177"/>
      <c r="C487" s="1176"/>
      <c r="D487" s="1275"/>
      <c r="E487" s="1176"/>
      <c r="F487" s="1178"/>
      <c r="G487" s="1179"/>
      <c r="H487" s="1177"/>
      <c r="I487" s="1176"/>
      <c r="J487" s="1180"/>
      <c r="K487" s="1181"/>
      <c r="L487" s="1182"/>
      <c r="M487" s="1182"/>
      <c r="N487" s="1182"/>
      <c r="O487" s="1183" t="s">
        <v>17</v>
      </c>
      <c r="P487" s="1839" t="s">
        <v>18</v>
      </c>
      <c r="Q487" s="1184" t="s">
        <v>19</v>
      </c>
      <c r="R487" s="1184" t="s">
        <v>254</v>
      </c>
      <c r="S487" s="1185" t="s">
        <v>21</v>
      </c>
      <c r="T487" s="1186" t="s">
        <v>255</v>
      </c>
      <c r="U487" s="1180"/>
      <c r="V487" s="1179"/>
    </row>
    <row r="488" spans="1:22" ht="41.25" x14ac:dyDescent="0.2">
      <c r="A488" s="1176"/>
      <c r="B488" s="1177"/>
      <c r="C488" s="1176"/>
      <c r="D488" s="1275"/>
      <c r="E488" s="1176"/>
      <c r="F488" s="1178"/>
      <c r="G488" s="1179"/>
      <c r="H488" s="1177"/>
      <c r="I488" s="1176"/>
      <c r="J488" s="1186"/>
      <c r="K488" s="1184" t="s">
        <v>23</v>
      </c>
      <c r="L488" s="1184" t="s">
        <v>24</v>
      </c>
      <c r="M488" s="1184" t="s">
        <v>25</v>
      </c>
      <c r="N488" s="1184" t="s">
        <v>26</v>
      </c>
      <c r="O488" s="1184" t="s">
        <v>256</v>
      </c>
      <c r="P488" s="1839" t="s">
        <v>742</v>
      </c>
      <c r="Q488" s="1184" t="s">
        <v>258</v>
      </c>
      <c r="R488" s="1184" t="s">
        <v>259</v>
      </c>
      <c r="S488" s="1366" t="s">
        <v>260</v>
      </c>
      <c r="T488" s="1180"/>
      <c r="U488" s="1180"/>
      <c r="V488" s="1179"/>
    </row>
    <row r="489" spans="1:22" ht="19.5" customHeight="1" x14ac:dyDescent="0.2">
      <c r="A489" s="1367" t="s">
        <v>941</v>
      </c>
      <c r="B489" s="1368"/>
      <c r="C489" s="1368"/>
      <c r="D489" s="1368"/>
      <c r="E489" s="1368"/>
      <c r="F489" s="1368"/>
      <c r="G489" s="1368"/>
      <c r="H489" s="1368"/>
      <c r="I489" s="1368"/>
      <c r="J489" s="1368"/>
      <c r="K489" s="1368"/>
      <c r="L489" s="1368"/>
      <c r="M489" s="1368"/>
      <c r="N489" s="1368"/>
      <c r="O489" s="1368"/>
      <c r="P489" s="1368"/>
      <c r="Q489" s="1368"/>
      <c r="R489" s="1368"/>
      <c r="S489" s="1368"/>
      <c r="T489" s="1368"/>
      <c r="U489" s="1368"/>
      <c r="V489" s="1369"/>
    </row>
    <row r="490" spans="1:22" ht="24" customHeight="1" x14ac:dyDescent="0.2">
      <c r="A490" s="1370" t="s">
        <v>262</v>
      </c>
      <c r="B490" s="1371" t="s">
        <v>942</v>
      </c>
      <c r="C490" s="1372">
        <v>3000001</v>
      </c>
      <c r="D490" s="1470" t="s">
        <v>943</v>
      </c>
      <c r="E490" s="1372">
        <v>5004452</v>
      </c>
      <c r="F490" s="1417" t="s">
        <v>944</v>
      </c>
      <c r="G490" s="1418"/>
      <c r="H490" s="1324"/>
      <c r="I490" s="1376" t="s">
        <v>551</v>
      </c>
      <c r="J490" s="1887">
        <f>K490+L490+M490+N490</f>
        <v>18</v>
      </c>
      <c r="K490" s="1887">
        <f>K491+K492+K493</f>
        <v>4</v>
      </c>
      <c r="L490" s="1887">
        <f t="shared" ref="L490:N490" si="122">L491+L492+L493</f>
        <v>5</v>
      </c>
      <c r="M490" s="1887">
        <f t="shared" si="122"/>
        <v>4</v>
      </c>
      <c r="N490" s="1887">
        <f t="shared" si="122"/>
        <v>5</v>
      </c>
      <c r="O490" s="1901">
        <v>113419.65</v>
      </c>
      <c r="P490" s="1876">
        <v>500</v>
      </c>
      <c r="Q490" s="1887"/>
      <c r="R490" s="1887"/>
      <c r="S490" s="1887"/>
      <c r="T490" s="2096">
        <f t="shared" ref="T490" si="123">+O490-P490-Q490-R490-S490</f>
        <v>112919.65</v>
      </c>
      <c r="U490" s="1326"/>
      <c r="V490" s="2020"/>
    </row>
    <row r="491" spans="1:22" ht="16.5" x14ac:dyDescent="0.2">
      <c r="A491" s="1377"/>
      <c r="B491" s="1371"/>
      <c r="C491" s="1372"/>
      <c r="D491" s="1470"/>
      <c r="E491" s="1372"/>
      <c r="F491" s="1424"/>
      <c r="G491" s="1291" t="s">
        <v>946</v>
      </c>
      <c r="H491" s="1240" t="s">
        <v>947</v>
      </c>
      <c r="I491" s="1376"/>
      <c r="J491" s="1850">
        <v>12</v>
      </c>
      <c r="K491" s="1857">
        <v>3</v>
      </c>
      <c r="L491" s="1857">
        <v>3</v>
      </c>
      <c r="M491" s="1857">
        <v>3</v>
      </c>
      <c r="N491" s="1857">
        <v>3</v>
      </c>
      <c r="O491" s="1884"/>
      <c r="P491" s="1890"/>
      <c r="Q491" s="1850"/>
      <c r="R491" s="1850"/>
      <c r="S491" s="1850"/>
      <c r="T491" s="1850"/>
      <c r="U491" s="1305"/>
      <c r="V491" s="1327"/>
    </row>
    <row r="492" spans="1:22" ht="16.5" x14ac:dyDescent="0.2">
      <c r="A492" s="1377"/>
      <c r="B492" s="1371"/>
      <c r="C492" s="1372"/>
      <c r="D492" s="1470"/>
      <c r="E492" s="1372"/>
      <c r="F492" s="1424"/>
      <c r="G492" s="1291" t="s">
        <v>948</v>
      </c>
      <c r="H492" s="1240" t="s">
        <v>949</v>
      </c>
      <c r="I492" s="1376"/>
      <c r="J492" s="1850">
        <v>2</v>
      </c>
      <c r="K492" s="1850"/>
      <c r="L492" s="1850">
        <v>1</v>
      </c>
      <c r="M492" s="1850"/>
      <c r="N492" s="1850">
        <v>1</v>
      </c>
      <c r="O492" s="1850"/>
      <c r="P492" s="1851"/>
      <c r="Q492" s="1850"/>
      <c r="R492" s="1850"/>
      <c r="S492" s="1850"/>
      <c r="T492" s="1850"/>
      <c r="U492" s="1305"/>
      <c r="V492" s="1327"/>
    </row>
    <row r="493" spans="1:22" ht="16.5" x14ac:dyDescent="0.2">
      <c r="A493" s="1379"/>
      <c r="B493" s="1380"/>
      <c r="C493" s="1381"/>
      <c r="D493" s="1472"/>
      <c r="E493" s="1372"/>
      <c r="F493" s="1426"/>
      <c r="G493" s="1291" t="s">
        <v>950</v>
      </c>
      <c r="H493" s="1240" t="s">
        <v>951</v>
      </c>
      <c r="I493" s="1384"/>
      <c r="J493" s="1850">
        <v>4</v>
      </c>
      <c r="K493" s="1857">
        <v>1</v>
      </c>
      <c r="L493" s="1857">
        <v>1</v>
      </c>
      <c r="M493" s="1857">
        <v>1</v>
      </c>
      <c r="N493" s="1857">
        <v>1</v>
      </c>
      <c r="O493" s="1884"/>
      <c r="P493" s="1890"/>
      <c r="Q493" s="1850"/>
      <c r="R493" s="1850"/>
      <c r="S493" s="1850"/>
      <c r="T493" s="1850"/>
      <c r="U493" s="1305"/>
      <c r="V493" s="1327"/>
    </row>
    <row r="494" spans="1:22" ht="35.25" customHeight="1" x14ac:dyDescent="0.2">
      <c r="A494" s="1370" t="s">
        <v>272</v>
      </c>
      <c r="B494" s="1386" t="s">
        <v>952</v>
      </c>
      <c r="C494" s="1387">
        <v>3000001</v>
      </c>
      <c r="D494" s="2119" t="s">
        <v>953</v>
      </c>
      <c r="E494" s="1394">
        <v>5004453</v>
      </c>
      <c r="F494" s="1417" t="s">
        <v>954</v>
      </c>
      <c r="G494" s="1418"/>
      <c r="H494" s="1240"/>
      <c r="I494" s="1391" t="s">
        <v>955</v>
      </c>
      <c r="J494" s="1850"/>
      <c r="K494" s="1850"/>
      <c r="L494" s="1850"/>
      <c r="M494" s="1850"/>
      <c r="N494" s="1850"/>
      <c r="O494" s="1850"/>
      <c r="P494" s="1851"/>
      <c r="Q494" s="1850"/>
      <c r="R494" s="1850"/>
      <c r="S494" s="1850"/>
      <c r="T494" s="1850"/>
      <c r="U494" s="1305"/>
      <c r="V494" s="1327"/>
    </row>
    <row r="495" spans="1:22" ht="30" customHeight="1" x14ac:dyDescent="0.2">
      <c r="A495" s="1379"/>
      <c r="B495" s="1380"/>
      <c r="C495" s="1381"/>
      <c r="D495" s="2120"/>
      <c r="E495" s="1394"/>
      <c r="F495" s="1426"/>
      <c r="G495" s="1291" t="s">
        <v>956</v>
      </c>
      <c r="H495" s="1240" t="s">
        <v>957</v>
      </c>
      <c r="I495" s="1384"/>
      <c r="J495" s="1850">
        <v>0</v>
      </c>
      <c r="K495" s="1850"/>
      <c r="L495" s="1850"/>
      <c r="M495" s="1850"/>
      <c r="N495" s="1850"/>
      <c r="O495" s="1850"/>
      <c r="P495" s="1851"/>
      <c r="Q495" s="1850"/>
      <c r="R495" s="1850"/>
      <c r="S495" s="1850"/>
      <c r="T495" s="1850"/>
      <c r="U495" s="1305"/>
      <c r="V495" s="1327"/>
    </row>
    <row r="496" spans="1:22" ht="19.5" customHeight="1" x14ac:dyDescent="0.2">
      <c r="A496" s="1367" t="s">
        <v>958</v>
      </c>
      <c r="B496" s="1368"/>
      <c r="C496" s="1368"/>
      <c r="D496" s="1368"/>
      <c r="E496" s="1368"/>
      <c r="F496" s="1368"/>
      <c r="G496" s="1368"/>
      <c r="H496" s="1368"/>
      <c r="I496" s="1368"/>
      <c r="J496" s="1368"/>
      <c r="K496" s="1368"/>
      <c r="L496" s="1368"/>
      <c r="M496" s="1368"/>
      <c r="N496" s="1368"/>
      <c r="O496" s="1368"/>
      <c r="P496" s="1368"/>
      <c r="Q496" s="1368"/>
      <c r="R496" s="1368"/>
      <c r="S496" s="1368"/>
      <c r="T496" s="1368"/>
      <c r="U496" s="1368"/>
      <c r="V496" s="1369"/>
    </row>
    <row r="497" spans="1:22" ht="66" customHeight="1" x14ac:dyDescent="0.2">
      <c r="A497" s="1370" t="s">
        <v>53</v>
      </c>
      <c r="B497" s="2121" t="s">
        <v>959</v>
      </c>
      <c r="C497" s="1387">
        <v>3043987</v>
      </c>
      <c r="D497" s="1440" t="s">
        <v>960</v>
      </c>
      <c r="E497" s="1387">
        <v>5000098</v>
      </c>
      <c r="F497" s="1417" t="s">
        <v>961</v>
      </c>
      <c r="G497" s="1474"/>
      <c r="H497" s="1240"/>
      <c r="I497" s="1388" t="s">
        <v>284</v>
      </c>
      <c r="J497" s="1845">
        <f>K497+L497+M497+N497</f>
        <v>30768</v>
      </c>
      <c r="K497" s="1852">
        <f>K498</f>
        <v>7692</v>
      </c>
      <c r="L497" s="1852">
        <f t="shared" ref="L497:N497" si="124">L498</f>
        <v>7692</v>
      </c>
      <c r="M497" s="1852">
        <f t="shared" si="124"/>
        <v>7692</v>
      </c>
      <c r="N497" s="1852">
        <f t="shared" si="124"/>
        <v>7692</v>
      </c>
      <c r="O497" s="1843">
        <v>75811</v>
      </c>
      <c r="P497" s="1860">
        <v>7180</v>
      </c>
      <c r="Q497" s="1850"/>
      <c r="R497" s="1850"/>
      <c r="S497" s="1850"/>
      <c r="T497" s="1877">
        <f t="shared" ref="T497" si="125">+O497-P497-Q497-R497-S497</f>
        <v>68631</v>
      </c>
      <c r="U497" s="1859">
        <v>30783</v>
      </c>
      <c r="V497" s="1327"/>
    </row>
    <row r="498" spans="1:22" ht="26.25" customHeight="1" x14ac:dyDescent="0.2">
      <c r="A498" s="1377"/>
      <c r="B498" s="1497"/>
      <c r="C498" s="1372"/>
      <c r="D498" s="1445"/>
      <c r="E498" s="1372"/>
      <c r="F498" s="1424"/>
      <c r="G498" s="1291" t="s">
        <v>962</v>
      </c>
      <c r="H498" s="1240" t="s">
        <v>963</v>
      </c>
      <c r="I498" s="1373"/>
      <c r="J498" s="1850">
        <v>30768</v>
      </c>
      <c r="K498" s="1857">
        <v>7692</v>
      </c>
      <c r="L498" s="1857">
        <v>7692</v>
      </c>
      <c r="M498" s="1857">
        <v>7692</v>
      </c>
      <c r="N498" s="1857">
        <v>7692</v>
      </c>
      <c r="O498" s="1884"/>
      <c r="P498" s="1890"/>
      <c r="Q498" s="1850"/>
      <c r="R498" s="1850"/>
      <c r="S498" s="1850"/>
      <c r="T498" s="1850"/>
      <c r="U498" s="1850"/>
      <c r="V498" s="1327"/>
    </row>
    <row r="499" spans="1:22" ht="30" customHeight="1" x14ac:dyDescent="0.2">
      <c r="A499" s="1377"/>
      <c r="B499" s="1497"/>
      <c r="C499" s="1372"/>
      <c r="D499" s="1445"/>
      <c r="E499" s="1372"/>
      <c r="F499" s="1424"/>
      <c r="G499" s="1291" t="s">
        <v>964</v>
      </c>
      <c r="H499" s="1240" t="s">
        <v>965</v>
      </c>
      <c r="I499" s="1373"/>
      <c r="J499" s="1850">
        <v>1602</v>
      </c>
      <c r="K499" s="1857">
        <v>400</v>
      </c>
      <c r="L499" s="1857">
        <v>400</v>
      </c>
      <c r="M499" s="1857">
        <v>401</v>
      </c>
      <c r="N499" s="1857">
        <v>401</v>
      </c>
      <c r="O499" s="1884"/>
      <c r="P499" s="1890"/>
      <c r="Q499" s="1850"/>
      <c r="R499" s="1850"/>
      <c r="S499" s="1850"/>
      <c r="T499" s="1850"/>
      <c r="U499" s="1850"/>
      <c r="V499" s="1327"/>
    </row>
    <row r="500" spans="1:22" ht="26.25" customHeight="1" x14ac:dyDescent="0.2">
      <c r="A500" s="1377"/>
      <c r="B500" s="1497"/>
      <c r="C500" s="1372"/>
      <c r="D500" s="1445"/>
      <c r="E500" s="1372"/>
      <c r="F500" s="1424"/>
      <c r="G500" s="1291" t="s">
        <v>966</v>
      </c>
      <c r="H500" s="1240" t="s">
        <v>967</v>
      </c>
      <c r="I500" s="1373"/>
      <c r="J500" s="1850">
        <v>5</v>
      </c>
      <c r="K500" s="1857">
        <v>1</v>
      </c>
      <c r="L500" s="1857">
        <v>1</v>
      </c>
      <c r="M500" s="1857">
        <v>1</v>
      </c>
      <c r="N500" s="1857">
        <v>2</v>
      </c>
      <c r="O500" s="1884"/>
      <c r="P500" s="1890"/>
      <c r="Q500" s="1850"/>
      <c r="R500" s="1850"/>
      <c r="S500" s="1850"/>
      <c r="T500" s="1850"/>
      <c r="U500" s="1850"/>
      <c r="V500" s="1327"/>
    </row>
    <row r="501" spans="1:22" ht="66" customHeight="1" x14ac:dyDescent="0.2">
      <c r="A501" s="1377"/>
      <c r="B501" s="1497"/>
      <c r="C501" s="1372">
        <v>3043988</v>
      </c>
      <c r="D501" s="1445" t="s">
        <v>968</v>
      </c>
      <c r="E501" s="1387">
        <v>5000099</v>
      </c>
      <c r="F501" s="1417" t="s">
        <v>969</v>
      </c>
      <c r="G501" s="1474"/>
      <c r="H501" s="1240"/>
      <c r="I501" s="1388" t="s">
        <v>82</v>
      </c>
      <c r="J501" s="1852">
        <f>K501+L501+M501+N501</f>
        <v>2867</v>
      </c>
      <c r="K501" s="1852">
        <f>K502+K503+K504+K505+K506</f>
        <v>715</v>
      </c>
      <c r="L501" s="1852">
        <f t="shared" ref="L501:N501" si="126">L502+L503+L504+L505+L506</f>
        <v>715</v>
      </c>
      <c r="M501" s="1852">
        <f t="shared" si="126"/>
        <v>718</v>
      </c>
      <c r="N501" s="1852">
        <f t="shared" si="126"/>
        <v>719</v>
      </c>
      <c r="O501" s="1843">
        <v>116984.09</v>
      </c>
      <c r="P501" s="1851">
        <v>190</v>
      </c>
      <c r="Q501" s="1850"/>
      <c r="R501" s="1850"/>
      <c r="S501" s="1850"/>
      <c r="T501" s="1877">
        <f t="shared" ref="T501" si="127">+O501-P501-Q501-R501-S501</f>
        <v>116794.09</v>
      </c>
      <c r="U501" s="1859">
        <v>58691</v>
      </c>
      <c r="V501" s="1327"/>
    </row>
    <row r="502" spans="1:22" ht="24.75" x14ac:dyDescent="0.2">
      <c r="A502" s="1377"/>
      <c r="B502" s="1497"/>
      <c r="C502" s="1372"/>
      <c r="D502" s="1445"/>
      <c r="E502" s="1372"/>
      <c r="F502" s="1424"/>
      <c r="G502" s="1291" t="s">
        <v>970</v>
      </c>
      <c r="H502" s="1240" t="s">
        <v>971</v>
      </c>
      <c r="I502" s="1373"/>
      <c r="J502" s="1850">
        <v>882</v>
      </c>
      <c r="K502" s="1857">
        <v>220</v>
      </c>
      <c r="L502" s="1857">
        <v>220</v>
      </c>
      <c r="M502" s="1857">
        <v>221</v>
      </c>
      <c r="N502" s="1857">
        <v>221</v>
      </c>
      <c r="O502" s="1884"/>
      <c r="P502" s="1890"/>
      <c r="Q502" s="1850"/>
      <c r="R502" s="1850"/>
      <c r="S502" s="1850"/>
      <c r="T502" s="1850"/>
      <c r="U502" s="1850"/>
      <c r="V502" s="1327"/>
    </row>
    <row r="503" spans="1:22" ht="24.75" x14ac:dyDescent="0.2">
      <c r="A503" s="1377"/>
      <c r="B503" s="1497"/>
      <c r="C503" s="1372"/>
      <c r="D503" s="1445"/>
      <c r="E503" s="1372"/>
      <c r="F503" s="1424"/>
      <c r="G503" s="1291" t="s">
        <v>972</v>
      </c>
      <c r="H503" s="1240" t="s">
        <v>973</v>
      </c>
      <c r="I503" s="1373"/>
      <c r="J503" s="1850">
        <v>221</v>
      </c>
      <c r="K503" s="1857">
        <v>55</v>
      </c>
      <c r="L503" s="1857">
        <v>55</v>
      </c>
      <c r="M503" s="1857">
        <v>55</v>
      </c>
      <c r="N503" s="1857">
        <v>56</v>
      </c>
      <c r="O503" s="1884"/>
      <c r="P503" s="1890"/>
      <c r="Q503" s="1850"/>
      <c r="R503" s="1850"/>
      <c r="S503" s="1850"/>
      <c r="T503" s="1850"/>
      <c r="U503" s="1850"/>
      <c r="V503" s="1327"/>
    </row>
    <row r="504" spans="1:22" ht="35.25" customHeight="1" x14ac:dyDescent="0.2">
      <c r="A504" s="1377"/>
      <c r="B504" s="1497"/>
      <c r="C504" s="1372"/>
      <c r="D504" s="1445"/>
      <c r="E504" s="1372"/>
      <c r="F504" s="1424"/>
      <c r="G504" s="2122"/>
      <c r="H504" s="2123" t="s">
        <v>974</v>
      </c>
      <c r="I504" s="1373"/>
      <c r="J504" s="2124">
        <v>0</v>
      </c>
      <c r="K504" s="1850"/>
      <c r="L504" s="1850"/>
      <c r="M504" s="1850"/>
      <c r="N504" s="1850"/>
      <c r="O504" s="1850"/>
      <c r="P504" s="1890"/>
      <c r="Q504" s="1850"/>
      <c r="R504" s="1850"/>
      <c r="S504" s="1850"/>
      <c r="T504" s="1850"/>
      <c r="U504" s="1850"/>
      <c r="V504" s="1327"/>
    </row>
    <row r="505" spans="1:22" ht="42" x14ac:dyDescent="0.2">
      <c r="A505" s="1377"/>
      <c r="B505" s="1497"/>
      <c r="C505" s="1372"/>
      <c r="D505" s="1445"/>
      <c r="E505" s="1372"/>
      <c r="F505" s="1424"/>
      <c r="G505" s="1291" t="s">
        <v>975</v>
      </c>
      <c r="H505" s="1399" t="s">
        <v>976</v>
      </c>
      <c r="I505" s="1373"/>
      <c r="J505" s="1850">
        <v>882</v>
      </c>
      <c r="K505" s="1857">
        <v>220</v>
      </c>
      <c r="L505" s="1857">
        <v>220</v>
      </c>
      <c r="M505" s="1857">
        <v>221</v>
      </c>
      <c r="N505" s="1857">
        <v>221</v>
      </c>
      <c r="O505" s="1884"/>
      <c r="P505" s="1890"/>
      <c r="Q505" s="1850"/>
      <c r="R505" s="1850"/>
      <c r="S505" s="1850"/>
      <c r="T505" s="1850"/>
      <c r="U505" s="1850"/>
      <c r="V505" s="1327"/>
    </row>
    <row r="506" spans="1:22" ht="24.75" x14ac:dyDescent="0.2">
      <c r="A506" s="1377"/>
      <c r="B506" s="1497"/>
      <c r="C506" s="1372"/>
      <c r="D506" s="1445"/>
      <c r="E506" s="1381"/>
      <c r="F506" s="1424"/>
      <c r="G506" s="1291" t="s">
        <v>977</v>
      </c>
      <c r="H506" s="1240" t="s">
        <v>978</v>
      </c>
      <c r="I506" s="1382"/>
      <c r="J506" s="1850">
        <v>882</v>
      </c>
      <c r="K506" s="1857">
        <v>220</v>
      </c>
      <c r="L506" s="1857">
        <v>220</v>
      </c>
      <c r="M506" s="1857">
        <v>221</v>
      </c>
      <c r="N506" s="1857">
        <v>221</v>
      </c>
      <c r="O506" s="1884"/>
      <c r="P506" s="1890"/>
      <c r="Q506" s="1850"/>
      <c r="R506" s="1850"/>
      <c r="S506" s="1850"/>
      <c r="T506" s="1850"/>
      <c r="U506" s="1850"/>
      <c r="V506" s="1327"/>
    </row>
    <row r="507" spans="1:22" ht="76.5" customHeight="1" x14ac:dyDescent="0.2">
      <c r="A507" s="1377"/>
      <c r="B507" s="1497"/>
      <c r="C507" s="1372">
        <v>3043989</v>
      </c>
      <c r="D507" s="1440" t="s">
        <v>979</v>
      </c>
      <c r="E507" s="1387">
        <v>50000100</v>
      </c>
      <c r="F507" s="1417" t="s">
        <v>980</v>
      </c>
      <c r="G507" s="1428"/>
      <c r="H507" s="1240"/>
      <c r="I507" s="1388" t="s">
        <v>73</v>
      </c>
      <c r="J507" s="1852">
        <f>K507+L507+M507+N507</f>
        <v>166</v>
      </c>
      <c r="K507" s="1852">
        <f>K508</f>
        <v>41</v>
      </c>
      <c r="L507" s="1852">
        <f t="shared" ref="L507:N507" si="128">L508</f>
        <v>41</v>
      </c>
      <c r="M507" s="1852">
        <f t="shared" si="128"/>
        <v>42</v>
      </c>
      <c r="N507" s="1852">
        <f t="shared" si="128"/>
        <v>42</v>
      </c>
      <c r="O507" s="1843">
        <v>26289.360000000001</v>
      </c>
      <c r="P507" s="1970">
        <v>200</v>
      </c>
      <c r="Q507" s="1850"/>
      <c r="R507" s="1850"/>
      <c r="S507" s="1850"/>
      <c r="T507" s="1877">
        <f t="shared" ref="T507" si="129">+O507-P507-Q507-R507-S507</f>
        <v>26089.360000000001</v>
      </c>
      <c r="U507" s="1859">
        <v>58691</v>
      </c>
      <c r="V507" s="1327"/>
    </row>
    <row r="508" spans="1:22" ht="24.75" x14ac:dyDescent="0.2">
      <c r="A508" s="1377"/>
      <c r="B508" s="1497"/>
      <c r="C508" s="1372"/>
      <c r="D508" s="1445"/>
      <c r="E508" s="1372"/>
      <c r="F508" s="1424"/>
      <c r="G508" s="1291" t="s">
        <v>981</v>
      </c>
      <c r="H508" s="1240" t="s">
        <v>982</v>
      </c>
      <c r="I508" s="1373"/>
      <c r="J508" s="1850">
        <v>166</v>
      </c>
      <c r="K508" s="1857">
        <v>41</v>
      </c>
      <c r="L508" s="1857">
        <v>41</v>
      </c>
      <c r="M508" s="1857">
        <v>42</v>
      </c>
      <c r="N508" s="1857">
        <v>42</v>
      </c>
      <c r="O508" s="1884"/>
      <c r="P508" s="1890"/>
      <c r="Q508" s="1850"/>
      <c r="R508" s="1850"/>
      <c r="S508" s="1850"/>
      <c r="T508" s="1850"/>
      <c r="U508" s="1850"/>
      <c r="V508" s="1327"/>
    </row>
    <row r="509" spans="1:22" ht="41.25" x14ac:dyDescent="0.2">
      <c r="A509" s="1377"/>
      <c r="B509" s="1497"/>
      <c r="C509" s="1372"/>
      <c r="D509" s="1445"/>
      <c r="E509" s="1372"/>
      <c r="F509" s="1424"/>
      <c r="G509" s="1291" t="s">
        <v>983</v>
      </c>
      <c r="H509" s="1240" t="s">
        <v>984</v>
      </c>
      <c r="I509" s="1373"/>
      <c r="J509" s="1850">
        <v>760</v>
      </c>
      <c r="K509" s="1857">
        <v>190</v>
      </c>
      <c r="L509" s="1857">
        <v>190</v>
      </c>
      <c r="M509" s="1857">
        <v>190</v>
      </c>
      <c r="N509" s="1857">
        <v>190</v>
      </c>
      <c r="O509" s="1884"/>
      <c r="P509" s="1890"/>
      <c r="Q509" s="1850"/>
      <c r="R509" s="1850"/>
      <c r="S509" s="1850"/>
      <c r="T509" s="1850"/>
      <c r="U509" s="1850"/>
      <c r="V509" s="1327"/>
    </row>
    <row r="510" spans="1:22" ht="42" x14ac:dyDescent="0.2">
      <c r="A510" s="1377"/>
      <c r="B510" s="1497"/>
      <c r="C510" s="1372"/>
      <c r="D510" s="1446"/>
      <c r="E510" s="1381"/>
      <c r="F510" s="1424"/>
      <c r="G510" s="1291" t="s">
        <v>985</v>
      </c>
      <c r="H510" s="1399" t="s">
        <v>986</v>
      </c>
      <c r="I510" s="1382"/>
      <c r="J510" s="2125">
        <v>0</v>
      </c>
      <c r="K510" s="1850"/>
      <c r="L510" s="1850"/>
      <c r="M510" s="1850"/>
      <c r="N510" s="1850"/>
      <c r="O510" s="1850"/>
      <c r="P510" s="1890"/>
      <c r="Q510" s="1850"/>
      <c r="R510" s="1850"/>
      <c r="S510" s="1850"/>
      <c r="T510" s="1850"/>
      <c r="U510" s="1850"/>
      <c r="V510" s="1327"/>
    </row>
    <row r="511" spans="1:22" ht="57.75" customHeight="1" x14ac:dyDescent="0.2">
      <c r="A511" s="1377"/>
      <c r="B511" s="1497"/>
      <c r="C511" s="2126"/>
      <c r="D511" s="2127"/>
      <c r="E511" s="1387">
        <v>50000101</v>
      </c>
      <c r="F511" s="1417" t="s">
        <v>987</v>
      </c>
      <c r="G511" s="1535"/>
      <c r="H511" s="1399"/>
      <c r="I511" s="2128" t="s">
        <v>57</v>
      </c>
      <c r="J511" s="1852">
        <f>K511+L511+M511+N511</f>
        <v>25</v>
      </c>
      <c r="K511" s="1852">
        <f>K513</f>
        <v>6</v>
      </c>
      <c r="L511" s="1852">
        <f t="shared" ref="L511:N511" si="130">L513</f>
        <v>6</v>
      </c>
      <c r="M511" s="1852">
        <f t="shared" si="130"/>
        <v>6</v>
      </c>
      <c r="N511" s="1852">
        <f t="shared" si="130"/>
        <v>7</v>
      </c>
      <c r="O511" s="1843">
        <v>37279.599999999999</v>
      </c>
      <c r="P511" s="1970">
        <v>100</v>
      </c>
      <c r="Q511" s="1850"/>
      <c r="R511" s="1850"/>
      <c r="S511" s="1850"/>
      <c r="T511" s="1877">
        <f t="shared" ref="T511" si="131">+O511-P511-Q511-R511-S511</f>
        <v>37179.599999999999</v>
      </c>
      <c r="U511" s="1859">
        <v>24850</v>
      </c>
      <c r="V511" s="1327"/>
    </row>
    <row r="512" spans="1:22" ht="33" customHeight="1" x14ac:dyDescent="0.2">
      <c r="A512" s="1377"/>
      <c r="B512" s="1497"/>
      <c r="C512" s="1372">
        <v>3043990</v>
      </c>
      <c r="D512" s="1445" t="s">
        <v>988</v>
      </c>
      <c r="E512" s="1372"/>
      <c r="F512" s="1424"/>
      <c r="G512" s="1291" t="s">
        <v>989</v>
      </c>
      <c r="H512" s="1240" t="s">
        <v>990</v>
      </c>
      <c r="I512" s="2129"/>
      <c r="J512" s="1850">
        <v>135</v>
      </c>
      <c r="K512" s="1857">
        <v>33</v>
      </c>
      <c r="L512" s="1857">
        <v>34</v>
      </c>
      <c r="M512" s="1857">
        <v>34</v>
      </c>
      <c r="N512" s="1857">
        <v>34</v>
      </c>
      <c r="O512" s="1884"/>
      <c r="P512" s="1890"/>
      <c r="Q512" s="1850"/>
      <c r="R512" s="1850"/>
      <c r="S512" s="1850"/>
      <c r="T512" s="1850"/>
      <c r="U512" s="1850"/>
      <c r="V512" s="1327"/>
    </row>
    <row r="513" spans="1:22" ht="33" x14ac:dyDescent="0.2">
      <c r="A513" s="1379"/>
      <c r="B513" s="1533"/>
      <c r="C513" s="1381"/>
      <c r="D513" s="1446"/>
      <c r="E513" s="1381"/>
      <c r="F513" s="1426"/>
      <c r="G513" s="1291" t="s">
        <v>991</v>
      </c>
      <c r="H513" s="1240" t="s">
        <v>992</v>
      </c>
      <c r="I513" s="2130"/>
      <c r="J513" s="1850">
        <v>25</v>
      </c>
      <c r="K513" s="1857">
        <v>6</v>
      </c>
      <c r="L513" s="1857">
        <v>6</v>
      </c>
      <c r="M513" s="1857">
        <v>6</v>
      </c>
      <c r="N513" s="1857">
        <v>7</v>
      </c>
      <c r="O513" s="1884"/>
      <c r="P513" s="1890"/>
      <c r="Q513" s="1850"/>
      <c r="R513" s="1850"/>
      <c r="S513" s="1850"/>
      <c r="T513" s="1850"/>
      <c r="U513" s="1850"/>
      <c r="V513" s="1327"/>
    </row>
    <row r="514" spans="1:22" ht="18.75" customHeight="1" x14ac:dyDescent="0.2">
      <c r="A514" s="1367" t="s">
        <v>993</v>
      </c>
      <c r="B514" s="1368"/>
      <c r="C514" s="1368"/>
      <c r="D514" s="1368"/>
      <c r="E514" s="1368"/>
      <c r="F514" s="1368"/>
      <c r="G514" s="1368"/>
      <c r="H514" s="1368"/>
      <c r="I514" s="1368"/>
      <c r="J514" s="1368"/>
      <c r="K514" s="1368"/>
      <c r="L514" s="1368"/>
      <c r="M514" s="1368"/>
      <c r="N514" s="1368"/>
      <c r="O514" s="1368"/>
      <c r="P514" s="1368"/>
      <c r="Q514" s="1368"/>
      <c r="R514" s="1368"/>
      <c r="S514" s="1368"/>
      <c r="T514" s="1368"/>
      <c r="U514" s="1368"/>
      <c r="V514" s="1369"/>
    </row>
    <row r="515" spans="1:22" ht="38.25" customHeight="1" x14ac:dyDescent="0.2">
      <c r="A515" s="1370" t="s">
        <v>377</v>
      </c>
      <c r="B515" s="1386" t="s">
        <v>994</v>
      </c>
      <c r="C515" s="1387" t="s">
        <v>995</v>
      </c>
      <c r="D515" s="1388" t="s">
        <v>996</v>
      </c>
      <c r="E515" s="1372">
        <v>5000104</v>
      </c>
      <c r="F515" s="1417" t="s">
        <v>997</v>
      </c>
      <c r="G515" s="1418"/>
      <c r="H515" s="1471"/>
      <c r="I515" s="1288" t="s">
        <v>596</v>
      </c>
      <c r="J515" s="1852">
        <f>K515+L515+M515+N515</f>
        <v>16565</v>
      </c>
      <c r="K515" s="1845">
        <f>K517+K518+K520</f>
        <v>4140</v>
      </c>
      <c r="L515" s="1845">
        <f t="shared" ref="L515:N515" si="132">L517+L518+L520</f>
        <v>4140</v>
      </c>
      <c r="M515" s="1845">
        <f t="shared" si="132"/>
        <v>4142</v>
      </c>
      <c r="N515" s="1845">
        <f t="shared" si="132"/>
        <v>4143</v>
      </c>
      <c r="O515" s="1901">
        <v>1649187.7</v>
      </c>
      <c r="P515" s="1844">
        <v>63030</v>
      </c>
      <c r="Q515" s="1887"/>
      <c r="R515" s="1846">
        <v>51094</v>
      </c>
      <c r="S515" s="1887"/>
      <c r="T515" s="2096">
        <f t="shared" ref="T515" si="133">+O515-P515-Q515-R515-S515</f>
        <v>1535063.7</v>
      </c>
      <c r="U515" s="1846">
        <v>54171</v>
      </c>
      <c r="V515" s="2020"/>
    </row>
    <row r="516" spans="1:22" x14ac:dyDescent="0.2">
      <c r="A516" s="1377"/>
      <c r="B516" s="1371"/>
      <c r="C516" s="1372"/>
      <c r="D516" s="1373"/>
      <c r="E516" s="1372"/>
      <c r="F516" s="1424"/>
      <c r="G516" s="1291" t="s">
        <v>998</v>
      </c>
      <c r="H516" s="1475" t="s">
        <v>999</v>
      </c>
      <c r="I516" s="1288"/>
      <c r="J516" s="1850">
        <v>891</v>
      </c>
      <c r="K516" s="1857">
        <v>222</v>
      </c>
      <c r="L516" s="1857">
        <v>223</v>
      </c>
      <c r="M516" s="1857">
        <v>223</v>
      </c>
      <c r="N516" s="1857">
        <v>223</v>
      </c>
      <c r="O516" s="1884"/>
      <c r="P516" s="1890"/>
      <c r="Q516" s="1850"/>
      <c r="R516" s="1850"/>
      <c r="S516" s="1850"/>
      <c r="T516" s="1850"/>
      <c r="U516" s="1850"/>
      <c r="V516" s="1327"/>
    </row>
    <row r="517" spans="1:22" x14ac:dyDescent="0.2">
      <c r="A517" s="1377"/>
      <c r="B517" s="1371"/>
      <c r="C517" s="1372"/>
      <c r="D517" s="1373"/>
      <c r="E517" s="1372"/>
      <c r="F517" s="1424"/>
      <c r="G517" s="1291" t="s">
        <v>1000</v>
      </c>
      <c r="H517" s="2131" t="s">
        <v>1001</v>
      </c>
      <c r="I517" s="1288"/>
      <c r="J517" s="1850">
        <v>1989</v>
      </c>
      <c r="K517" s="1857">
        <v>497</v>
      </c>
      <c r="L517" s="1857">
        <v>497</v>
      </c>
      <c r="M517" s="1857">
        <v>497</v>
      </c>
      <c r="N517" s="1857">
        <v>498</v>
      </c>
      <c r="O517" s="1884"/>
      <c r="P517" s="1890"/>
      <c r="Q517" s="1850"/>
      <c r="R517" s="1850"/>
      <c r="S517" s="1850"/>
      <c r="T517" s="1850"/>
      <c r="U517" s="1850"/>
      <c r="V517" s="1327"/>
    </row>
    <row r="518" spans="1:22" x14ac:dyDescent="0.2">
      <c r="A518" s="1377"/>
      <c r="B518" s="1371"/>
      <c r="C518" s="1372"/>
      <c r="D518" s="1373"/>
      <c r="E518" s="1372"/>
      <c r="F518" s="1424"/>
      <c r="G518" s="1291" t="s">
        <v>1002</v>
      </c>
      <c r="H518" s="2131" t="s">
        <v>1003</v>
      </c>
      <c r="I518" s="1288"/>
      <c r="J518" s="1850">
        <v>2950</v>
      </c>
      <c r="K518" s="1857">
        <v>737</v>
      </c>
      <c r="L518" s="1857">
        <v>737</v>
      </c>
      <c r="M518" s="1857">
        <v>738</v>
      </c>
      <c r="N518" s="1857">
        <v>738</v>
      </c>
      <c r="O518" s="1884"/>
      <c r="P518" s="1890"/>
      <c r="Q518" s="1850"/>
      <c r="R518" s="1850"/>
      <c r="S518" s="1850"/>
      <c r="T518" s="1850"/>
      <c r="U518" s="1850"/>
      <c r="V518" s="1327"/>
    </row>
    <row r="519" spans="1:22" ht="17.25" x14ac:dyDescent="0.2">
      <c r="A519" s="1377"/>
      <c r="B519" s="1371"/>
      <c r="C519" s="1372"/>
      <c r="D519" s="1373"/>
      <c r="E519" s="1372"/>
      <c r="F519" s="1424"/>
      <c r="G519" s="1291" t="s">
        <v>1004</v>
      </c>
      <c r="H519" s="1399" t="s">
        <v>1005</v>
      </c>
      <c r="I519" s="1288"/>
      <c r="J519" s="1850">
        <v>11626</v>
      </c>
      <c r="K519" s="1857">
        <v>2906</v>
      </c>
      <c r="L519" s="1857">
        <v>2906</v>
      </c>
      <c r="M519" s="1857">
        <v>2907</v>
      </c>
      <c r="N519" s="1857">
        <v>2907</v>
      </c>
      <c r="O519" s="1884"/>
      <c r="P519" s="1890"/>
      <c r="Q519" s="1850"/>
      <c r="R519" s="1850"/>
      <c r="S519" s="1850"/>
      <c r="T519" s="1850"/>
      <c r="U519" s="1850"/>
      <c r="V519" s="1327"/>
    </row>
    <row r="520" spans="1:22" x14ac:dyDescent="0.2">
      <c r="A520" s="1377"/>
      <c r="B520" s="1371"/>
      <c r="C520" s="1372"/>
      <c r="D520" s="1373"/>
      <c r="E520" s="1372"/>
      <c r="F520" s="1424"/>
      <c r="G520" s="1291" t="s">
        <v>1006</v>
      </c>
      <c r="H520" s="1603" t="s">
        <v>1007</v>
      </c>
      <c r="I520" s="1288"/>
      <c r="J520" s="1850">
        <v>11626</v>
      </c>
      <c r="K520" s="1857">
        <v>2906</v>
      </c>
      <c r="L520" s="1857">
        <v>2906</v>
      </c>
      <c r="M520" s="1857">
        <v>2907</v>
      </c>
      <c r="N520" s="1857">
        <v>2907</v>
      </c>
      <c r="O520" s="1884"/>
      <c r="P520" s="1890"/>
      <c r="Q520" s="1850"/>
      <c r="R520" s="1850"/>
      <c r="S520" s="1850"/>
      <c r="T520" s="1850"/>
      <c r="U520" s="1850"/>
      <c r="V520" s="1327"/>
    </row>
    <row r="521" spans="1:22" x14ac:dyDescent="0.2">
      <c r="A521" s="1377"/>
      <c r="B521" s="1371"/>
      <c r="C521" s="1372"/>
      <c r="D521" s="1373"/>
      <c r="E521" s="1372"/>
      <c r="F521" s="1424"/>
      <c r="G521" s="1291" t="s">
        <v>1008</v>
      </c>
      <c r="H521" s="1399" t="s">
        <v>1009</v>
      </c>
      <c r="I521" s="1288"/>
      <c r="J521" s="1850">
        <v>11626</v>
      </c>
      <c r="K521" s="1857">
        <v>2906</v>
      </c>
      <c r="L521" s="1857">
        <v>2906</v>
      </c>
      <c r="M521" s="1857">
        <v>2907</v>
      </c>
      <c r="N521" s="1857">
        <v>2907</v>
      </c>
      <c r="O521" s="1884"/>
      <c r="P521" s="1890"/>
      <c r="Q521" s="1850"/>
      <c r="R521" s="1850"/>
      <c r="S521" s="1850"/>
      <c r="T521" s="1850"/>
      <c r="U521" s="1850"/>
      <c r="V521" s="1327"/>
    </row>
    <row r="522" spans="1:22" x14ac:dyDescent="0.2">
      <c r="A522" s="1377"/>
      <c r="B522" s="1371"/>
      <c r="C522" s="1381"/>
      <c r="D522" s="1382"/>
      <c r="E522" s="1381"/>
      <c r="F522" s="1424"/>
      <c r="G522" s="1291" t="s">
        <v>1010</v>
      </c>
      <c r="H522" s="2058" t="s">
        <v>1011</v>
      </c>
      <c r="I522" s="1296"/>
      <c r="J522" s="1850">
        <v>7140</v>
      </c>
      <c r="K522" s="1857">
        <v>1785</v>
      </c>
      <c r="L522" s="1857">
        <v>1785</v>
      </c>
      <c r="M522" s="1857">
        <v>1785</v>
      </c>
      <c r="N522" s="1857">
        <v>1785</v>
      </c>
      <c r="O522" s="1884"/>
      <c r="P522" s="1890"/>
      <c r="Q522" s="1850"/>
      <c r="R522" s="1850"/>
      <c r="S522" s="1850"/>
      <c r="T522" s="1850"/>
      <c r="U522" s="1850"/>
      <c r="V522" s="1327"/>
    </row>
    <row r="523" spans="1:22" ht="17.25" customHeight="1" x14ac:dyDescent="0.2">
      <c r="A523" s="1377"/>
      <c r="B523" s="1371"/>
      <c r="C523" s="1387">
        <v>3000007</v>
      </c>
      <c r="D523" s="1388" t="s">
        <v>1012</v>
      </c>
      <c r="E523" s="1387">
        <v>5000105</v>
      </c>
      <c r="F523" s="1417" t="s">
        <v>1013</v>
      </c>
      <c r="G523" s="1428"/>
      <c r="H523" s="1318"/>
      <c r="I523" s="1281" t="s">
        <v>596</v>
      </c>
      <c r="J523" s="1852">
        <f>K523+L523+M523+N523</f>
        <v>12494</v>
      </c>
      <c r="K523" s="1852">
        <f>K526+K527+K528+K529+K530</f>
        <v>3122</v>
      </c>
      <c r="L523" s="1852">
        <f t="shared" ref="L523:N523" si="134">L526+L527+L528+L529+L530</f>
        <v>3123</v>
      </c>
      <c r="M523" s="1852">
        <f t="shared" si="134"/>
        <v>3123</v>
      </c>
      <c r="N523" s="1852">
        <f t="shared" si="134"/>
        <v>3126</v>
      </c>
      <c r="O523" s="1843">
        <v>653013.56000000006</v>
      </c>
      <c r="P523" s="1986">
        <v>9050</v>
      </c>
      <c r="Q523" s="1850"/>
      <c r="R523" s="1850"/>
      <c r="S523" s="1850"/>
      <c r="T523" s="2096">
        <f t="shared" ref="T523" si="135">+O523-P523-Q523-R523-S523</f>
        <v>643963.56000000006</v>
      </c>
      <c r="U523" s="1859">
        <v>115081</v>
      </c>
      <c r="V523" s="1327"/>
    </row>
    <row r="524" spans="1:22" ht="17.25" customHeight="1" x14ac:dyDescent="0.2">
      <c r="A524" s="1377"/>
      <c r="B524" s="1371"/>
      <c r="C524" s="1372"/>
      <c r="D524" s="1373"/>
      <c r="E524" s="1372"/>
      <c r="F524" s="1424"/>
      <c r="G524" s="1291" t="s">
        <v>1015</v>
      </c>
      <c r="H524" s="1399" t="s">
        <v>1016</v>
      </c>
      <c r="I524" s="1288"/>
      <c r="J524" s="1850">
        <v>607</v>
      </c>
      <c r="K524" s="1857">
        <v>151</v>
      </c>
      <c r="L524" s="1857">
        <v>152</v>
      </c>
      <c r="M524" s="1857">
        <v>152</v>
      </c>
      <c r="N524" s="1857">
        <v>152</v>
      </c>
      <c r="O524" s="1884"/>
      <c r="P524" s="1970"/>
      <c r="Q524" s="1850"/>
      <c r="R524" s="1850"/>
      <c r="S524" s="1850"/>
      <c r="T524" s="1850"/>
      <c r="U524" s="1850"/>
      <c r="V524" s="1327"/>
    </row>
    <row r="525" spans="1:22" ht="17.25" customHeight="1" x14ac:dyDescent="0.2">
      <c r="A525" s="1377"/>
      <c r="B525" s="1371"/>
      <c r="C525" s="1372"/>
      <c r="D525" s="1373"/>
      <c r="E525" s="1372"/>
      <c r="F525" s="1424"/>
      <c r="G525" s="1291" t="s">
        <v>1017</v>
      </c>
      <c r="H525" s="1399" t="s">
        <v>1018</v>
      </c>
      <c r="I525" s="1288"/>
      <c r="J525" s="1850">
        <v>1317</v>
      </c>
      <c r="K525" s="1857">
        <v>329</v>
      </c>
      <c r="L525" s="1857">
        <v>329</v>
      </c>
      <c r="M525" s="1857">
        <v>329</v>
      </c>
      <c r="N525" s="1857">
        <v>330</v>
      </c>
      <c r="O525" s="1884"/>
      <c r="P525" s="1970"/>
      <c r="Q525" s="1850"/>
      <c r="R525" s="1850"/>
      <c r="S525" s="1850"/>
      <c r="T525" s="1850"/>
      <c r="U525" s="1850"/>
      <c r="V525" s="1327"/>
    </row>
    <row r="526" spans="1:22" ht="16.5" x14ac:dyDescent="0.2">
      <c r="A526" s="1377"/>
      <c r="B526" s="1371"/>
      <c r="C526" s="1372"/>
      <c r="D526" s="1373"/>
      <c r="E526" s="1372"/>
      <c r="F526" s="1424"/>
      <c r="G526" s="1291" t="s">
        <v>1019</v>
      </c>
      <c r="H526" s="1318" t="s">
        <v>1020</v>
      </c>
      <c r="I526" s="1288"/>
      <c r="J526" s="1850">
        <v>1469</v>
      </c>
      <c r="K526" s="1857">
        <v>367</v>
      </c>
      <c r="L526" s="1857">
        <v>367</v>
      </c>
      <c r="M526" s="1857">
        <v>367</v>
      </c>
      <c r="N526" s="1857">
        <v>368</v>
      </c>
      <c r="O526" s="1884"/>
      <c r="P526" s="1970"/>
      <c r="Q526" s="1850"/>
      <c r="R526" s="1850"/>
      <c r="S526" s="1850"/>
      <c r="T526" s="1850"/>
      <c r="U526" s="1850"/>
      <c r="V526" s="1327"/>
    </row>
    <row r="527" spans="1:22" x14ac:dyDescent="0.2">
      <c r="A527" s="1377"/>
      <c r="B527" s="1371"/>
      <c r="C527" s="1372"/>
      <c r="D527" s="1373"/>
      <c r="E527" s="1372"/>
      <c r="F527" s="1424"/>
      <c r="G527" s="1291" t="s">
        <v>1021</v>
      </c>
      <c r="H527" s="1318" t="s">
        <v>1022</v>
      </c>
      <c r="I527" s="1288"/>
      <c r="J527" s="1850">
        <v>5123</v>
      </c>
      <c r="K527" s="1857">
        <v>1280</v>
      </c>
      <c r="L527" s="1857">
        <v>1281</v>
      </c>
      <c r="M527" s="1857">
        <v>1281</v>
      </c>
      <c r="N527" s="1857">
        <v>1281</v>
      </c>
      <c r="O527" s="1884"/>
      <c r="P527" s="1970"/>
      <c r="Q527" s="1850"/>
      <c r="R527" s="1850"/>
      <c r="S527" s="1850"/>
      <c r="T527" s="1850"/>
      <c r="U527" s="1850"/>
      <c r="V527" s="1327"/>
    </row>
    <row r="528" spans="1:22" x14ac:dyDescent="0.2">
      <c r="A528" s="1377"/>
      <c r="B528" s="1371"/>
      <c r="C528" s="1372"/>
      <c r="D528" s="1373"/>
      <c r="E528" s="1372"/>
      <c r="F528" s="1424"/>
      <c r="G528" s="1291" t="s">
        <v>1023</v>
      </c>
      <c r="H528" s="1318" t="s">
        <v>1024</v>
      </c>
      <c r="I528" s="1288"/>
      <c r="J528" s="1850">
        <v>1253</v>
      </c>
      <c r="K528" s="1857">
        <v>313</v>
      </c>
      <c r="L528" s="1857">
        <v>313</v>
      </c>
      <c r="M528" s="1857">
        <v>313</v>
      </c>
      <c r="N528" s="1857">
        <v>314</v>
      </c>
      <c r="O528" s="1884"/>
      <c r="P528" s="1970"/>
      <c r="Q528" s="1850"/>
      <c r="R528" s="1850"/>
      <c r="S528" s="1850"/>
      <c r="T528" s="1850"/>
      <c r="U528" s="1850"/>
      <c r="V528" s="1327"/>
    </row>
    <row r="529" spans="1:22" ht="16.5" x14ac:dyDescent="0.2">
      <c r="A529" s="1377"/>
      <c r="B529" s="1371"/>
      <c r="C529" s="1372"/>
      <c r="D529" s="1373"/>
      <c r="E529" s="1372"/>
      <c r="F529" s="1424"/>
      <c r="G529" s="1291" t="s">
        <v>1025</v>
      </c>
      <c r="H529" s="1318" t="s">
        <v>1026</v>
      </c>
      <c r="I529" s="1288"/>
      <c r="J529" s="1850">
        <v>1772</v>
      </c>
      <c r="K529" s="1857">
        <v>443</v>
      </c>
      <c r="L529" s="1857">
        <v>443</v>
      </c>
      <c r="M529" s="1857">
        <v>443</v>
      </c>
      <c r="N529" s="1857">
        <v>443</v>
      </c>
      <c r="O529" s="1884"/>
      <c r="P529" s="1970"/>
      <c r="Q529" s="1850"/>
      <c r="R529" s="1850"/>
      <c r="S529" s="1850"/>
      <c r="T529" s="1850"/>
      <c r="U529" s="1850"/>
      <c r="V529" s="1327"/>
    </row>
    <row r="530" spans="1:22" ht="16.5" x14ac:dyDescent="0.2">
      <c r="A530" s="1377"/>
      <c r="B530" s="1371"/>
      <c r="C530" s="1372"/>
      <c r="D530" s="1373"/>
      <c r="E530" s="1372"/>
      <c r="F530" s="1424"/>
      <c r="G530" s="1291" t="s">
        <v>1027</v>
      </c>
      <c r="H530" s="1318" t="s">
        <v>1028</v>
      </c>
      <c r="I530" s="1288"/>
      <c r="J530" s="1850">
        <v>2877</v>
      </c>
      <c r="K530" s="1857">
        <v>719</v>
      </c>
      <c r="L530" s="1857">
        <v>719</v>
      </c>
      <c r="M530" s="1857">
        <v>719</v>
      </c>
      <c r="N530" s="1857">
        <v>720</v>
      </c>
      <c r="O530" s="1884"/>
      <c r="P530" s="1890"/>
      <c r="Q530" s="1850"/>
      <c r="R530" s="1850"/>
      <c r="S530" s="1850"/>
      <c r="T530" s="1850"/>
      <c r="U530" s="1850"/>
      <c r="V530" s="1327"/>
    </row>
    <row r="531" spans="1:22" ht="24" customHeight="1" x14ac:dyDescent="0.2">
      <c r="A531" s="1377"/>
      <c r="B531" s="1371"/>
      <c r="C531" s="1387">
        <v>3000008</v>
      </c>
      <c r="D531" s="1388" t="s">
        <v>1029</v>
      </c>
      <c r="E531" s="1387">
        <v>5000106</v>
      </c>
      <c r="F531" s="1417" t="s">
        <v>1030</v>
      </c>
      <c r="G531" s="1474"/>
      <c r="H531" s="1318"/>
      <c r="I531" s="1281" t="s">
        <v>596</v>
      </c>
      <c r="J531" s="1852">
        <f>K531+L531+M531+N531</f>
        <v>684</v>
      </c>
      <c r="K531" s="1852">
        <f>K536+K537+K539</f>
        <v>169</v>
      </c>
      <c r="L531" s="1852">
        <f t="shared" ref="L531:N531" si="136">L536+L537+L539</f>
        <v>171</v>
      </c>
      <c r="M531" s="1852">
        <f t="shared" si="136"/>
        <v>172</v>
      </c>
      <c r="N531" s="1852">
        <f t="shared" si="136"/>
        <v>172</v>
      </c>
      <c r="O531" s="1843">
        <v>288168.84000000003</v>
      </c>
      <c r="P531" s="1860">
        <v>10155</v>
      </c>
      <c r="Q531" s="1850"/>
      <c r="R531" s="1859"/>
      <c r="S531" s="1850"/>
      <c r="T531" s="2096">
        <f t="shared" ref="T531" si="137">+O531-P531-Q531-R531-S531</f>
        <v>278013.84000000003</v>
      </c>
      <c r="U531" s="1859">
        <v>255652</v>
      </c>
      <c r="V531" s="1327"/>
    </row>
    <row r="532" spans="1:22" ht="19.5" customHeight="1" x14ac:dyDescent="0.2">
      <c r="A532" s="1377"/>
      <c r="B532" s="1371"/>
      <c r="C532" s="1372"/>
      <c r="D532" s="1373"/>
      <c r="E532" s="1372"/>
      <c r="F532" s="1424"/>
      <c r="G532" s="1291" t="s">
        <v>1031</v>
      </c>
      <c r="H532" s="1399" t="s">
        <v>1032</v>
      </c>
      <c r="I532" s="1288"/>
      <c r="J532" s="1850">
        <v>0</v>
      </c>
      <c r="K532" s="1850">
        <v>0</v>
      </c>
      <c r="L532" s="1850">
        <v>0</v>
      </c>
      <c r="M532" s="1850">
        <v>0</v>
      </c>
      <c r="N532" s="1850">
        <v>0</v>
      </c>
      <c r="O532" s="1850"/>
      <c r="P532" s="1851"/>
      <c r="Q532" s="1850"/>
      <c r="R532" s="1850"/>
      <c r="S532" s="1850"/>
      <c r="T532" s="1850"/>
      <c r="U532" s="1850"/>
      <c r="V532" s="1327"/>
    </row>
    <row r="533" spans="1:22" ht="19.5" customHeight="1" x14ac:dyDescent="0.2">
      <c r="A533" s="1377"/>
      <c r="B533" s="1371"/>
      <c r="C533" s="1372"/>
      <c r="D533" s="1373"/>
      <c r="E533" s="1372"/>
      <c r="F533" s="1424"/>
      <c r="G533" s="1291" t="s">
        <v>1033</v>
      </c>
      <c r="H533" s="1399" t="s">
        <v>1034</v>
      </c>
      <c r="I533" s="1288"/>
      <c r="J533" s="1850">
        <v>0</v>
      </c>
      <c r="K533" s="1850">
        <v>0</v>
      </c>
      <c r="L533" s="1850">
        <v>0</v>
      </c>
      <c r="M533" s="1850">
        <v>0</v>
      </c>
      <c r="N533" s="1850">
        <v>0</v>
      </c>
      <c r="O533" s="1850"/>
      <c r="P533" s="1851"/>
      <c r="Q533" s="1850"/>
      <c r="R533" s="1850"/>
      <c r="S533" s="1850"/>
      <c r="T533" s="1850"/>
      <c r="U533" s="1850"/>
      <c r="V533" s="1327"/>
    </row>
    <row r="534" spans="1:22" ht="19.5" customHeight="1" x14ac:dyDescent="0.2">
      <c r="A534" s="1377"/>
      <c r="B534" s="1371"/>
      <c r="C534" s="1372"/>
      <c r="D534" s="1373"/>
      <c r="E534" s="1372"/>
      <c r="F534" s="1424"/>
      <c r="G534" s="1291" t="s">
        <v>1035</v>
      </c>
      <c r="H534" s="1399" t="s">
        <v>1036</v>
      </c>
      <c r="I534" s="1288"/>
      <c r="J534" s="1850">
        <v>0</v>
      </c>
      <c r="K534" s="1850">
        <v>0</v>
      </c>
      <c r="L534" s="1850">
        <v>0</v>
      </c>
      <c r="M534" s="1850">
        <v>0</v>
      </c>
      <c r="N534" s="1850">
        <v>0</v>
      </c>
      <c r="O534" s="1850"/>
      <c r="P534" s="1851"/>
      <c r="Q534" s="1850"/>
      <c r="R534" s="1850"/>
      <c r="S534" s="1850"/>
      <c r="T534" s="1850"/>
      <c r="U534" s="1850"/>
      <c r="V534" s="1327"/>
    </row>
    <row r="535" spans="1:22" ht="19.5" customHeight="1" x14ac:dyDescent="0.2">
      <c r="A535" s="1377"/>
      <c r="B535" s="1371"/>
      <c r="C535" s="1372"/>
      <c r="D535" s="1373"/>
      <c r="E535" s="1372"/>
      <c r="F535" s="1424"/>
      <c r="G535" s="1291" t="s">
        <v>1037</v>
      </c>
      <c r="H535" s="1399" t="s">
        <v>1038</v>
      </c>
      <c r="I535" s="1288"/>
      <c r="J535" s="1850">
        <v>1</v>
      </c>
      <c r="K535" s="1850"/>
      <c r="L535" s="1850"/>
      <c r="M535" s="1850"/>
      <c r="N535" s="1850">
        <v>1</v>
      </c>
      <c r="O535" s="1850"/>
      <c r="P535" s="1851"/>
      <c r="Q535" s="1850"/>
      <c r="R535" s="1850"/>
      <c r="S535" s="1850"/>
      <c r="T535" s="1850"/>
      <c r="U535" s="1850"/>
      <c r="V535" s="1327"/>
    </row>
    <row r="536" spans="1:22" x14ac:dyDescent="0.2">
      <c r="A536" s="1377"/>
      <c r="B536" s="1371"/>
      <c r="C536" s="1372"/>
      <c r="D536" s="1373"/>
      <c r="E536" s="1372"/>
      <c r="F536" s="1424"/>
      <c r="G536" s="1291" t="s">
        <v>1039</v>
      </c>
      <c r="H536" s="1318" t="s">
        <v>1040</v>
      </c>
      <c r="I536" s="1288"/>
      <c r="J536" s="1850">
        <v>107</v>
      </c>
      <c r="K536" s="1857">
        <v>26</v>
      </c>
      <c r="L536" s="1857">
        <v>27</v>
      </c>
      <c r="M536" s="1857">
        <v>27</v>
      </c>
      <c r="N536" s="1857">
        <v>27</v>
      </c>
      <c r="O536" s="1884"/>
      <c r="P536" s="1890"/>
      <c r="Q536" s="1850"/>
      <c r="R536" s="1850"/>
      <c r="S536" s="1850"/>
      <c r="T536" s="1850"/>
      <c r="U536" s="1850"/>
      <c r="V536" s="1327"/>
    </row>
    <row r="537" spans="1:22" x14ac:dyDescent="0.2">
      <c r="A537" s="1377"/>
      <c r="B537" s="1371"/>
      <c r="C537" s="1372"/>
      <c r="D537" s="1373"/>
      <c r="E537" s="1372"/>
      <c r="F537" s="1424"/>
      <c r="G537" s="1291" t="s">
        <v>1041</v>
      </c>
      <c r="H537" s="1318" t="s">
        <v>1042</v>
      </c>
      <c r="I537" s="1288"/>
      <c r="J537" s="1850">
        <v>107</v>
      </c>
      <c r="K537" s="1857">
        <v>26</v>
      </c>
      <c r="L537" s="1857">
        <v>27</v>
      </c>
      <c r="M537" s="1857">
        <v>27</v>
      </c>
      <c r="N537" s="1857">
        <v>27</v>
      </c>
      <c r="O537" s="1884"/>
      <c r="P537" s="1890"/>
      <c r="Q537" s="1850"/>
      <c r="R537" s="1850"/>
      <c r="S537" s="1850"/>
      <c r="T537" s="1850"/>
      <c r="U537" s="1850"/>
      <c r="V537" s="1327"/>
    </row>
    <row r="538" spans="1:22" x14ac:dyDescent="0.2">
      <c r="A538" s="1377"/>
      <c r="B538" s="1371"/>
      <c r="C538" s="1372"/>
      <c r="D538" s="1373"/>
      <c r="E538" s="1372"/>
      <c r="F538" s="1424"/>
      <c r="G538" s="2132"/>
      <c r="H538" s="2003" t="s">
        <v>1044</v>
      </c>
      <c r="I538" s="1288"/>
      <c r="J538" s="1850"/>
      <c r="K538" s="1850"/>
      <c r="L538" s="1850"/>
      <c r="M538" s="1850"/>
      <c r="N538" s="1850"/>
      <c r="O538" s="1850"/>
      <c r="P538" s="1890"/>
      <c r="Q538" s="1850"/>
      <c r="R538" s="1850"/>
      <c r="S538" s="1850"/>
      <c r="T538" s="1850"/>
      <c r="U538" s="1850"/>
      <c r="V538" s="1327"/>
    </row>
    <row r="539" spans="1:22" x14ac:dyDescent="0.2">
      <c r="A539" s="1377"/>
      <c r="B539" s="1371"/>
      <c r="C539" s="1372"/>
      <c r="D539" s="1373"/>
      <c r="E539" s="1372"/>
      <c r="F539" s="1424"/>
      <c r="G539" s="1291" t="s">
        <v>1045</v>
      </c>
      <c r="H539" s="1318" t="s">
        <v>1046</v>
      </c>
      <c r="I539" s="1288"/>
      <c r="J539" s="1850">
        <v>470</v>
      </c>
      <c r="K539" s="1857">
        <v>117</v>
      </c>
      <c r="L539" s="1857">
        <v>117</v>
      </c>
      <c r="M539" s="1857">
        <v>118</v>
      </c>
      <c r="N539" s="1857">
        <v>118</v>
      </c>
      <c r="O539" s="1884"/>
      <c r="P539" s="1890"/>
      <c r="Q539" s="1850"/>
      <c r="R539" s="1850"/>
      <c r="S539" s="1850"/>
      <c r="T539" s="1850"/>
      <c r="U539" s="1850"/>
      <c r="V539" s="1327"/>
    </row>
    <row r="540" spans="1:22" x14ac:dyDescent="0.2">
      <c r="A540" s="1377"/>
      <c r="B540" s="1371"/>
      <c r="C540" s="1372"/>
      <c r="D540" s="1373"/>
      <c r="E540" s="1372"/>
      <c r="F540" s="1424"/>
      <c r="G540" s="1291" t="s">
        <v>1047</v>
      </c>
      <c r="H540" s="1318" t="s">
        <v>1048</v>
      </c>
      <c r="I540" s="1288"/>
      <c r="J540" s="1850">
        <v>24</v>
      </c>
      <c r="K540" s="1857">
        <v>6</v>
      </c>
      <c r="L540" s="1857">
        <v>6</v>
      </c>
      <c r="M540" s="1857">
        <v>6</v>
      </c>
      <c r="N540" s="1857">
        <v>6</v>
      </c>
      <c r="O540" s="1884"/>
      <c r="P540" s="1890"/>
      <c r="Q540" s="1850"/>
      <c r="R540" s="1850"/>
      <c r="S540" s="1850"/>
      <c r="T540" s="1850"/>
      <c r="U540" s="1850"/>
      <c r="V540" s="1327"/>
    </row>
    <row r="541" spans="1:22" ht="16.5" x14ac:dyDescent="0.2">
      <c r="A541" s="1377"/>
      <c r="B541" s="1371"/>
      <c r="C541" s="1372"/>
      <c r="D541" s="1373"/>
      <c r="E541" s="1372"/>
      <c r="F541" s="1424"/>
      <c r="G541" s="1291" t="s">
        <v>1049</v>
      </c>
      <c r="H541" s="1318" t="s">
        <v>1050</v>
      </c>
      <c r="I541" s="1288"/>
      <c r="J541" s="1850">
        <v>8</v>
      </c>
      <c r="K541" s="1857">
        <v>2</v>
      </c>
      <c r="L541" s="1857">
        <v>2</v>
      </c>
      <c r="M541" s="1857">
        <v>2</v>
      </c>
      <c r="N541" s="1857">
        <v>2</v>
      </c>
      <c r="O541" s="1884"/>
      <c r="P541" s="1890"/>
      <c r="Q541" s="1850"/>
      <c r="R541" s="1850"/>
      <c r="S541" s="1850"/>
      <c r="T541" s="1850"/>
      <c r="U541" s="1850"/>
      <c r="V541" s="1327"/>
    </row>
    <row r="542" spans="1:22" x14ac:dyDescent="0.2">
      <c r="A542" s="1377"/>
      <c r="B542" s="1371"/>
      <c r="C542" s="1372"/>
      <c r="D542" s="1373"/>
      <c r="E542" s="1372"/>
      <c r="F542" s="1424"/>
      <c r="H542" s="1318" t="s">
        <v>1052</v>
      </c>
      <c r="I542" s="1288"/>
      <c r="J542" s="1850"/>
      <c r="K542" s="1850"/>
      <c r="L542" s="1850"/>
      <c r="M542" s="1850"/>
      <c r="N542" s="1850"/>
      <c r="O542" s="1850"/>
      <c r="P542" s="1890"/>
      <c r="Q542" s="1850"/>
      <c r="R542" s="1850"/>
      <c r="S542" s="1850"/>
      <c r="T542" s="1850"/>
      <c r="U542" s="1850"/>
      <c r="V542" s="1327"/>
    </row>
    <row r="543" spans="1:22" x14ac:dyDescent="0.2">
      <c r="A543" s="1377"/>
      <c r="B543" s="1371"/>
      <c r="C543" s="1372"/>
      <c r="D543" s="1373"/>
      <c r="E543" s="1372"/>
      <c r="F543" s="1424"/>
      <c r="G543" s="1291" t="s">
        <v>1053</v>
      </c>
      <c r="H543" s="1318" t="s">
        <v>1054</v>
      </c>
      <c r="I543" s="1288"/>
      <c r="J543" s="1850">
        <v>34</v>
      </c>
      <c r="K543" s="1857">
        <v>8</v>
      </c>
      <c r="L543" s="1857">
        <v>8</v>
      </c>
      <c r="M543" s="1857">
        <v>9</v>
      </c>
      <c r="N543" s="1857">
        <v>9</v>
      </c>
      <c r="O543" s="1884"/>
      <c r="P543" s="1890"/>
      <c r="Q543" s="1850"/>
      <c r="R543" s="1850"/>
      <c r="S543" s="1850"/>
      <c r="T543" s="1850"/>
      <c r="U543" s="1850"/>
      <c r="V543" s="1327"/>
    </row>
    <row r="544" spans="1:22" x14ac:dyDescent="0.2">
      <c r="A544" s="1377"/>
      <c r="B544" s="1371"/>
      <c r="C544" s="1372"/>
      <c r="D544" s="1373"/>
      <c r="E544" s="1372"/>
      <c r="F544" s="1424"/>
      <c r="G544" s="1291" t="s">
        <v>1055</v>
      </c>
      <c r="H544" s="1318" t="s">
        <v>1056</v>
      </c>
      <c r="I544" s="1288"/>
      <c r="J544" s="1850">
        <v>2</v>
      </c>
      <c r="K544" s="1850"/>
      <c r="L544" s="1850">
        <v>1</v>
      </c>
      <c r="M544" s="1850"/>
      <c r="N544" s="1850">
        <v>1</v>
      </c>
      <c r="O544" s="1850"/>
      <c r="P544" s="1851"/>
      <c r="Q544" s="1850"/>
      <c r="R544" s="1850"/>
      <c r="S544" s="1850"/>
      <c r="T544" s="1850"/>
      <c r="U544" s="1850"/>
      <c r="V544" s="1327"/>
    </row>
    <row r="545" spans="1:22" x14ac:dyDescent="0.2">
      <c r="A545" s="1377"/>
      <c r="B545" s="1371"/>
      <c r="C545" s="1372"/>
      <c r="D545" s="1373"/>
      <c r="E545" s="1372"/>
      <c r="F545" s="1424"/>
      <c r="G545" s="1291" t="s">
        <v>1057</v>
      </c>
      <c r="H545" s="1318" t="s">
        <v>1058</v>
      </c>
      <c r="I545" s="1288"/>
      <c r="J545" s="1850">
        <v>2</v>
      </c>
      <c r="K545" s="1850"/>
      <c r="L545" s="1850">
        <v>1</v>
      </c>
      <c r="M545" s="1850"/>
      <c r="N545" s="1850">
        <v>1</v>
      </c>
      <c r="O545" s="1850"/>
      <c r="P545" s="1851"/>
      <c r="Q545" s="1850"/>
      <c r="R545" s="1850"/>
      <c r="S545" s="1850"/>
      <c r="T545" s="1850"/>
      <c r="U545" s="1850"/>
      <c r="V545" s="1327"/>
    </row>
    <row r="546" spans="1:22" x14ac:dyDescent="0.2">
      <c r="A546" s="1377"/>
      <c r="B546" s="1371"/>
      <c r="C546" s="1372"/>
      <c r="D546" s="1373"/>
      <c r="E546" s="1372"/>
      <c r="F546" s="1424"/>
      <c r="G546" s="1291" t="s">
        <v>1059</v>
      </c>
      <c r="H546" s="1318" t="s">
        <v>1060</v>
      </c>
      <c r="I546" s="1288"/>
      <c r="J546" s="1850">
        <v>1</v>
      </c>
      <c r="K546" s="1850"/>
      <c r="L546" s="1850"/>
      <c r="M546" s="1850"/>
      <c r="N546" s="1850">
        <v>1</v>
      </c>
      <c r="O546" s="1850"/>
      <c r="P546" s="1851"/>
      <c r="Q546" s="1850"/>
      <c r="R546" s="1850"/>
      <c r="S546" s="1850"/>
      <c r="T546" s="1850"/>
      <c r="U546" s="1850"/>
      <c r="V546" s="1327"/>
    </row>
    <row r="547" spans="1:22" x14ac:dyDescent="0.2">
      <c r="A547" s="1377"/>
      <c r="B547" s="1371"/>
      <c r="C547" s="1372"/>
      <c r="D547" s="1373"/>
      <c r="E547" s="1372"/>
      <c r="F547" s="1424"/>
      <c r="G547" s="1291" t="s">
        <v>1061</v>
      </c>
      <c r="H547" s="2003" t="s">
        <v>1062</v>
      </c>
      <c r="I547" s="1288"/>
      <c r="J547" s="1850">
        <v>0</v>
      </c>
      <c r="K547" s="1850">
        <v>0</v>
      </c>
      <c r="L547" s="1850">
        <v>0</v>
      </c>
      <c r="M547" s="1850">
        <v>0</v>
      </c>
      <c r="N547" s="1850">
        <v>0</v>
      </c>
      <c r="O547" s="1850"/>
      <c r="P547" s="1851"/>
      <c r="Q547" s="1850"/>
      <c r="R547" s="1850"/>
      <c r="S547" s="1850"/>
      <c r="T547" s="1850"/>
      <c r="U547" s="1850"/>
      <c r="V547" s="1327"/>
    </row>
    <row r="548" spans="1:22" x14ac:dyDescent="0.2">
      <c r="A548" s="1377"/>
      <c r="B548" s="1371"/>
      <c r="C548" s="1372"/>
      <c r="D548" s="1373"/>
      <c r="E548" s="1372"/>
      <c r="F548" s="1424"/>
      <c r="G548" s="1291" t="s">
        <v>1063</v>
      </c>
      <c r="H548" s="2003" t="s">
        <v>1064</v>
      </c>
      <c r="I548" s="1288"/>
      <c r="J548" s="1850">
        <v>1</v>
      </c>
      <c r="K548" s="1850"/>
      <c r="L548" s="1850"/>
      <c r="M548" s="1850"/>
      <c r="N548" s="1850"/>
      <c r="O548" s="1850"/>
      <c r="P548" s="1851"/>
      <c r="Q548" s="1850"/>
      <c r="R548" s="1850"/>
      <c r="S548" s="1850"/>
      <c r="T548" s="1850"/>
      <c r="U548" s="1850"/>
      <c r="V548" s="1327"/>
    </row>
    <row r="549" spans="1:22" x14ac:dyDescent="0.2">
      <c r="A549" s="1377"/>
      <c r="B549" s="1371"/>
      <c r="C549" s="1372"/>
      <c r="D549" s="1373"/>
      <c r="E549" s="1372"/>
      <c r="F549" s="1424"/>
      <c r="G549" s="2132"/>
      <c r="H549" s="2003" t="s">
        <v>1065</v>
      </c>
      <c r="I549" s="1288"/>
      <c r="J549" s="1850">
        <v>0</v>
      </c>
      <c r="K549" s="1850">
        <v>0</v>
      </c>
      <c r="L549" s="1850">
        <v>0</v>
      </c>
      <c r="M549" s="1850">
        <v>0</v>
      </c>
      <c r="N549" s="1850">
        <v>0</v>
      </c>
      <c r="O549" s="1850"/>
      <c r="P549" s="1851"/>
      <c r="Q549" s="1850"/>
      <c r="R549" s="1850"/>
      <c r="S549" s="1850"/>
      <c r="T549" s="1850"/>
      <c r="U549" s="1850"/>
      <c r="V549" s="1327"/>
    </row>
    <row r="550" spans="1:22" ht="16.5" x14ac:dyDescent="0.2">
      <c r="A550" s="1379"/>
      <c r="B550" s="1380"/>
      <c r="C550" s="1381"/>
      <c r="D550" s="1373"/>
      <c r="E550" s="1372"/>
      <c r="F550" s="1426"/>
      <c r="G550" s="2133"/>
      <c r="H550" s="2003" t="s">
        <v>1066</v>
      </c>
      <c r="I550" s="1296"/>
      <c r="J550" s="1850">
        <v>0</v>
      </c>
      <c r="K550" s="1850">
        <v>0</v>
      </c>
      <c r="L550" s="1850">
        <v>0</v>
      </c>
      <c r="M550" s="1850">
        <v>0</v>
      </c>
      <c r="N550" s="1850">
        <v>0</v>
      </c>
      <c r="O550" s="1850"/>
      <c r="P550" s="1851"/>
      <c r="Q550" s="1850"/>
      <c r="R550" s="1850"/>
      <c r="S550" s="1850"/>
      <c r="T550" s="1850"/>
      <c r="U550" s="1850"/>
      <c r="V550" s="1327"/>
    </row>
    <row r="551" spans="1:22" ht="51" customHeight="1" x14ac:dyDescent="0.2">
      <c r="A551" s="1370" t="s">
        <v>396</v>
      </c>
      <c r="B551" s="1386" t="s">
        <v>1067</v>
      </c>
      <c r="C551" s="1372">
        <v>3000009</v>
      </c>
      <c r="D551" s="1265" t="s">
        <v>1068</v>
      </c>
      <c r="E551" s="1394">
        <v>5000107</v>
      </c>
      <c r="F551" s="1417" t="s">
        <v>1069</v>
      </c>
      <c r="G551" s="1418"/>
      <c r="H551" s="1318"/>
      <c r="I551" s="1281" t="s">
        <v>1070</v>
      </c>
      <c r="J551" s="1850">
        <v>0</v>
      </c>
      <c r="K551" s="1850">
        <v>0</v>
      </c>
      <c r="L551" s="1850">
        <v>0</v>
      </c>
      <c r="M551" s="1850">
        <v>0</v>
      </c>
      <c r="N551" s="1850">
        <v>0</v>
      </c>
      <c r="O551" s="1850"/>
      <c r="P551" s="1851">
        <v>0</v>
      </c>
      <c r="Q551" s="1850"/>
      <c r="R551" s="1850"/>
      <c r="S551" s="1850"/>
      <c r="T551" s="1850"/>
      <c r="U551" s="1850"/>
      <c r="V551" s="1327"/>
    </row>
    <row r="552" spans="1:22" ht="30.75" customHeight="1" x14ac:dyDescent="0.2">
      <c r="A552" s="1377"/>
      <c r="B552" s="1371"/>
      <c r="C552" s="1372"/>
      <c r="D552" s="1265"/>
      <c r="E552" s="1394"/>
      <c r="F552" s="1426"/>
      <c r="G552" s="1291" t="s">
        <v>1072</v>
      </c>
      <c r="H552" s="1318" t="s">
        <v>1073</v>
      </c>
      <c r="I552" s="1296"/>
      <c r="J552" s="1850">
        <v>0</v>
      </c>
      <c r="K552" s="1850">
        <v>0</v>
      </c>
      <c r="L552" s="1850">
        <v>0</v>
      </c>
      <c r="M552" s="1850">
        <v>0</v>
      </c>
      <c r="N552" s="1850">
        <v>0</v>
      </c>
      <c r="O552" s="1850"/>
      <c r="P552" s="1851"/>
      <c r="Q552" s="1850"/>
      <c r="R552" s="1850"/>
      <c r="S552" s="1850"/>
      <c r="T552" s="1850"/>
      <c r="U552" s="1850"/>
      <c r="V552" s="1327"/>
    </row>
    <row r="553" spans="1:22" ht="31.5" customHeight="1" x14ac:dyDescent="0.2">
      <c r="A553" s="1377"/>
      <c r="B553" s="1371"/>
      <c r="C553" s="1372">
        <v>3000010</v>
      </c>
      <c r="D553" s="1389" t="s">
        <v>1074</v>
      </c>
      <c r="E553" s="1394">
        <v>5000108</v>
      </c>
      <c r="F553" s="1417" t="s">
        <v>1075</v>
      </c>
      <c r="G553" s="1418"/>
      <c r="H553" s="1318"/>
      <c r="I553" s="1281" t="s">
        <v>596</v>
      </c>
      <c r="J553" s="1850">
        <v>0</v>
      </c>
      <c r="K553" s="1850">
        <v>0</v>
      </c>
      <c r="L553" s="1850">
        <v>0</v>
      </c>
      <c r="M553" s="1850">
        <v>0</v>
      </c>
      <c r="N553" s="1850">
        <v>0</v>
      </c>
      <c r="O553" s="1850"/>
      <c r="P553" s="1851">
        <v>0</v>
      </c>
      <c r="Q553" s="1850"/>
      <c r="R553" s="1850"/>
      <c r="S553" s="1850"/>
      <c r="T553" s="1850"/>
      <c r="U553" s="1850"/>
      <c r="V553" s="1327"/>
    </row>
    <row r="554" spans="1:22" ht="24.75" customHeight="1" x14ac:dyDescent="0.2">
      <c r="A554" s="1377"/>
      <c r="B554" s="1371"/>
      <c r="C554" s="1372"/>
      <c r="D554" s="1389"/>
      <c r="E554" s="1394"/>
      <c r="F554" s="1424"/>
      <c r="G554" s="1291" t="s">
        <v>1076</v>
      </c>
      <c r="H554" s="1476" t="s">
        <v>1077</v>
      </c>
      <c r="I554" s="1288"/>
      <c r="J554" s="1850">
        <v>0</v>
      </c>
      <c r="K554" s="1850">
        <v>0</v>
      </c>
      <c r="L554" s="1850">
        <v>0</v>
      </c>
      <c r="M554" s="1850">
        <v>0</v>
      </c>
      <c r="N554" s="1850">
        <v>0</v>
      </c>
      <c r="O554" s="1850"/>
      <c r="P554" s="1851"/>
      <c r="Q554" s="1850"/>
      <c r="R554" s="1850"/>
      <c r="S554" s="1850"/>
      <c r="T554" s="1850"/>
      <c r="U554" s="1850"/>
      <c r="V554" s="1327"/>
    </row>
    <row r="555" spans="1:22" ht="16.5" x14ac:dyDescent="0.2">
      <c r="A555" s="1377"/>
      <c r="B555" s="1371"/>
      <c r="C555" s="1372"/>
      <c r="D555" s="1389"/>
      <c r="E555" s="1394"/>
      <c r="F555" s="1424"/>
      <c r="G555" s="1291" t="s">
        <v>1078</v>
      </c>
      <c r="H555" s="1476" t="s">
        <v>1079</v>
      </c>
      <c r="I555" s="1288"/>
      <c r="J555" s="1850">
        <v>0</v>
      </c>
      <c r="K555" s="1850">
        <v>0</v>
      </c>
      <c r="L555" s="1850">
        <v>0</v>
      </c>
      <c r="M555" s="1850">
        <v>0</v>
      </c>
      <c r="N555" s="1850">
        <v>0</v>
      </c>
      <c r="O555" s="1850"/>
      <c r="P555" s="1851"/>
      <c r="Q555" s="1850"/>
      <c r="R555" s="1850"/>
      <c r="S555" s="1850"/>
      <c r="T555" s="1850"/>
      <c r="U555" s="1850"/>
      <c r="V555" s="1327"/>
    </row>
    <row r="556" spans="1:22" ht="33" customHeight="1" x14ac:dyDescent="0.2">
      <c r="A556" s="1377"/>
      <c r="B556" s="1371"/>
      <c r="C556" s="1372"/>
      <c r="D556" s="1389"/>
      <c r="E556" s="1394"/>
      <c r="F556" s="1426"/>
      <c r="G556" s="1291" t="s">
        <v>1080</v>
      </c>
      <c r="H556" s="1476" t="s">
        <v>1081</v>
      </c>
      <c r="I556" s="1296"/>
      <c r="J556" s="1850">
        <v>0</v>
      </c>
      <c r="K556" s="1850">
        <v>0</v>
      </c>
      <c r="L556" s="1850">
        <v>0</v>
      </c>
      <c r="M556" s="1850">
        <v>0</v>
      </c>
      <c r="N556" s="1850">
        <v>0</v>
      </c>
      <c r="O556" s="1850"/>
      <c r="P556" s="1851"/>
      <c r="Q556" s="1850"/>
      <c r="R556" s="1850"/>
      <c r="S556" s="1850"/>
      <c r="T556" s="1850"/>
      <c r="U556" s="1850"/>
      <c r="V556" s="1327"/>
    </row>
    <row r="557" spans="1:22" ht="37.5" customHeight="1" x14ac:dyDescent="0.2">
      <c r="A557" s="1377"/>
      <c r="B557" s="1371"/>
      <c r="C557" s="1372">
        <v>3000011</v>
      </c>
      <c r="D557" s="1373" t="s">
        <v>1082</v>
      </c>
      <c r="E557" s="1372">
        <v>5000109</v>
      </c>
      <c r="F557" s="1417" t="s">
        <v>1083</v>
      </c>
      <c r="G557" s="1418"/>
      <c r="H557" s="1477"/>
      <c r="I557" s="1281" t="s">
        <v>1070</v>
      </c>
      <c r="J557" s="1852">
        <f>K557+L557+M557+N557</f>
        <v>4982</v>
      </c>
      <c r="K557" s="1852">
        <f>K558</f>
        <v>1245</v>
      </c>
      <c r="L557" s="1852">
        <f t="shared" ref="L557:N557" si="138">L558</f>
        <v>1245</v>
      </c>
      <c r="M557" s="1852">
        <f t="shared" si="138"/>
        <v>1246</v>
      </c>
      <c r="N557" s="1852">
        <f t="shared" si="138"/>
        <v>1246</v>
      </c>
      <c r="O557" s="1843">
        <v>215832.63</v>
      </c>
      <c r="P557" s="1860">
        <v>7350</v>
      </c>
      <c r="Q557" s="1850"/>
      <c r="R557" s="1850"/>
      <c r="S557" s="1850"/>
      <c r="T557" s="2096">
        <f t="shared" ref="T557" si="139">+O557-P557-Q557-R557-S557</f>
        <v>208482.63</v>
      </c>
      <c r="U557" s="1859">
        <v>55051</v>
      </c>
      <c r="V557" s="1327"/>
    </row>
    <row r="558" spans="1:22" ht="24.75" x14ac:dyDescent="0.2">
      <c r="A558" s="1377"/>
      <c r="B558" s="1371"/>
      <c r="C558" s="1372"/>
      <c r="D558" s="1373"/>
      <c r="E558" s="1372"/>
      <c r="F558" s="1424"/>
      <c r="G558" s="1291" t="s">
        <v>1084</v>
      </c>
      <c r="H558" s="1318" t="s">
        <v>1085</v>
      </c>
      <c r="I558" s="1288"/>
      <c r="J558" s="1850">
        <v>4982</v>
      </c>
      <c r="K558" s="1857">
        <v>1245</v>
      </c>
      <c r="L558" s="1857">
        <v>1245</v>
      </c>
      <c r="M558" s="1857">
        <v>1246</v>
      </c>
      <c r="N558" s="1857">
        <v>1246</v>
      </c>
      <c r="O558" s="1884"/>
      <c r="P558" s="1890"/>
      <c r="Q558" s="1850"/>
      <c r="R558" s="1850"/>
      <c r="S558" s="1850"/>
      <c r="T558" s="1850"/>
      <c r="U558" s="1850"/>
      <c r="V558" s="1327"/>
    </row>
    <row r="559" spans="1:22" x14ac:dyDescent="0.2">
      <c r="A559" s="1377"/>
      <c r="B559" s="1371"/>
      <c r="C559" s="1372"/>
      <c r="D559" s="1373"/>
      <c r="E559" s="1372"/>
      <c r="F559" s="1424"/>
      <c r="G559" s="1291" t="s">
        <v>1086</v>
      </c>
      <c r="H559" s="1318" t="s">
        <v>1087</v>
      </c>
      <c r="I559" s="1288"/>
      <c r="J559" s="1850">
        <v>832</v>
      </c>
      <c r="K559" s="1857">
        <v>208</v>
      </c>
      <c r="L559" s="1857">
        <v>208</v>
      </c>
      <c r="M559" s="1857">
        <v>208</v>
      </c>
      <c r="N559" s="1857">
        <v>208</v>
      </c>
      <c r="O559" s="1884"/>
      <c r="P559" s="1890"/>
      <c r="Q559" s="1850"/>
      <c r="R559" s="1850"/>
      <c r="S559" s="1850"/>
      <c r="T559" s="1850"/>
      <c r="U559" s="1850"/>
      <c r="V559" s="1327"/>
    </row>
    <row r="560" spans="1:22" ht="24.75" x14ac:dyDescent="0.2">
      <c r="A560" s="1377"/>
      <c r="B560" s="1371"/>
      <c r="C560" s="1372"/>
      <c r="D560" s="1373"/>
      <c r="E560" s="1372"/>
      <c r="F560" s="1424"/>
      <c r="G560" s="1291" t="s">
        <v>1088</v>
      </c>
      <c r="H560" s="1476" t="s">
        <v>1089</v>
      </c>
      <c r="I560" s="1288"/>
      <c r="J560" s="1850">
        <v>197</v>
      </c>
      <c r="K560" s="1857">
        <v>49</v>
      </c>
      <c r="L560" s="1857">
        <v>49</v>
      </c>
      <c r="M560" s="1857">
        <v>49</v>
      </c>
      <c r="N560" s="1857">
        <v>50</v>
      </c>
      <c r="O560" s="1884"/>
      <c r="P560" s="1890"/>
      <c r="Q560" s="1850"/>
      <c r="R560" s="1850"/>
      <c r="S560" s="1850"/>
      <c r="T560" s="1850"/>
      <c r="U560" s="1850"/>
      <c r="V560" s="1327"/>
    </row>
    <row r="561" spans="1:22" x14ac:dyDescent="0.2">
      <c r="A561" s="1377"/>
      <c r="B561" s="1371"/>
      <c r="C561" s="1372"/>
      <c r="D561" s="1373"/>
      <c r="E561" s="1372"/>
      <c r="F561" s="1424"/>
      <c r="G561" s="1291" t="s">
        <v>1090</v>
      </c>
      <c r="H561" s="1318" t="s">
        <v>1091</v>
      </c>
      <c r="I561" s="1288"/>
      <c r="J561" s="1850">
        <v>0</v>
      </c>
      <c r="K561" s="1850"/>
      <c r="L561" s="1850"/>
      <c r="M561" s="1850"/>
      <c r="N561" s="1850"/>
      <c r="O561" s="1884"/>
      <c r="P561" s="1890"/>
      <c r="Q561" s="1850"/>
      <c r="R561" s="1850"/>
      <c r="S561" s="1850"/>
      <c r="T561" s="1850"/>
      <c r="U561" s="1850"/>
      <c r="V561" s="1327"/>
    </row>
    <row r="562" spans="1:22" ht="16.5" x14ac:dyDescent="0.2">
      <c r="A562" s="1377"/>
      <c r="B562" s="1371"/>
      <c r="C562" s="1372"/>
      <c r="D562" s="1382"/>
      <c r="E562" s="1381"/>
      <c r="F562" s="1424"/>
      <c r="G562" s="1291" t="s">
        <v>1092</v>
      </c>
      <c r="H562" s="1318" t="s">
        <v>1093</v>
      </c>
      <c r="I562" s="1296"/>
      <c r="J562" s="1850">
        <v>390</v>
      </c>
      <c r="K562" s="1857">
        <v>97</v>
      </c>
      <c r="L562" s="1857">
        <v>97</v>
      </c>
      <c r="M562" s="1857">
        <v>98</v>
      </c>
      <c r="N562" s="1857">
        <v>98</v>
      </c>
      <c r="O562" s="1884"/>
      <c r="P562" s="1890"/>
      <c r="Q562" s="1850"/>
      <c r="R562" s="1850"/>
      <c r="S562" s="1850"/>
      <c r="T562" s="1850"/>
      <c r="U562" s="1850"/>
      <c r="V562" s="1327"/>
    </row>
    <row r="563" spans="1:22" ht="21" customHeight="1" x14ac:dyDescent="0.2">
      <c r="A563" s="1377"/>
      <c r="B563" s="1371"/>
      <c r="C563" s="1372">
        <v>3000012</v>
      </c>
      <c r="D563" s="1388" t="s">
        <v>1094</v>
      </c>
      <c r="E563" s="1387">
        <v>5000110</v>
      </c>
      <c r="F563" s="1417" t="s">
        <v>1095</v>
      </c>
      <c r="G563" s="1474"/>
      <c r="H563" s="1477"/>
      <c r="I563" s="1281" t="s">
        <v>596</v>
      </c>
      <c r="J563" s="1852">
        <f>K563+L563+M563+N563</f>
        <v>55</v>
      </c>
      <c r="K563" s="1852">
        <f>K567</f>
        <v>13</v>
      </c>
      <c r="L563" s="1852">
        <f t="shared" ref="L563:N563" si="140">L567</f>
        <v>14</v>
      </c>
      <c r="M563" s="1852">
        <f t="shared" si="140"/>
        <v>14</v>
      </c>
      <c r="N563" s="1852">
        <f t="shared" si="140"/>
        <v>14</v>
      </c>
      <c r="O563" s="1850"/>
      <c r="P563" s="1890"/>
      <c r="Q563" s="1850"/>
      <c r="R563" s="1850"/>
      <c r="S563" s="1850"/>
      <c r="T563" s="1850"/>
      <c r="U563" s="1850"/>
      <c r="V563" s="1327"/>
    </row>
    <row r="564" spans="1:22" ht="33" x14ac:dyDescent="0.2">
      <c r="A564" s="1377"/>
      <c r="B564" s="1371"/>
      <c r="C564" s="1372"/>
      <c r="D564" s="1373"/>
      <c r="E564" s="1372"/>
      <c r="F564" s="1417" t="s">
        <v>1095</v>
      </c>
      <c r="G564" s="1291" t="s">
        <v>1096</v>
      </c>
      <c r="H564" s="1478" t="s">
        <v>1097</v>
      </c>
      <c r="I564" s="1288"/>
      <c r="J564" s="1850">
        <v>0</v>
      </c>
      <c r="K564" s="1850">
        <v>0</v>
      </c>
      <c r="L564" s="1850">
        <v>0</v>
      </c>
      <c r="M564" s="1850">
        <v>0</v>
      </c>
      <c r="N564" s="1850">
        <v>0</v>
      </c>
      <c r="O564" s="1843">
        <v>13117.48</v>
      </c>
      <c r="P564" s="1860">
        <v>4600</v>
      </c>
      <c r="Q564" s="1850"/>
      <c r="R564" s="1850"/>
      <c r="S564" s="1850"/>
      <c r="T564" s="2096">
        <f t="shared" ref="T564" si="141">+O564-P564-Q564-R564-S564</f>
        <v>8517.48</v>
      </c>
      <c r="U564" s="1859">
        <v>43900</v>
      </c>
      <c r="V564" s="1327"/>
    </row>
    <row r="565" spans="1:22" ht="27" x14ac:dyDescent="0.2">
      <c r="A565" s="1377"/>
      <c r="B565" s="1371"/>
      <c r="C565" s="1372"/>
      <c r="D565" s="1373"/>
      <c r="E565" s="1372"/>
      <c r="F565" s="1424"/>
      <c r="G565" s="1291" t="s">
        <v>1098</v>
      </c>
      <c r="H565" s="1478" t="s">
        <v>1099</v>
      </c>
      <c r="I565" s="1288"/>
      <c r="J565" s="1850">
        <v>0</v>
      </c>
      <c r="K565" s="1850">
        <v>0</v>
      </c>
      <c r="L565" s="1850">
        <v>0</v>
      </c>
      <c r="M565" s="1850">
        <v>0</v>
      </c>
      <c r="N565" s="1850">
        <v>0</v>
      </c>
      <c r="O565" s="1850"/>
      <c r="P565" s="1851"/>
      <c r="Q565" s="1850"/>
      <c r="R565" s="1850"/>
      <c r="S565" s="1850"/>
      <c r="T565" s="1850"/>
      <c r="U565" s="1850"/>
      <c r="V565" s="1327"/>
    </row>
    <row r="566" spans="1:22" ht="27" x14ac:dyDescent="0.2">
      <c r="A566" s="1377"/>
      <c r="B566" s="1371"/>
      <c r="C566" s="1372"/>
      <c r="D566" s="1373"/>
      <c r="E566" s="1372"/>
      <c r="F566" s="1424"/>
      <c r="G566" s="1291" t="s">
        <v>1100</v>
      </c>
      <c r="H566" s="1478" t="s">
        <v>1101</v>
      </c>
      <c r="I566" s="1288"/>
      <c r="J566" s="1850">
        <v>0</v>
      </c>
      <c r="K566" s="1850">
        <v>0</v>
      </c>
      <c r="L566" s="1850">
        <v>0</v>
      </c>
      <c r="M566" s="1850">
        <v>0</v>
      </c>
      <c r="N566" s="1850">
        <v>0</v>
      </c>
      <c r="O566" s="1850"/>
      <c r="P566" s="1851"/>
      <c r="Q566" s="1850"/>
      <c r="R566" s="1850"/>
      <c r="S566" s="1850"/>
      <c r="T566" s="1850"/>
      <c r="U566" s="1850"/>
      <c r="V566" s="1327"/>
    </row>
    <row r="567" spans="1:22" ht="18" x14ac:dyDescent="0.2">
      <c r="A567" s="1377"/>
      <c r="B567" s="1371"/>
      <c r="C567" s="1372"/>
      <c r="D567" s="1373"/>
      <c r="E567" s="1372"/>
      <c r="F567" s="1424"/>
      <c r="G567" s="1291" t="s">
        <v>1102</v>
      </c>
      <c r="H567" s="1478" t="s">
        <v>1103</v>
      </c>
      <c r="I567" s="1288"/>
      <c r="J567" s="1850">
        <v>55</v>
      </c>
      <c r="K567" s="1857">
        <v>13</v>
      </c>
      <c r="L567" s="1857">
        <v>14</v>
      </c>
      <c r="M567" s="1857">
        <v>14</v>
      </c>
      <c r="N567" s="1857">
        <v>14</v>
      </c>
      <c r="O567" s="1884"/>
      <c r="P567" s="1890"/>
      <c r="Q567" s="1850"/>
      <c r="R567" s="1850"/>
      <c r="S567" s="1850"/>
      <c r="T567" s="1850"/>
      <c r="U567" s="1850"/>
      <c r="V567" s="1327"/>
    </row>
    <row r="568" spans="1:22" ht="18.75" x14ac:dyDescent="0.2">
      <c r="A568" s="1377"/>
      <c r="B568" s="1371"/>
      <c r="C568" s="1372"/>
      <c r="D568" s="1373"/>
      <c r="E568" s="1372"/>
      <c r="F568" s="1424"/>
      <c r="G568" s="1291" t="s">
        <v>1104</v>
      </c>
      <c r="H568" s="1479" t="s">
        <v>1105</v>
      </c>
      <c r="I568" s="1288"/>
      <c r="J568" s="1850">
        <v>0</v>
      </c>
      <c r="K568" s="1850">
        <v>0</v>
      </c>
      <c r="L568" s="1850">
        <v>0</v>
      </c>
      <c r="M568" s="1850">
        <v>0</v>
      </c>
      <c r="N568" s="1850">
        <v>0</v>
      </c>
      <c r="O568" s="1850"/>
      <c r="P568" s="1851"/>
      <c r="Q568" s="1850"/>
      <c r="R568" s="1850"/>
      <c r="S568" s="1850"/>
      <c r="T568" s="1850"/>
      <c r="U568" s="1850"/>
      <c r="V568" s="1327"/>
    </row>
    <row r="569" spans="1:22" ht="18.75" x14ac:dyDescent="0.2">
      <c r="A569" s="1377"/>
      <c r="B569" s="1371"/>
      <c r="C569" s="1372"/>
      <c r="D569" s="1373"/>
      <c r="E569" s="1372"/>
      <c r="F569" s="1424"/>
      <c r="G569" s="1291" t="s">
        <v>1106</v>
      </c>
      <c r="H569" s="1479" t="s">
        <v>1107</v>
      </c>
      <c r="I569" s="1288"/>
      <c r="J569" s="1850">
        <v>0</v>
      </c>
      <c r="K569" s="1850">
        <v>0</v>
      </c>
      <c r="L569" s="1850">
        <v>0</v>
      </c>
      <c r="M569" s="1850">
        <v>0</v>
      </c>
      <c r="N569" s="1850">
        <v>0</v>
      </c>
      <c r="O569" s="1850"/>
      <c r="P569" s="1851"/>
      <c r="Q569" s="1850"/>
      <c r="R569" s="1850"/>
      <c r="S569" s="1850"/>
      <c r="T569" s="1850"/>
      <c r="U569" s="1850"/>
      <c r="V569" s="1327"/>
    </row>
    <row r="570" spans="1:22" ht="27.75" x14ac:dyDescent="0.2">
      <c r="A570" s="1377"/>
      <c r="B570" s="1371"/>
      <c r="C570" s="1372"/>
      <c r="D570" s="1373"/>
      <c r="E570" s="1372"/>
      <c r="F570" s="1424"/>
      <c r="G570" s="1291" t="s">
        <v>1108</v>
      </c>
      <c r="H570" s="1479" t="s">
        <v>1109</v>
      </c>
      <c r="I570" s="1288"/>
      <c r="J570" s="1850">
        <v>0</v>
      </c>
      <c r="K570" s="1850">
        <v>0</v>
      </c>
      <c r="L570" s="1850">
        <v>0</v>
      </c>
      <c r="M570" s="1850">
        <v>0</v>
      </c>
      <c r="N570" s="1850">
        <v>0</v>
      </c>
      <c r="O570" s="1850"/>
      <c r="P570" s="1851"/>
      <c r="Q570" s="1850"/>
      <c r="R570" s="1850"/>
      <c r="S570" s="1850"/>
      <c r="T570" s="1850"/>
      <c r="U570" s="1850"/>
      <c r="V570" s="1327"/>
    </row>
    <row r="571" spans="1:22" ht="18.75" x14ac:dyDescent="0.2">
      <c r="A571" s="1377"/>
      <c r="B571" s="1371"/>
      <c r="C571" s="1372"/>
      <c r="D571" s="1373"/>
      <c r="E571" s="1372"/>
      <c r="F571" s="1424"/>
      <c r="G571" s="1291" t="s">
        <v>1110</v>
      </c>
      <c r="H571" s="1479" t="s">
        <v>1111</v>
      </c>
      <c r="I571" s="1288"/>
      <c r="J571" s="1850">
        <v>0</v>
      </c>
      <c r="K571" s="1850">
        <v>0</v>
      </c>
      <c r="L571" s="1850">
        <v>0</v>
      </c>
      <c r="M571" s="1850">
        <v>0</v>
      </c>
      <c r="N571" s="1850">
        <v>0</v>
      </c>
      <c r="O571" s="1850"/>
      <c r="P571" s="1851"/>
      <c r="Q571" s="1850"/>
      <c r="R571" s="1850"/>
      <c r="S571" s="1850"/>
      <c r="T571" s="1850"/>
      <c r="U571" s="1850"/>
      <c r="V571" s="1327"/>
    </row>
    <row r="572" spans="1:22" ht="18.75" x14ac:dyDescent="0.2">
      <c r="A572" s="1377"/>
      <c r="B572" s="1371"/>
      <c r="C572" s="1372"/>
      <c r="D572" s="1373"/>
      <c r="E572" s="1372"/>
      <c r="F572" s="1424"/>
      <c r="G572" s="1291" t="s">
        <v>1112</v>
      </c>
      <c r="H572" s="1479" t="s">
        <v>1113</v>
      </c>
      <c r="I572" s="1288"/>
      <c r="J572" s="1850">
        <v>0</v>
      </c>
      <c r="K572" s="1850">
        <v>0</v>
      </c>
      <c r="L572" s="1850">
        <v>0</v>
      </c>
      <c r="M572" s="1850">
        <v>0</v>
      </c>
      <c r="N572" s="1850">
        <v>0</v>
      </c>
      <c r="O572" s="1850"/>
      <c r="P572" s="1851"/>
      <c r="Q572" s="1850"/>
      <c r="R572" s="1850"/>
      <c r="S572" s="1850"/>
      <c r="T572" s="1850"/>
      <c r="U572" s="1850"/>
      <c r="V572" s="1327"/>
    </row>
    <row r="573" spans="1:22" ht="18.75" x14ac:dyDescent="0.2">
      <c r="A573" s="1377"/>
      <c r="B573" s="1371"/>
      <c r="C573" s="1372"/>
      <c r="D573" s="1382"/>
      <c r="E573" s="1372"/>
      <c r="F573" s="1424"/>
      <c r="G573" s="1291" t="s">
        <v>1114</v>
      </c>
      <c r="H573" s="1479" t="s">
        <v>1115</v>
      </c>
      <c r="I573" s="1296"/>
      <c r="J573" s="1850">
        <v>55</v>
      </c>
      <c r="K573" s="1857">
        <v>13</v>
      </c>
      <c r="L573" s="1857">
        <v>14</v>
      </c>
      <c r="M573" s="1857">
        <v>14</v>
      </c>
      <c r="N573" s="1857">
        <v>14</v>
      </c>
      <c r="O573" s="1884"/>
      <c r="P573" s="1890"/>
      <c r="Q573" s="1850"/>
      <c r="R573" s="1850"/>
      <c r="S573" s="1850"/>
      <c r="T573" s="1850"/>
      <c r="U573" s="1850"/>
      <c r="V573" s="1327"/>
    </row>
    <row r="574" spans="1:22" ht="33" customHeight="1" x14ac:dyDescent="0.2">
      <c r="A574" s="1377"/>
      <c r="B574" s="1371"/>
      <c r="C574" s="1372">
        <v>3000013</v>
      </c>
      <c r="D574" s="1388" t="s">
        <v>1116</v>
      </c>
      <c r="E574" s="1387">
        <v>5000110</v>
      </c>
      <c r="F574" s="1417" t="s">
        <v>1117</v>
      </c>
      <c r="G574" s="1480"/>
      <c r="H574" s="1479"/>
      <c r="I574" s="1281" t="s">
        <v>596</v>
      </c>
      <c r="J574" s="1852">
        <f>K574+L574+M574+N574</f>
        <v>6403</v>
      </c>
      <c r="K574" s="1852">
        <f>K579+K580+K581</f>
        <v>1600</v>
      </c>
      <c r="L574" s="1852">
        <f>L579+L580+L581</f>
        <v>1600</v>
      </c>
      <c r="M574" s="1852">
        <f t="shared" ref="M574:N574" si="142">M579+M580+M581</f>
        <v>1601</v>
      </c>
      <c r="N574" s="1852">
        <f t="shared" si="142"/>
        <v>1602</v>
      </c>
      <c r="O574" s="1843">
        <v>326929.98</v>
      </c>
      <c r="P574" s="1851">
        <v>280</v>
      </c>
      <c r="Q574" s="1850"/>
      <c r="R574" s="1850"/>
      <c r="S574" s="1850"/>
      <c r="T574" s="2096">
        <f t="shared" ref="T574" si="143">+O574-P574-Q574-R574-S574</f>
        <v>326649.98</v>
      </c>
      <c r="U574" s="1859">
        <v>25732</v>
      </c>
      <c r="V574" s="1327"/>
    </row>
    <row r="575" spans="1:22" ht="17.25" x14ac:dyDescent="0.2">
      <c r="A575" s="1377"/>
      <c r="B575" s="1371"/>
      <c r="C575" s="1372"/>
      <c r="D575" s="1373"/>
      <c r="E575" s="1372"/>
      <c r="F575" s="1424"/>
      <c r="G575" s="1291" t="s">
        <v>1118</v>
      </c>
      <c r="H575" s="1399" t="s">
        <v>1119</v>
      </c>
      <c r="I575" s="1288"/>
      <c r="J575" s="1850">
        <v>0</v>
      </c>
      <c r="K575" s="1850">
        <v>0</v>
      </c>
      <c r="L575" s="1850">
        <v>0</v>
      </c>
      <c r="M575" s="1850">
        <v>0</v>
      </c>
      <c r="N575" s="1850">
        <v>0</v>
      </c>
      <c r="O575" s="1850"/>
      <c r="P575" s="1851"/>
      <c r="Q575" s="1850"/>
      <c r="R575" s="1850"/>
      <c r="S575" s="1850"/>
      <c r="T575" s="1850"/>
      <c r="U575" s="1850"/>
      <c r="V575" s="1327"/>
    </row>
    <row r="576" spans="1:22" ht="18.75" x14ac:dyDescent="0.2">
      <c r="A576" s="1377"/>
      <c r="B576" s="1371"/>
      <c r="C576" s="1372"/>
      <c r="D576" s="1373"/>
      <c r="E576" s="1372"/>
      <c r="F576" s="1424"/>
      <c r="G576" s="1291" t="s">
        <v>1120</v>
      </c>
      <c r="H576" s="1479" t="s">
        <v>1121</v>
      </c>
      <c r="I576" s="1288"/>
      <c r="J576" s="1850">
        <v>131</v>
      </c>
      <c r="K576" s="1857">
        <v>32</v>
      </c>
      <c r="L576" s="1857">
        <v>33</v>
      </c>
      <c r="M576" s="1857">
        <v>33</v>
      </c>
      <c r="N576" s="1857">
        <v>33</v>
      </c>
      <c r="O576" s="1884"/>
      <c r="P576" s="1890"/>
      <c r="Q576" s="1850"/>
      <c r="R576" s="1850"/>
      <c r="S576" s="1850"/>
      <c r="T576" s="1850"/>
      <c r="U576" s="1850"/>
      <c r="V576" s="1327"/>
    </row>
    <row r="577" spans="1:22" ht="18.75" x14ac:dyDescent="0.2">
      <c r="A577" s="1377"/>
      <c r="B577" s="1371"/>
      <c r="C577" s="1372"/>
      <c r="D577" s="1373"/>
      <c r="E577" s="1372"/>
      <c r="F577" s="1424"/>
      <c r="G577" s="1291" t="s">
        <v>1122</v>
      </c>
      <c r="H577" s="1479" t="s">
        <v>1123</v>
      </c>
      <c r="I577" s="1288"/>
      <c r="J577" s="1850">
        <v>266</v>
      </c>
      <c r="K577" s="1857">
        <v>66</v>
      </c>
      <c r="L577" s="1857">
        <v>66</v>
      </c>
      <c r="M577" s="1857">
        <v>67</v>
      </c>
      <c r="N577" s="1857">
        <v>67</v>
      </c>
      <c r="O577" s="1884"/>
      <c r="P577" s="1890"/>
      <c r="Q577" s="1850"/>
      <c r="R577" s="1850"/>
      <c r="S577" s="1850"/>
      <c r="T577" s="1850"/>
      <c r="U577" s="1850"/>
      <c r="V577" s="1327"/>
    </row>
    <row r="578" spans="1:22" ht="18.75" x14ac:dyDescent="0.2">
      <c r="A578" s="1377"/>
      <c r="B578" s="1371"/>
      <c r="C578" s="1372"/>
      <c r="D578" s="1373"/>
      <c r="E578" s="1372"/>
      <c r="F578" s="1424"/>
      <c r="G578" s="1291" t="s">
        <v>1124</v>
      </c>
      <c r="H578" s="1479" t="s">
        <v>1125</v>
      </c>
      <c r="I578" s="1288"/>
      <c r="J578" s="1850">
        <v>389</v>
      </c>
      <c r="K578" s="1857">
        <v>97</v>
      </c>
      <c r="L578" s="1857">
        <v>97</v>
      </c>
      <c r="M578" s="1857">
        <v>97</v>
      </c>
      <c r="N578" s="1857">
        <v>98</v>
      </c>
      <c r="O578" s="1884"/>
      <c r="P578" s="1890"/>
      <c r="Q578" s="1850"/>
      <c r="R578" s="1850"/>
      <c r="S578" s="1850"/>
      <c r="T578" s="1850"/>
      <c r="U578" s="1850"/>
      <c r="V578" s="1327"/>
    </row>
    <row r="579" spans="1:22" ht="18.75" x14ac:dyDescent="0.2">
      <c r="A579" s="1377"/>
      <c r="B579" s="1371"/>
      <c r="C579" s="1372"/>
      <c r="D579" s="1373"/>
      <c r="E579" s="1372"/>
      <c r="F579" s="1424"/>
      <c r="G579" s="1291" t="s">
        <v>1126</v>
      </c>
      <c r="H579" s="2134" t="s">
        <v>1127</v>
      </c>
      <c r="I579" s="1288"/>
      <c r="J579" s="1850">
        <v>2542</v>
      </c>
      <c r="K579" s="1857">
        <v>635</v>
      </c>
      <c r="L579" s="1857">
        <v>635</v>
      </c>
      <c r="M579" s="1857">
        <v>636</v>
      </c>
      <c r="N579" s="1857">
        <v>636</v>
      </c>
      <c r="O579" s="1884"/>
      <c r="P579" s="1890"/>
      <c r="Q579" s="1850"/>
      <c r="R579" s="1850"/>
      <c r="S579" s="1850"/>
      <c r="T579" s="1850"/>
      <c r="U579" s="1850"/>
      <c r="V579" s="1327"/>
    </row>
    <row r="580" spans="1:22" ht="27.75" x14ac:dyDescent="0.2">
      <c r="A580" s="1377"/>
      <c r="B580" s="1371"/>
      <c r="C580" s="1372"/>
      <c r="D580" s="1373"/>
      <c r="E580" s="1372"/>
      <c r="F580" s="1424"/>
      <c r="G580" s="1291" t="s">
        <v>1128</v>
      </c>
      <c r="H580" s="2134" t="s">
        <v>1129</v>
      </c>
      <c r="I580" s="1288"/>
      <c r="J580" s="1850">
        <v>1524</v>
      </c>
      <c r="K580" s="1857">
        <v>381</v>
      </c>
      <c r="L580" s="1857">
        <v>381</v>
      </c>
      <c r="M580" s="1857">
        <v>381</v>
      </c>
      <c r="N580" s="1857">
        <v>381</v>
      </c>
      <c r="O580" s="1884"/>
      <c r="P580" s="1890"/>
      <c r="Q580" s="1850"/>
      <c r="R580" s="1850"/>
      <c r="S580" s="1850"/>
      <c r="T580" s="1850"/>
      <c r="U580" s="1850"/>
      <c r="V580" s="1327"/>
    </row>
    <row r="581" spans="1:22" ht="27.75" x14ac:dyDescent="0.2">
      <c r="A581" s="1377"/>
      <c r="B581" s="1371"/>
      <c r="C581" s="1372"/>
      <c r="D581" s="1382"/>
      <c r="E581" s="1381"/>
      <c r="F581" s="1426"/>
      <c r="G581" s="1291" t="s">
        <v>1130</v>
      </c>
      <c r="H581" s="2134" t="s">
        <v>1131</v>
      </c>
      <c r="I581" s="1296"/>
      <c r="J581" s="1850">
        <v>2337</v>
      </c>
      <c r="K581" s="1857">
        <v>584</v>
      </c>
      <c r="L581" s="1857">
        <v>584</v>
      </c>
      <c r="M581" s="1857">
        <v>584</v>
      </c>
      <c r="N581" s="1857">
        <v>585</v>
      </c>
      <c r="O581" s="1884"/>
      <c r="P581" s="1890"/>
      <c r="Q581" s="1850"/>
      <c r="R581" s="1850"/>
      <c r="S581" s="1850"/>
      <c r="T581" s="1850"/>
      <c r="U581" s="1850"/>
      <c r="V581" s="1327"/>
    </row>
    <row r="582" spans="1:22" ht="25.5" customHeight="1" x14ac:dyDescent="0.2">
      <c r="A582" s="1377"/>
      <c r="B582" s="1371"/>
      <c r="C582" s="1372">
        <v>3000014</v>
      </c>
      <c r="D582" s="1373" t="s">
        <v>1132</v>
      </c>
      <c r="E582" s="1387">
        <v>5000112</v>
      </c>
      <c r="F582" s="1417" t="s">
        <v>1133</v>
      </c>
      <c r="G582" s="1418"/>
      <c r="H582" s="1479"/>
      <c r="I582" s="1281" t="s">
        <v>596</v>
      </c>
      <c r="J582" s="1852">
        <f>K582+L582+M582+N582</f>
        <v>21</v>
      </c>
      <c r="K582" s="1852">
        <f>K583</f>
        <v>5</v>
      </c>
      <c r="L582" s="1852">
        <f t="shared" ref="L582:N582" si="144">L583</f>
        <v>5</v>
      </c>
      <c r="M582" s="1852">
        <f t="shared" si="144"/>
        <v>5</v>
      </c>
      <c r="N582" s="1852">
        <f t="shared" si="144"/>
        <v>6</v>
      </c>
      <c r="O582" s="1843">
        <v>6806.84</v>
      </c>
      <c r="P582" s="1970">
        <v>500</v>
      </c>
      <c r="Q582" s="1850"/>
      <c r="R582" s="1850"/>
      <c r="S582" s="1850"/>
      <c r="T582" s="2096">
        <f t="shared" ref="T582" si="145">+O582-P582-Q582-R582-S582</f>
        <v>6306.84</v>
      </c>
      <c r="U582" s="1850"/>
      <c r="V582" s="1327"/>
    </row>
    <row r="583" spans="1:22" ht="18.75" x14ac:dyDescent="0.2">
      <c r="A583" s="1377"/>
      <c r="B583" s="1371"/>
      <c r="C583" s="1372"/>
      <c r="D583" s="1373"/>
      <c r="E583" s="1372"/>
      <c r="F583" s="1424"/>
      <c r="G583" s="1291" t="s">
        <v>1134</v>
      </c>
      <c r="H583" s="1479" t="s">
        <v>1135</v>
      </c>
      <c r="I583" s="1288"/>
      <c r="J583" s="1850">
        <v>21</v>
      </c>
      <c r="K583" s="1857">
        <v>5</v>
      </c>
      <c r="L583" s="1857">
        <v>5</v>
      </c>
      <c r="M583" s="1857">
        <v>5</v>
      </c>
      <c r="N583" s="1857">
        <v>6</v>
      </c>
      <c r="O583" s="1884"/>
      <c r="P583" s="1890"/>
      <c r="Q583" s="1850"/>
      <c r="R583" s="1850"/>
      <c r="S583" s="1850"/>
      <c r="T583" s="1850"/>
      <c r="U583" s="1850"/>
      <c r="V583" s="1327"/>
    </row>
    <row r="584" spans="1:22" x14ac:dyDescent="0.2">
      <c r="A584" s="1377"/>
      <c r="B584" s="1371"/>
      <c r="C584" s="1372"/>
      <c r="D584" s="1373"/>
      <c r="E584" s="1372"/>
      <c r="F584" s="1424"/>
      <c r="G584" s="1291" t="s">
        <v>1136</v>
      </c>
      <c r="H584" s="1479" t="s">
        <v>1137</v>
      </c>
      <c r="I584" s="1288"/>
      <c r="J584" s="1850">
        <v>0</v>
      </c>
      <c r="K584" s="1850"/>
      <c r="L584" s="1850"/>
      <c r="M584" s="1850"/>
      <c r="N584" s="1850"/>
      <c r="O584" s="1850"/>
      <c r="P584" s="1890"/>
      <c r="Q584" s="1850"/>
      <c r="R584" s="1850"/>
      <c r="S584" s="1850"/>
      <c r="T584" s="1850"/>
      <c r="U584" s="1850"/>
      <c r="V584" s="1327"/>
    </row>
    <row r="585" spans="1:22" ht="18" x14ac:dyDescent="0.2">
      <c r="A585" s="1379"/>
      <c r="B585" s="1380"/>
      <c r="C585" s="1381"/>
      <c r="D585" s="1382"/>
      <c r="E585" s="1381"/>
      <c r="F585" s="1424"/>
      <c r="G585" s="1291" t="s">
        <v>1138</v>
      </c>
      <c r="H585" s="1478" t="s">
        <v>1139</v>
      </c>
      <c r="I585" s="1296"/>
      <c r="J585" s="1850">
        <v>21</v>
      </c>
      <c r="K585" s="1857">
        <v>5</v>
      </c>
      <c r="L585" s="1857">
        <v>5</v>
      </c>
      <c r="M585" s="1857">
        <v>5</v>
      </c>
      <c r="N585" s="1857">
        <v>6</v>
      </c>
      <c r="O585" s="1884"/>
      <c r="P585" s="1890"/>
      <c r="Q585" s="1850"/>
      <c r="R585" s="1850"/>
      <c r="S585" s="1850"/>
      <c r="T585" s="1850"/>
      <c r="U585" s="1850"/>
      <c r="V585" s="1327"/>
    </row>
    <row r="586" spans="1:22" ht="45.75" customHeight="1" x14ac:dyDescent="0.2">
      <c r="A586" s="1370" t="s">
        <v>592</v>
      </c>
      <c r="B586" s="1386" t="s">
        <v>1140</v>
      </c>
      <c r="C586" s="1387">
        <v>3000015</v>
      </c>
      <c r="D586" s="1388" t="s">
        <v>1141</v>
      </c>
      <c r="E586" s="1387">
        <v>5000113</v>
      </c>
      <c r="F586" s="1417" t="s">
        <v>1142</v>
      </c>
      <c r="G586" s="1474"/>
      <c r="H586" s="1479"/>
      <c r="I586" s="1281" t="s">
        <v>1070</v>
      </c>
      <c r="J586" s="1852">
        <f>K586+L586+M586+N586</f>
        <v>11514</v>
      </c>
      <c r="K586" s="1852">
        <f>K587+K588+K589+K590+K591</f>
        <v>2877</v>
      </c>
      <c r="L586" s="1852">
        <f t="shared" ref="L586:N586" si="146">L587+L588+L589+L590+L591</f>
        <v>2877</v>
      </c>
      <c r="M586" s="1852">
        <f t="shared" si="146"/>
        <v>2879</v>
      </c>
      <c r="N586" s="1852">
        <f t="shared" si="146"/>
        <v>2881</v>
      </c>
      <c r="O586" s="1843">
        <v>62037.120000000003</v>
      </c>
      <c r="P586" s="1860">
        <v>55962</v>
      </c>
      <c r="Q586" s="1850"/>
      <c r="R586" s="1850"/>
      <c r="S586" s="1850"/>
      <c r="T586" s="2096">
        <f t="shared" ref="T586" si="147">+O586-P586-Q586-R586-S586</f>
        <v>6075.1200000000026</v>
      </c>
      <c r="U586" s="1859">
        <v>74259</v>
      </c>
      <c r="V586" s="1327"/>
    </row>
    <row r="587" spans="1:22" ht="27.75" x14ac:dyDescent="0.2">
      <c r="A587" s="1377"/>
      <c r="B587" s="1371"/>
      <c r="C587" s="1372"/>
      <c r="D587" s="1373"/>
      <c r="E587" s="1372"/>
      <c r="F587" s="1424"/>
      <c r="G587" s="1291" t="s">
        <v>1143</v>
      </c>
      <c r="H587" s="1479" t="s">
        <v>1144</v>
      </c>
      <c r="I587" s="1288"/>
      <c r="J587" s="1850">
        <v>1329</v>
      </c>
      <c r="K587" s="1857">
        <v>332</v>
      </c>
      <c r="L587" s="1857">
        <v>332</v>
      </c>
      <c r="M587" s="1857">
        <v>332</v>
      </c>
      <c r="N587" s="1857">
        <v>333</v>
      </c>
      <c r="O587" s="1884"/>
      <c r="P587" s="1890"/>
      <c r="Q587" s="1850"/>
      <c r="R587" s="1850"/>
      <c r="S587" s="1850"/>
      <c r="T587" s="1850"/>
      <c r="U587" s="1850"/>
      <c r="V587" s="1327"/>
    </row>
    <row r="588" spans="1:22" ht="29.25" customHeight="1" x14ac:dyDescent="0.2">
      <c r="A588" s="1377"/>
      <c r="B588" s="1371"/>
      <c r="C588" s="1372"/>
      <c r="D588" s="1373"/>
      <c r="E588" s="1372"/>
      <c r="F588" s="1424"/>
      <c r="G588" s="1291" t="s">
        <v>1145</v>
      </c>
      <c r="H588" s="1479" t="s">
        <v>1146</v>
      </c>
      <c r="I588" s="1288"/>
      <c r="J588" s="1850">
        <v>1894</v>
      </c>
      <c r="K588" s="1857">
        <v>473</v>
      </c>
      <c r="L588" s="1857">
        <v>473</v>
      </c>
      <c r="M588" s="1857">
        <v>474</v>
      </c>
      <c r="N588" s="1857">
        <v>474</v>
      </c>
      <c r="O588" s="1884"/>
      <c r="P588" s="1890"/>
      <c r="Q588" s="1850"/>
      <c r="R588" s="1850"/>
      <c r="S588" s="1850"/>
      <c r="T588" s="1850"/>
      <c r="U588" s="1850"/>
      <c r="V588" s="1327"/>
    </row>
    <row r="589" spans="1:22" ht="27.75" x14ac:dyDescent="0.2">
      <c r="A589" s="1377"/>
      <c r="B589" s="1371"/>
      <c r="C589" s="1372"/>
      <c r="D589" s="1373"/>
      <c r="E589" s="1372"/>
      <c r="F589" s="1424"/>
      <c r="G589" s="1291" t="s">
        <v>1147</v>
      </c>
      <c r="H589" s="1479" t="s">
        <v>1148</v>
      </c>
      <c r="I589" s="1288"/>
      <c r="J589" s="1850">
        <v>5281</v>
      </c>
      <c r="K589" s="1857">
        <v>1320</v>
      </c>
      <c r="L589" s="1857">
        <v>1320</v>
      </c>
      <c r="M589" s="1857">
        <v>1320</v>
      </c>
      <c r="N589" s="1857">
        <v>1321</v>
      </c>
      <c r="O589" s="1884"/>
      <c r="P589" s="1890"/>
      <c r="Q589" s="1850"/>
      <c r="R589" s="1850"/>
      <c r="S589" s="1850"/>
      <c r="T589" s="1850"/>
      <c r="U589" s="1850"/>
      <c r="V589" s="1327"/>
    </row>
    <row r="590" spans="1:22" ht="27.75" x14ac:dyDescent="0.2">
      <c r="A590" s="1377"/>
      <c r="B590" s="1371"/>
      <c r="C590" s="1372"/>
      <c r="D590" s="1373"/>
      <c r="E590" s="1372"/>
      <c r="F590" s="1424"/>
      <c r="G590" s="1291" t="s">
        <v>1149</v>
      </c>
      <c r="H590" s="1479" t="s">
        <v>1150</v>
      </c>
      <c r="I590" s="1288"/>
      <c r="J590" s="1850">
        <v>838</v>
      </c>
      <c r="K590" s="1857">
        <v>209</v>
      </c>
      <c r="L590" s="1857">
        <v>209</v>
      </c>
      <c r="M590" s="1857">
        <v>210</v>
      </c>
      <c r="N590" s="1857">
        <v>210</v>
      </c>
      <c r="O590" s="1884"/>
      <c r="P590" s="1890"/>
      <c r="Q590" s="1850"/>
      <c r="R590" s="1850"/>
      <c r="S590" s="1850"/>
      <c r="T590" s="1850"/>
      <c r="U590" s="1850"/>
      <c r="V590" s="1327"/>
    </row>
    <row r="591" spans="1:22" ht="27" x14ac:dyDescent="0.2">
      <c r="A591" s="1377"/>
      <c r="B591" s="1371"/>
      <c r="C591" s="1372"/>
      <c r="D591" s="1373"/>
      <c r="E591" s="1372"/>
      <c r="F591" s="1424"/>
      <c r="G591" s="1291" t="s">
        <v>1151</v>
      </c>
      <c r="H591" s="1478" t="s">
        <v>1152</v>
      </c>
      <c r="I591" s="1288"/>
      <c r="J591" s="1850">
        <v>2172</v>
      </c>
      <c r="K591" s="2135">
        <v>543</v>
      </c>
      <c r="L591" s="2135">
        <v>543</v>
      </c>
      <c r="M591" s="2135">
        <v>543</v>
      </c>
      <c r="N591" s="2135">
        <v>543</v>
      </c>
      <c r="O591" s="1884"/>
      <c r="P591" s="1895"/>
      <c r="Q591" s="1305"/>
      <c r="R591" s="1305"/>
      <c r="S591" s="1305"/>
      <c r="T591" s="1305"/>
      <c r="U591" s="1305"/>
      <c r="V591" s="1327"/>
    </row>
    <row r="592" spans="1:22" ht="15.75" customHeight="1" x14ac:dyDescent="0.2">
      <c r="A592" s="1379"/>
      <c r="B592" s="1380"/>
      <c r="C592" s="1381"/>
      <c r="D592" s="1382"/>
      <c r="E592" s="1381"/>
      <c r="F592" s="1424"/>
      <c r="G592" s="1291" t="s">
        <v>1153</v>
      </c>
      <c r="H592" s="2136" t="s">
        <v>2214</v>
      </c>
      <c r="I592" s="1296"/>
      <c r="J592" s="1850">
        <v>0</v>
      </c>
      <c r="K592" s="1850"/>
      <c r="L592" s="1850"/>
      <c r="M592" s="1850"/>
      <c r="N592" s="1850"/>
      <c r="O592" s="1305"/>
      <c r="P592" s="2044"/>
      <c r="Q592" s="1305"/>
      <c r="R592" s="1305"/>
      <c r="S592" s="1305"/>
      <c r="T592" s="1305"/>
      <c r="U592" s="1305"/>
      <c r="V592" s="1327"/>
    </row>
    <row r="593" spans="1:22" ht="29.25" customHeight="1" x14ac:dyDescent="0.2">
      <c r="A593" s="1370" t="s">
        <v>1155</v>
      </c>
      <c r="B593" s="1386" t="s">
        <v>1156</v>
      </c>
      <c r="C593" s="1387">
        <v>3000016</v>
      </c>
      <c r="D593" s="1388" t="s">
        <v>1157</v>
      </c>
      <c r="E593" s="1387">
        <v>5000114</v>
      </c>
      <c r="F593" s="1417" t="s">
        <v>1158</v>
      </c>
      <c r="G593" s="1474"/>
      <c r="H593" s="2137"/>
      <c r="I593" s="1281" t="s">
        <v>596</v>
      </c>
      <c r="J593" s="1852">
        <f>K593+L593+M593+N593</f>
        <v>183</v>
      </c>
      <c r="K593" s="1852">
        <f>K596+K597</f>
        <v>45</v>
      </c>
      <c r="L593" s="1852">
        <f t="shared" ref="L593:N593" si="148">L596+L597</f>
        <v>46</v>
      </c>
      <c r="M593" s="1852">
        <f t="shared" si="148"/>
        <v>46</v>
      </c>
      <c r="N593" s="1852">
        <f t="shared" si="148"/>
        <v>46</v>
      </c>
      <c r="O593" s="1843">
        <v>74735.14</v>
      </c>
      <c r="P593" s="1860">
        <v>3054</v>
      </c>
      <c r="Q593" s="1850"/>
      <c r="R593" s="1859">
        <v>2556</v>
      </c>
      <c r="S593" s="1850"/>
      <c r="T593" s="1877">
        <f t="shared" ref="T593" si="149">+O593-P593-Q593-R593-S593</f>
        <v>69125.14</v>
      </c>
      <c r="U593" s="1859">
        <v>78073</v>
      </c>
      <c r="V593" s="1327"/>
    </row>
    <row r="594" spans="1:22" ht="18.75" x14ac:dyDescent="0.2">
      <c r="A594" s="1377"/>
      <c r="B594" s="1371"/>
      <c r="C594" s="1372"/>
      <c r="D594" s="1373"/>
      <c r="E594" s="1372"/>
      <c r="F594" s="1424"/>
      <c r="G594" s="1291" t="s">
        <v>1160</v>
      </c>
      <c r="H594" s="1479" t="s">
        <v>1161</v>
      </c>
      <c r="I594" s="1288"/>
      <c r="J594" s="1850">
        <v>119</v>
      </c>
      <c r="K594" s="1857">
        <v>29</v>
      </c>
      <c r="L594" s="1857">
        <v>30</v>
      </c>
      <c r="M594" s="1857">
        <v>30</v>
      </c>
      <c r="N594" s="1857">
        <v>30</v>
      </c>
      <c r="O594" s="1884"/>
      <c r="P594" s="1890"/>
      <c r="Q594" s="1850"/>
      <c r="R594" s="1850"/>
      <c r="S594" s="1850"/>
      <c r="T594" s="1850"/>
      <c r="U594" s="1850"/>
      <c r="V594" s="1327"/>
    </row>
    <row r="595" spans="1:22" ht="42.75" customHeight="1" x14ac:dyDescent="0.2">
      <c r="A595" s="1377"/>
      <c r="B595" s="1371"/>
      <c r="C595" s="1372"/>
      <c r="D595" s="1373"/>
      <c r="E595" s="1372"/>
      <c r="F595" s="1424"/>
      <c r="G595" s="1291" t="s">
        <v>1162</v>
      </c>
      <c r="H595" s="1479" t="s">
        <v>1163</v>
      </c>
      <c r="I595" s="1288"/>
      <c r="J595" s="1850">
        <v>635</v>
      </c>
      <c r="K595" s="1857">
        <v>158</v>
      </c>
      <c r="L595" s="1857">
        <v>159</v>
      </c>
      <c r="M595" s="1857">
        <v>159</v>
      </c>
      <c r="N595" s="1857">
        <v>159</v>
      </c>
      <c r="O595" s="1884"/>
      <c r="P595" s="1890"/>
      <c r="Q595" s="1850"/>
      <c r="R595" s="1850"/>
      <c r="S595" s="1850"/>
      <c r="T595" s="1850"/>
      <c r="U595" s="1850"/>
      <c r="V595" s="1327"/>
    </row>
    <row r="596" spans="1:22" ht="25.5" customHeight="1" x14ac:dyDescent="0.2">
      <c r="A596" s="1377"/>
      <c r="B596" s="1371"/>
      <c r="C596" s="1372"/>
      <c r="D596" s="1373"/>
      <c r="E596" s="1372"/>
      <c r="F596" s="1424"/>
      <c r="G596" s="1291" t="s">
        <v>1164</v>
      </c>
      <c r="H596" s="1479" t="s">
        <v>1165</v>
      </c>
      <c r="I596" s="1288"/>
      <c r="J596" s="1850">
        <v>103</v>
      </c>
      <c r="K596" s="1857">
        <v>25</v>
      </c>
      <c r="L596" s="1857">
        <v>26</v>
      </c>
      <c r="M596" s="1857">
        <v>26</v>
      </c>
      <c r="N596" s="1857">
        <v>26</v>
      </c>
      <c r="O596" s="1884"/>
      <c r="P596" s="1890"/>
      <c r="Q596" s="1850"/>
      <c r="R596" s="1850"/>
      <c r="S596" s="1850"/>
      <c r="T596" s="1850"/>
      <c r="U596" s="1850"/>
      <c r="V596" s="1327"/>
    </row>
    <row r="597" spans="1:22" ht="18.75" x14ac:dyDescent="0.2">
      <c r="A597" s="1377"/>
      <c r="B597" s="1371"/>
      <c r="C597" s="1372"/>
      <c r="D597" s="1373"/>
      <c r="E597" s="1372"/>
      <c r="F597" s="1424"/>
      <c r="G597" s="1291" t="s">
        <v>1166</v>
      </c>
      <c r="H597" s="1479" t="s">
        <v>1167</v>
      </c>
      <c r="I597" s="1288"/>
      <c r="J597" s="1850">
        <v>80</v>
      </c>
      <c r="K597" s="1857">
        <v>20</v>
      </c>
      <c r="L597" s="1857">
        <v>20</v>
      </c>
      <c r="M597" s="1857">
        <v>20</v>
      </c>
      <c r="N597" s="1857">
        <v>20</v>
      </c>
      <c r="O597" s="1884"/>
      <c r="P597" s="1890"/>
      <c r="Q597" s="1850"/>
      <c r="R597" s="1850"/>
      <c r="S597" s="1850"/>
      <c r="T597" s="1850"/>
      <c r="U597" s="1850"/>
      <c r="V597" s="1327"/>
    </row>
    <row r="598" spans="1:22" ht="36.75" x14ac:dyDescent="0.2">
      <c r="A598" s="1377"/>
      <c r="B598" s="1371"/>
      <c r="C598" s="1372"/>
      <c r="D598" s="1373"/>
      <c r="E598" s="1372"/>
      <c r="F598" s="1424"/>
      <c r="G598" s="1291" t="s">
        <v>1168</v>
      </c>
      <c r="H598" s="1479" t="s">
        <v>1169</v>
      </c>
      <c r="I598" s="1288"/>
      <c r="J598" s="1850">
        <v>0</v>
      </c>
      <c r="K598" s="1850"/>
      <c r="L598" s="1850"/>
      <c r="M598" s="1850"/>
      <c r="N598" s="1850"/>
      <c r="O598" s="1850"/>
      <c r="P598" s="1851"/>
      <c r="Q598" s="1850"/>
      <c r="R598" s="1850"/>
      <c r="S598" s="1850"/>
      <c r="T598" s="1850"/>
      <c r="U598" s="1850"/>
      <c r="V598" s="1327"/>
    </row>
    <row r="599" spans="1:22" ht="27.75" x14ac:dyDescent="0.2">
      <c r="A599" s="1377"/>
      <c r="B599" s="1371"/>
      <c r="C599" s="1372"/>
      <c r="D599" s="1373"/>
      <c r="E599" s="1372"/>
      <c r="F599" s="1424"/>
      <c r="G599" s="1291" t="s">
        <v>1170</v>
      </c>
      <c r="H599" s="1479" t="s">
        <v>1171</v>
      </c>
      <c r="I599" s="1288"/>
      <c r="J599" s="1850">
        <v>0</v>
      </c>
      <c r="K599" s="1850"/>
      <c r="L599" s="1850"/>
      <c r="M599" s="1850"/>
      <c r="N599" s="1850"/>
      <c r="O599" s="1850"/>
      <c r="P599" s="1851"/>
      <c r="Q599" s="1850"/>
      <c r="R599" s="1850"/>
      <c r="S599" s="1850"/>
      <c r="T599" s="1850"/>
      <c r="U599" s="1850"/>
      <c r="V599" s="1327"/>
    </row>
    <row r="600" spans="1:22" ht="21" customHeight="1" x14ac:dyDescent="0.2">
      <c r="A600" s="1377"/>
      <c r="B600" s="1371"/>
      <c r="C600" s="1372"/>
      <c r="D600" s="1373"/>
      <c r="E600" s="1372"/>
      <c r="F600" s="1424"/>
      <c r="G600" s="1291" t="s">
        <v>1172</v>
      </c>
      <c r="H600" s="1479" t="s">
        <v>1173</v>
      </c>
      <c r="I600" s="1288"/>
      <c r="J600" s="1850">
        <v>0</v>
      </c>
      <c r="K600" s="1850"/>
      <c r="L600" s="1850"/>
      <c r="M600" s="1850"/>
      <c r="N600" s="1850"/>
      <c r="O600" s="1850"/>
      <c r="P600" s="1851"/>
      <c r="Q600" s="1850"/>
      <c r="R600" s="1850"/>
      <c r="S600" s="1850"/>
      <c r="T600" s="1850"/>
      <c r="U600" s="1850"/>
      <c r="V600" s="1327"/>
    </row>
    <row r="601" spans="1:22" ht="18.75" x14ac:dyDescent="0.2">
      <c r="A601" s="1379"/>
      <c r="B601" s="1380"/>
      <c r="C601" s="1381"/>
      <c r="D601" s="1382"/>
      <c r="E601" s="1381"/>
      <c r="F601" s="1426"/>
      <c r="G601" s="1291" t="s">
        <v>1174</v>
      </c>
      <c r="H601" s="1479" t="s">
        <v>1175</v>
      </c>
      <c r="I601" s="1296"/>
      <c r="J601" s="1850">
        <v>0</v>
      </c>
      <c r="K601" s="1850"/>
      <c r="L601" s="1850"/>
      <c r="M601" s="1850"/>
      <c r="N601" s="1850"/>
      <c r="O601" s="1850"/>
      <c r="P601" s="1851"/>
      <c r="Q601" s="1850"/>
      <c r="R601" s="1850"/>
      <c r="S601" s="1850"/>
      <c r="T601" s="1850"/>
      <c r="U601" s="1850"/>
      <c r="V601" s="1327"/>
    </row>
    <row r="602" spans="1:22" ht="24" customHeight="1" x14ac:dyDescent="0.2">
      <c r="A602" s="1370" t="s">
        <v>1176</v>
      </c>
      <c r="B602" s="1386" t="s">
        <v>1177</v>
      </c>
      <c r="C602" s="1387">
        <v>3000017</v>
      </c>
      <c r="D602" s="1481"/>
      <c r="E602" s="1387">
        <v>5000115</v>
      </c>
      <c r="F602" s="1417" t="s">
        <v>1178</v>
      </c>
      <c r="G602" s="1343"/>
      <c r="H602" s="1479"/>
      <c r="I602" s="1281" t="s">
        <v>596</v>
      </c>
      <c r="J602" s="1852">
        <f>K602+L602+M602+N602</f>
        <v>103</v>
      </c>
      <c r="K602" s="1852">
        <f>K603+K604</f>
        <v>25</v>
      </c>
      <c r="L602" s="1852">
        <f t="shared" ref="L602:N602" si="150">L603+L604</f>
        <v>26</v>
      </c>
      <c r="M602" s="1852">
        <f t="shared" si="150"/>
        <v>26</v>
      </c>
      <c r="N602" s="1852">
        <f t="shared" si="150"/>
        <v>26</v>
      </c>
      <c r="O602" s="2138">
        <v>27306.18</v>
      </c>
      <c r="P602" s="1860">
        <v>1200</v>
      </c>
      <c r="Q602" s="1850"/>
      <c r="R602" s="1850">
        <v>539</v>
      </c>
      <c r="S602" s="1850"/>
      <c r="T602" s="1877">
        <f t="shared" ref="T602" si="151">+O602-P602-Q602-R602-S602</f>
        <v>25567.18</v>
      </c>
      <c r="U602" s="1859">
        <v>81931</v>
      </c>
      <c r="V602" s="1327"/>
    </row>
    <row r="603" spans="1:22" ht="18.75" x14ac:dyDescent="0.2">
      <c r="A603" s="1377"/>
      <c r="B603" s="1371"/>
      <c r="C603" s="1372"/>
      <c r="D603" s="1482"/>
      <c r="E603" s="1372"/>
      <c r="F603" s="1424"/>
      <c r="G603" s="1291" t="s">
        <v>1179</v>
      </c>
      <c r="H603" s="1479" t="s">
        <v>1180</v>
      </c>
      <c r="I603" s="1288"/>
      <c r="J603" s="1850">
        <v>55</v>
      </c>
      <c r="K603" s="1857">
        <v>13</v>
      </c>
      <c r="L603" s="1857">
        <v>14</v>
      </c>
      <c r="M603" s="1857">
        <v>14</v>
      </c>
      <c r="N603" s="1857">
        <v>14</v>
      </c>
      <c r="O603" s="1884"/>
      <c r="P603" s="1890"/>
      <c r="Q603" s="1850"/>
      <c r="R603" s="1850"/>
      <c r="S603" s="1850"/>
      <c r="T603" s="1850"/>
      <c r="U603" s="1850"/>
      <c r="V603" s="1327"/>
    </row>
    <row r="604" spans="1:22" ht="18.75" x14ac:dyDescent="0.2">
      <c r="A604" s="1377"/>
      <c r="B604" s="1371"/>
      <c r="C604" s="1372"/>
      <c r="D604" s="1482"/>
      <c r="E604" s="1372"/>
      <c r="F604" s="1424"/>
      <c r="G604" s="1291" t="s">
        <v>1181</v>
      </c>
      <c r="H604" s="1479" t="s">
        <v>1182</v>
      </c>
      <c r="I604" s="1288"/>
      <c r="J604" s="1850">
        <v>48</v>
      </c>
      <c r="K604" s="1857">
        <v>12</v>
      </c>
      <c r="L604" s="1857">
        <v>12</v>
      </c>
      <c r="M604" s="1857">
        <v>12</v>
      </c>
      <c r="N604" s="1857">
        <v>12</v>
      </c>
      <c r="O604" s="1884"/>
      <c r="P604" s="1890"/>
      <c r="Q604" s="1850"/>
      <c r="R604" s="1850"/>
      <c r="S604" s="1850"/>
      <c r="T604" s="1850"/>
      <c r="U604" s="1850"/>
      <c r="V604" s="1327"/>
    </row>
    <row r="605" spans="1:22" ht="18" customHeight="1" x14ac:dyDescent="0.2">
      <c r="A605" s="1377"/>
      <c r="B605" s="1371"/>
      <c r="C605" s="1372"/>
      <c r="D605" s="1482" t="s">
        <v>1183</v>
      </c>
      <c r="E605" s="1372"/>
      <c r="F605" s="1424"/>
      <c r="G605" s="1291" t="s">
        <v>1184</v>
      </c>
      <c r="H605" s="1479" t="s">
        <v>1185</v>
      </c>
      <c r="I605" s="1288"/>
      <c r="J605" s="1850">
        <v>39</v>
      </c>
      <c r="K605" s="1857">
        <v>9</v>
      </c>
      <c r="L605" s="1857">
        <v>10</v>
      </c>
      <c r="M605" s="1857">
        <v>10</v>
      </c>
      <c r="N605" s="1857">
        <v>10</v>
      </c>
      <c r="O605" s="1884"/>
      <c r="P605" s="1890"/>
      <c r="Q605" s="1850"/>
      <c r="R605" s="1850"/>
      <c r="S605" s="1850"/>
      <c r="T605" s="1850"/>
      <c r="U605" s="1850"/>
      <c r="V605" s="1327"/>
    </row>
    <row r="606" spans="1:22" ht="18.75" x14ac:dyDescent="0.2">
      <c r="A606" s="1377"/>
      <c r="B606" s="1371"/>
      <c r="C606" s="1372"/>
      <c r="D606" s="1482"/>
      <c r="E606" s="1372"/>
      <c r="F606" s="1424"/>
      <c r="G606" s="1291" t="s">
        <v>1186</v>
      </c>
      <c r="H606" s="1479" t="s">
        <v>1187</v>
      </c>
      <c r="I606" s="1288"/>
      <c r="J606" s="1850">
        <v>0</v>
      </c>
      <c r="K606" s="1850">
        <v>0</v>
      </c>
      <c r="L606" s="1850">
        <v>0</v>
      </c>
      <c r="M606" s="1850">
        <v>0</v>
      </c>
      <c r="N606" s="1850">
        <v>0</v>
      </c>
      <c r="O606" s="1850"/>
      <c r="P606" s="1851"/>
      <c r="Q606" s="1850"/>
      <c r="R606" s="1850"/>
      <c r="S606" s="1850"/>
      <c r="T606" s="1850"/>
      <c r="U606" s="1850"/>
      <c r="V606" s="1327"/>
    </row>
    <row r="607" spans="1:22" ht="18" x14ac:dyDescent="0.2">
      <c r="A607" s="1379"/>
      <c r="B607" s="1380"/>
      <c r="C607" s="1381"/>
      <c r="D607" s="1398"/>
      <c r="E607" s="1381"/>
      <c r="F607" s="1426"/>
      <c r="G607" s="1291" t="s">
        <v>1188</v>
      </c>
      <c r="H607" s="1478" t="s">
        <v>1189</v>
      </c>
      <c r="I607" s="1296"/>
      <c r="J607" s="1850">
        <v>0</v>
      </c>
      <c r="K607" s="1850">
        <v>0</v>
      </c>
      <c r="L607" s="1850">
        <v>0</v>
      </c>
      <c r="M607" s="1850">
        <v>0</v>
      </c>
      <c r="N607" s="1850">
        <v>0</v>
      </c>
      <c r="O607" s="1850"/>
      <c r="P607" s="1851"/>
      <c r="Q607" s="1850"/>
      <c r="R607" s="1850"/>
      <c r="S607" s="1850"/>
      <c r="T607" s="1850"/>
      <c r="U607" s="1850"/>
      <c r="V607" s="1327"/>
    </row>
    <row r="608" spans="1:22" ht="33.75" customHeight="1" x14ac:dyDescent="0.2">
      <c r="A608" s="1370" t="s">
        <v>2215</v>
      </c>
      <c r="B608" s="1386" t="s">
        <v>2216</v>
      </c>
      <c r="C608" s="1506">
        <v>3043004</v>
      </c>
      <c r="D608" s="1388" t="s">
        <v>2217</v>
      </c>
      <c r="E608" s="1387">
        <v>5000102</v>
      </c>
      <c r="F608" s="2139" t="s">
        <v>2218</v>
      </c>
      <c r="G608" s="2140"/>
      <c r="H608" s="2141"/>
      <c r="I608" s="1281" t="s">
        <v>596</v>
      </c>
      <c r="J608" s="1850"/>
      <c r="K608" s="1850"/>
      <c r="L608" s="1850"/>
      <c r="M608" s="1850"/>
      <c r="N608" s="1850"/>
      <c r="O608" s="1850"/>
      <c r="P608" s="2142"/>
      <c r="Q608" s="1850"/>
      <c r="R608" s="1850"/>
      <c r="S608" s="1850"/>
      <c r="T608" s="1850"/>
      <c r="U608" s="1850"/>
      <c r="V608" s="1327"/>
    </row>
    <row r="609" spans="1:22" ht="16.5" x14ac:dyDescent="0.2">
      <c r="A609" s="1377"/>
      <c r="B609" s="1371"/>
      <c r="C609" s="1514"/>
      <c r="D609" s="1373"/>
      <c r="E609" s="1372"/>
      <c r="F609" s="2143"/>
      <c r="G609" s="2140"/>
      <c r="H609" s="2141" t="s">
        <v>2219</v>
      </c>
      <c r="I609" s="1288"/>
      <c r="J609" s="1850"/>
      <c r="K609" s="1850"/>
      <c r="L609" s="1850"/>
      <c r="M609" s="1850"/>
      <c r="N609" s="1850"/>
      <c r="O609" s="1850"/>
      <c r="P609" s="1851"/>
      <c r="Q609" s="1850"/>
      <c r="R609" s="1850"/>
      <c r="S609" s="1850"/>
      <c r="T609" s="1850"/>
      <c r="U609" s="1850"/>
      <c r="V609" s="1327"/>
    </row>
    <row r="610" spans="1:22" ht="24.75" x14ac:dyDescent="0.2">
      <c r="A610" s="1377"/>
      <c r="B610" s="1371"/>
      <c r="C610" s="1514"/>
      <c r="D610" s="1373"/>
      <c r="E610" s="1372"/>
      <c r="F610" s="2143"/>
      <c r="G610" s="2140"/>
      <c r="H610" s="2141" t="s">
        <v>2220</v>
      </c>
      <c r="I610" s="1288"/>
      <c r="J610" s="1850"/>
      <c r="K610" s="1850"/>
      <c r="L610" s="1850"/>
      <c r="M610" s="1850"/>
      <c r="N610" s="1850"/>
      <c r="O610" s="1850"/>
      <c r="P610" s="1851"/>
      <c r="Q610" s="1850"/>
      <c r="R610" s="1850"/>
      <c r="S610" s="1850"/>
      <c r="T610" s="1850"/>
      <c r="U610" s="1850"/>
      <c r="V610" s="1327"/>
    </row>
    <row r="611" spans="1:22" ht="33" x14ac:dyDescent="0.2">
      <c r="A611" s="1377"/>
      <c r="B611" s="1371"/>
      <c r="C611" s="1514"/>
      <c r="D611" s="1373"/>
      <c r="E611" s="1372"/>
      <c r="F611" s="2143"/>
      <c r="G611" s="2140"/>
      <c r="H611" s="2141" t="s">
        <v>2221</v>
      </c>
      <c r="I611" s="1288"/>
      <c r="J611" s="1850"/>
      <c r="K611" s="1850"/>
      <c r="L611" s="1850"/>
      <c r="M611" s="1850"/>
      <c r="N611" s="1850"/>
      <c r="O611" s="1850"/>
      <c r="P611" s="1851"/>
      <c r="Q611" s="1850"/>
      <c r="R611" s="1850"/>
      <c r="S611" s="1850"/>
      <c r="T611" s="1850"/>
      <c r="U611" s="1850"/>
      <c r="V611" s="1327"/>
    </row>
    <row r="612" spans="1:22" ht="33" customHeight="1" x14ac:dyDescent="0.2">
      <c r="A612" s="1377"/>
      <c r="B612" s="1371"/>
      <c r="C612" s="1514"/>
      <c r="D612" s="1373"/>
      <c r="E612" s="1372"/>
      <c r="F612" s="2143"/>
      <c r="G612" s="2140"/>
      <c r="H612" s="2141" t="s">
        <v>2222</v>
      </c>
      <c r="I612" s="1288"/>
      <c r="J612" s="1850"/>
      <c r="K612" s="1850"/>
      <c r="L612" s="1850"/>
      <c r="M612" s="1850"/>
      <c r="N612" s="1850"/>
      <c r="O612" s="1850"/>
      <c r="P612" s="1851"/>
      <c r="Q612" s="1850"/>
      <c r="R612" s="1850"/>
      <c r="S612" s="1850"/>
      <c r="T612" s="1850"/>
      <c r="U612" s="1850"/>
      <c r="V612" s="1327"/>
    </row>
    <row r="613" spans="1:22" ht="24.75" x14ac:dyDescent="0.2">
      <c r="A613" s="1377"/>
      <c r="B613" s="1371"/>
      <c r="C613" s="1514"/>
      <c r="D613" s="1373"/>
      <c r="E613" s="1372"/>
      <c r="F613" s="2143"/>
      <c r="G613" s="2140"/>
      <c r="H613" s="2141" t="s">
        <v>2223</v>
      </c>
      <c r="I613" s="1288"/>
      <c r="J613" s="1850"/>
      <c r="K613" s="1850"/>
      <c r="L613" s="1850"/>
      <c r="M613" s="1850"/>
      <c r="N613" s="1850"/>
      <c r="O613" s="1850"/>
      <c r="P613" s="1851"/>
      <c r="Q613" s="1850"/>
      <c r="R613" s="1850"/>
      <c r="S613" s="1850"/>
      <c r="T613" s="1850"/>
      <c r="U613" s="1850"/>
      <c r="V613" s="1327"/>
    </row>
    <row r="614" spans="1:22" ht="33" x14ac:dyDescent="0.2">
      <c r="A614" s="1377"/>
      <c r="B614" s="1371"/>
      <c r="C614" s="1514"/>
      <c r="D614" s="1373"/>
      <c r="E614" s="1372"/>
      <c r="F614" s="2143"/>
      <c r="G614" s="2140"/>
      <c r="H614" s="2141" t="s">
        <v>2224</v>
      </c>
      <c r="I614" s="1288"/>
      <c r="J614" s="1850"/>
      <c r="K614" s="1850"/>
      <c r="L614" s="1850"/>
      <c r="M614" s="1850"/>
      <c r="N614" s="1850"/>
      <c r="O614" s="1850"/>
      <c r="P614" s="1851"/>
      <c r="Q614" s="1850"/>
      <c r="R614" s="1850"/>
      <c r="S614" s="1850"/>
      <c r="T614" s="1850"/>
      <c r="U614" s="1850"/>
      <c r="V614" s="1327"/>
    </row>
    <row r="615" spans="1:22" ht="16.5" x14ac:dyDescent="0.2">
      <c r="A615" s="1377"/>
      <c r="B615" s="1371"/>
      <c r="C615" s="1514"/>
      <c r="D615" s="1373"/>
      <c r="E615" s="1372"/>
      <c r="F615" s="2143"/>
      <c r="G615" s="2140"/>
      <c r="H615" s="2141" t="s">
        <v>2225</v>
      </c>
      <c r="I615" s="1288"/>
      <c r="J615" s="1850"/>
      <c r="K615" s="1850"/>
      <c r="L615" s="1850"/>
      <c r="M615" s="1850"/>
      <c r="N615" s="1850"/>
      <c r="O615" s="1850"/>
      <c r="P615" s="1851"/>
      <c r="Q615" s="1850"/>
      <c r="R615" s="1850"/>
      <c r="S615" s="1850"/>
      <c r="T615" s="1850"/>
      <c r="U615" s="1850"/>
      <c r="V615" s="1327"/>
    </row>
    <row r="616" spans="1:22" ht="24.75" x14ac:dyDescent="0.2">
      <c r="A616" s="1377"/>
      <c r="B616" s="1371"/>
      <c r="C616" s="1514"/>
      <c r="D616" s="1373"/>
      <c r="E616" s="1372"/>
      <c r="F616" s="2143"/>
      <c r="G616" s="2140"/>
      <c r="H616" s="2141" t="s">
        <v>2226</v>
      </c>
      <c r="I616" s="1288"/>
      <c r="J616" s="1850"/>
      <c r="K616" s="1850"/>
      <c r="L616" s="1850"/>
      <c r="M616" s="1850"/>
      <c r="N616" s="1850"/>
      <c r="O616" s="1850"/>
      <c r="P616" s="1851"/>
      <c r="Q616" s="1850"/>
      <c r="R616" s="1850"/>
      <c r="S616" s="1850"/>
      <c r="T616" s="1850"/>
      <c r="U616" s="1850"/>
      <c r="V616" s="1327"/>
    </row>
    <row r="617" spans="1:22" ht="41.25" x14ac:dyDescent="0.2">
      <c r="A617" s="1379"/>
      <c r="B617" s="1371"/>
      <c r="C617" s="1514"/>
      <c r="D617" s="1382"/>
      <c r="E617" s="1372"/>
      <c r="F617" s="2144"/>
      <c r="G617" s="2140"/>
      <c r="H617" s="2141" t="s">
        <v>2227</v>
      </c>
      <c r="I617" s="1296"/>
      <c r="J617" s="1850"/>
      <c r="K617" s="1850"/>
      <c r="L617" s="1850"/>
      <c r="M617" s="1850"/>
      <c r="N617" s="1850"/>
      <c r="O617" s="1850"/>
      <c r="P617" s="1851"/>
      <c r="Q617" s="1850"/>
      <c r="R617" s="1850"/>
      <c r="S617" s="1850"/>
      <c r="T617" s="1850"/>
      <c r="U617" s="1850"/>
      <c r="V617" s="1327"/>
    </row>
    <row r="618" spans="1:22" ht="37.5" customHeight="1" x14ac:dyDescent="0.2">
      <c r="A618" s="1370" t="s">
        <v>1190</v>
      </c>
      <c r="B618" s="1386" t="s">
        <v>1191</v>
      </c>
      <c r="C618" s="1387">
        <v>3043997</v>
      </c>
      <c r="D618" s="1388" t="s">
        <v>1192</v>
      </c>
      <c r="E618" s="1387">
        <v>5000103</v>
      </c>
      <c r="F618" s="1417" t="s">
        <v>1193</v>
      </c>
      <c r="G618" s="1480"/>
      <c r="H618" s="1240"/>
      <c r="I618" s="1281" t="s">
        <v>596</v>
      </c>
      <c r="J618" s="1852">
        <f>K618+L618+M618+N618</f>
        <v>1000</v>
      </c>
      <c r="K618" s="1852">
        <f>K619</f>
        <v>250</v>
      </c>
      <c r="L618" s="1852">
        <f t="shared" ref="L618:N618" si="152">L619</f>
        <v>250</v>
      </c>
      <c r="M618" s="1852">
        <f t="shared" si="152"/>
        <v>250</v>
      </c>
      <c r="N618" s="1852">
        <f t="shared" si="152"/>
        <v>250</v>
      </c>
      <c r="O618" s="1843">
        <v>450810.63</v>
      </c>
      <c r="P618" s="1860">
        <v>54590</v>
      </c>
      <c r="Q618" s="1850"/>
      <c r="R618" s="1850"/>
      <c r="S618" s="1850"/>
      <c r="T618" s="1850"/>
      <c r="U618" s="1859">
        <v>123991</v>
      </c>
      <c r="V618" s="1327"/>
    </row>
    <row r="619" spans="1:22" ht="24.75" x14ac:dyDescent="0.2">
      <c r="A619" s="1377"/>
      <c r="B619" s="1371"/>
      <c r="C619" s="1372"/>
      <c r="D619" s="1373"/>
      <c r="E619" s="1372"/>
      <c r="F619" s="1424"/>
      <c r="G619" s="1291" t="s">
        <v>1194</v>
      </c>
      <c r="H619" s="1240" t="s">
        <v>1195</v>
      </c>
      <c r="I619" s="1288"/>
      <c r="J619" s="1850">
        <v>1000</v>
      </c>
      <c r="K619" s="1857">
        <v>250</v>
      </c>
      <c r="L619" s="1857">
        <v>250</v>
      </c>
      <c r="M619" s="1857">
        <v>250</v>
      </c>
      <c r="N619" s="1857">
        <v>250</v>
      </c>
      <c r="O619" s="1884"/>
      <c r="P619" s="1890"/>
      <c r="Q619" s="1850"/>
      <c r="R619" s="1850"/>
      <c r="S619" s="1850"/>
      <c r="T619" s="1850"/>
      <c r="U619" s="1850"/>
      <c r="V619" s="1327"/>
    </row>
    <row r="620" spans="1:22" ht="33" x14ac:dyDescent="0.2">
      <c r="A620" s="1377"/>
      <c r="B620" s="1371"/>
      <c r="C620" s="1372"/>
      <c r="D620" s="1373"/>
      <c r="E620" s="1372"/>
      <c r="F620" s="1424"/>
      <c r="G620" s="1291" t="s">
        <v>1196</v>
      </c>
      <c r="H620" s="1240" t="s">
        <v>1197</v>
      </c>
      <c r="I620" s="1288"/>
      <c r="J620" s="1850">
        <v>800</v>
      </c>
      <c r="K620" s="1857">
        <v>200</v>
      </c>
      <c r="L620" s="1857">
        <v>200</v>
      </c>
      <c r="M620" s="1857">
        <v>200</v>
      </c>
      <c r="N620" s="1857">
        <v>200</v>
      </c>
      <c r="O620" s="1884"/>
      <c r="P620" s="1890"/>
      <c r="Q620" s="1850"/>
      <c r="R620" s="1850"/>
      <c r="S620" s="1850"/>
      <c r="T620" s="1850"/>
      <c r="U620" s="1850"/>
      <c r="V620" s="1327"/>
    </row>
    <row r="621" spans="1:22" ht="33" x14ac:dyDescent="0.2">
      <c r="A621" s="1377"/>
      <c r="B621" s="1371"/>
      <c r="C621" s="1372"/>
      <c r="D621" s="1373"/>
      <c r="E621" s="1372"/>
      <c r="F621" s="1424"/>
      <c r="G621" s="1291" t="s">
        <v>1198</v>
      </c>
      <c r="H621" s="1240" t="s">
        <v>1199</v>
      </c>
      <c r="I621" s="1288"/>
      <c r="J621" s="1850">
        <v>800</v>
      </c>
      <c r="K621" s="1857">
        <v>200</v>
      </c>
      <c r="L621" s="1857">
        <v>200</v>
      </c>
      <c r="M621" s="1857">
        <v>200</v>
      </c>
      <c r="N621" s="1857">
        <v>200</v>
      </c>
      <c r="O621" s="1884"/>
      <c r="P621" s="1890"/>
      <c r="Q621" s="1850"/>
      <c r="R621" s="1850"/>
      <c r="S621" s="1850"/>
      <c r="T621" s="1850"/>
      <c r="U621" s="1850"/>
      <c r="V621" s="1327"/>
    </row>
    <row r="622" spans="1:22" ht="33" x14ac:dyDescent="0.2">
      <c r="A622" s="1377"/>
      <c r="B622" s="1371"/>
      <c r="C622" s="1372"/>
      <c r="D622" s="1373"/>
      <c r="E622" s="1372"/>
      <c r="F622" s="1424"/>
      <c r="G622" s="1291" t="s">
        <v>1200</v>
      </c>
      <c r="H622" s="1240" t="s">
        <v>1201</v>
      </c>
      <c r="I622" s="1288"/>
      <c r="J622" s="1850">
        <v>400</v>
      </c>
      <c r="K622" s="1857">
        <v>100</v>
      </c>
      <c r="L622" s="1857">
        <v>100</v>
      </c>
      <c r="M622" s="1857">
        <v>100</v>
      </c>
      <c r="N622" s="1857">
        <v>100</v>
      </c>
      <c r="O622" s="1884"/>
      <c r="P622" s="1890"/>
      <c r="Q622" s="1850"/>
      <c r="R622" s="1850"/>
      <c r="S622" s="1850"/>
      <c r="T622" s="1850"/>
      <c r="U622" s="1850"/>
      <c r="V622" s="1327"/>
    </row>
    <row r="623" spans="1:22" ht="33" x14ac:dyDescent="0.2">
      <c r="A623" s="1377"/>
      <c r="B623" s="1371"/>
      <c r="C623" s="1372"/>
      <c r="D623" s="1373"/>
      <c r="E623" s="1372"/>
      <c r="F623" s="1424"/>
      <c r="G623" s="1291" t="s">
        <v>1202</v>
      </c>
      <c r="H623" s="1240" t="s">
        <v>1203</v>
      </c>
      <c r="I623" s="1288"/>
      <c r="J623" s="1850">
        <v>360</v>
      </c>
      <c r="K623" s="1857">
        <v>90</v>
      </c>
      <c r="L623" s="1857">
        <v>90</v>
      </c>
      <c r="M623" s="1857">
        <v>90</v>
      </c>
      <c r="N623" s="1857">
        <v>90</v>
      </c>
      <c r="O623" s="1884"/>
      <c r="P623" s="1890"/>
      <c r="Q623" s="1850"/>
      <c r="R623" s="1850"/>
      <c r="S623" s="1850"/>
      <c r="T623" s="1850"/>
      <c r="U623" s="1850"/>
      <c r="V623" s="1327"/>
    </row>
    <row r="624" spans="1:22" ht="33" x14ac:dyDescent="0.2">
      <c r="A624" s="1377"/>
      <c r="B624" s="1371"/>
      <c r="C624" s="1372"/>
      <c r="D624" s="1373"/>
      <c r="E624" s="1372"/>
      <c r="F624" s="1424"/>
      <c r="G624" s="1291" t="s">
        <v>1204</v>
      </c>
      <c r="H624" s="1240" t="s">
        <v>1205</v>
      </c>
      <c r="I624" s="1288"/>
      <c r="J624" s="1850">
        <v>23</v>
      </c>
      <c r="K624" s="1857">
        <v>5</v>
      </c>
      <c r="L624" s="1857">
        <v>6</v>
      </c>
      <c r="M624" s="1857">
        <v>6</v>
      </c>
      <c r="N624" s="1857">
        <v>6</v>
      </c>
      <c r="O624" s="1884"/>
      <c r="P624" s="1890"/>
      <c r="Q624" s="1850"/>
      <c r="R624" s="1850"/>
      <c r="S624" s="1850"/>
      <c r="T624" s="1850"/>
      <c r="U624" s="1850"/>
      <c r="V624" s="1327"/>
    </row>
    <row r="625" spans="1:22" ht="33" x14ac:dyDescent="0.2">
      <c r="A625" s="1377"/>
      <c r="B625" s="1371"/>
      <c r="C625" s="1372"/>
      <c r="D625" s="1373"/>
      <c r="E625" s="1372"/>
      <c r="F625" s="1424"/>
      <c r="G625" s="1291" t="s">
        <v>1206</v>
      </c>
      <c r="H625" s="1240" t="s">
        <v>1207</v>
      </c>
      <c r="I625" s="1288"/>
      <c r="J625" s="1850">
        <v>12</v>
      </c>
      <c r="K625" s="1857">
        <v>3</v>
      </c>
      <c r="L625" s="1857">
        <v>3</v>
      </c>
      <c r="M625" s="1857">
        <v>3</v>
      </c>
      <c r="N625" s="1857">
        <v>3</v>
      </c>
      <c r="O625" s="1884"/>
      <c r="P625" s="1890"/>
      <c r="Q625" s="1850"/>
      <c r="R625" s="1850"/>
      <c r="S625" s="1850"/>
      <c r="T625" s="1850"/>
      <c r="U625" s="1850"/>
      <c r="V625" s="1327"/>
    </row>
    <row r="626" spans="1:22" ht="33" x14ac:dyDescent="0.2">
      <c r="A626" s="1377"/>
      <c r="B626" s="1371"/>
      <c r="C626" s="1372"/>
      <c r="D626" s="1373"/>
      <c r="E626" s="1372"/>
      <c r="F626" s="1424"/>
      <c r="G626" s="1291" t="s">
        <v>1208</v>
      </c>
      <c r="H626" s="1240" t="s">
        <v>1209</v>
      </c>
      <c r="I626" s="1288"/>
      <c r="J626" s="1850">
        <v>0</v>
      </c>
      <c r="K626" s="1850">
        <v>0</v>
      </c>
      <c r="L626" s="1850">
        <v>0</v>
      </c>
      <c r="M626" s="1850">
        <v>0</v>
      </c>
      <c r="N626" s="1850">
        <v>0</v>
      </c>
      <c r="O626" s="1850"/>
      <c r="P626" s="1851"/>
      <c r="Q626" s="1850"/>
      <c r="R626" s="1850"/>
      <c r="S626" s="1850"/>
      <c r="T626" s="1850"/>
      <c r="U626" s="1850"/>
      <c r="V626" s="1327"/>
    </row>
    <row r="627" spans="1:22" ht="24.75" x14ac:dyDescent="0.2">
      <c r="A627" s="1377"/>
      <c r="B627" s="1371"/>
      <c r="C627" s="1372"/>
      <c r="D627" s="1373"/>
      <c r="E627" s="1372"/>
      <c r="F627" s="1424"/>
      <c r="G627" s="1291" t="s">
        <v>1210</v>
      </c>
      <c r="H627" s="1240" t="s">
        <v>1211</v>
      </c>
      <c r="I627" s="1288"/>
      <c r="J627" s="1850">
        <v>0</v>
      </c>
      <c r="K627" s="1850">
        <v>0</v>
      </c>
      <c r="L627" s="1850">
        <v>0</v>
      </c>
      <c r="M627" s="1850">
        <v>0</v>
      </c>
      <c r="N627" s="1850">
        <v>0</v>
      </c>
      <c r="O627" s="1850"/>
      <c r="P627" s="1851"/>
      <c r="Q627" s="1850"/>
      <c r="R627" s="1850"/>
      <c r="S627" s="1850"/>
      <c r="T627" s="1850"/>
      <c r="U627" s="1850"/>
      <c r="V627" s="1327"/>
    </row>
    <row r="628" spans="1:22" ht="21" customHeight="1" x14ac:dyDescent="0.2">
      <c r="A628" s="1377"/>
      <c r="B628" s="1371"/>
      <c r="C628" s="1372"/>
      <c r="D628" s="1373"/>
      <c r="E628" s="1372"/>
      <c r="F628" s="1424"/>
      <c r="G628" s="1291" t="s">
        <v>1212</v>
      </c>
      <c r="H628" s="1240" t="s">
        <v>1213</v>
      </c>
      <c r="I628" s="1288"/>
      <c r="J628" s="1850">
        <v>0</v>
      </c>
      <c r="K628" s="1850">
        <v>0</v>
      </c>
      <c r="L628" s="1850">
        <v>0</v>
      </c>
      <c r="M628" s="1850">
        <v>0</v>
      </c>
      <c r="N628" s="1850">
        <v>0</v>
      </c>
      <c r="O628" s="1850"/>
      <c r="P628" s="1851"/>
      <c r="Q628" s="1850"/>
      <c r="R628" s="1850"/>
      <c r="S628" s="1850"/>
      <c r="T628" s="1850"/>
      <c r="U628" s="1850"/>
      <c r="V628" s="1327"/>
    </row>
    <row r="629" spans="1:22" ht="24.75" x14ac:dyDescent="0.2">
      <c r="A629" s="1377"/>
      <c r="B629" s="1371"/>
      <c r="C629" s="1372"/>
      <c r="D629" s="1373"/>
      <c r="E629" s="1372"/>
      <c r="F629" s="1424"/>
      <c r="G629" s="1291" t="s">
        <v>1214</v>
      </c>
      <c r="H629" s="1240" t="s">
        <v>1215</v>
      </c>
      <c r="I629" s="1288"/>
      <c r="J629" s="1850">
        <v>288</v>
      </c>
      <c r="K629" s="1857">
        <v>72</v>
      </c>
      <c r="L629" s="1857">
        <v>72</v>
      </c>
      <c r="M629" s="1857">
        <v>72</v>
      </c>
      <c r="N629" s="1857">
        <v>72</v>
      </c>
      <c r="O629" s="1884"/>
      <c r="P629" s="1890"/>
      <c r="Q629" s="1850"/>
      <c r="R629" s="1850"/>
      <c r="S629" s="1850"/>
      <c r="T629" s="1850"/>
      <c r="U629" s="1850"/>
      <c r="V629" s="1327"/>
    </row>
    <row r="630" spans="1:22" ht="27.75" customHeight="1" x14ac:dyDescent="0.2">
      <c r="A630" s="1377"/>
      <c r="B630" s="1371"/>
      <c r="C630" s="1372"/>
      <c r="D630" s="1373"/>
      <c r="E630" s="1372"/>
      <c r="F630" s="1424"/>
      <c r="G630" s="1291" t="s">
        <v>1216</v>
      </c>
      <c r="H630" s="1240" t="s">
        <v>1217</v>
      </c>
      <c r="I630" s="1288"/>
      <c r="J630" s="1850">
        <v>20</v>
      </c>
      <c r="K630" s="1857">
        <v>5</v>
      </c>
      <c r="L630" s="1857">
        <v>5</v>
      </c>
      <c r="M630" s="1857">
        <v>5</v>
      </c>
      <c r="N630" s="1857">
        <v>5</v>
      </c>
      <c r="O630" s="1884"/>
      <c r="P630" s="1890"/>
      <c r="Q630" s="1850"/>
      <c r="R630" s="1850"/>
      <c r="S630" s="1850"/>
      <c r="T630" s="1850"/>
      <c r="U630" s="1850"/>
      <c r="V630" s="1327"/>
    </row>
    <row r="631" spans="1:22" ht="26.25" customHeight="1" x14ac:dyDescent="0.2">
      <c r="A631" s="1377"/>
      <c r="B631" s="1371"/>
      <c r="C631" s="1372"/>
      <c r="D631" s="1373"/>
      <c r="E631" s="1372"/>
      <c r="F631" s="1424"/>
      <c r="G631" s="1291" t="s">
        <v>1218</v>
      </c>
      <c r="H631" s="1240" t="s">
        <v>1219</v>
      </c>
      <c r="I631" s="1288"/>
      <c r="J631" s="1850">
        <v>8</v>
      </c>
      <c r="K631" s="1857">
        <v>2</v>
      </c>
      <c r="L631" s="1857">
        <v>2</v>
      </c>
      <c r="M631" s="1857">
        <v>2</v>
      </c>
      <c r="N631" s="1857">
        <v>2</v>
      </c>
      <c r="O631" s="1884"/>
      <c r="P631" s="1890"/>
      <c r="Q631" s="1850"/>
      <c r="R631" s="1850"/>
      <c r="S631" s="1850"/>
      <c r="T631" s="1850"/>
      <c r="U631" s="1850"/>
      <c r="V631" s="1327"/>
    </row>
    <row r="632" spans="1:22" ht="24.75" x14ac:dyDescent="0.2">
      <c r="A632" s="1377"/>
      <c r="B632" s="1371"/>
      <c r="C632" s="1372"/>
      <c r="D632" s="1373"/>
      <c r="E632" s="1372"/>
      <c r="F632" s="1424"/>
      <c r="G632" s="1291" t="s">
        <v>1220</v>
      </c>
      <c r="H632" s="1240" t="s">
        <v>1221</v>
      </c>
      <c r="I632" s="1288"/>
      <c r="J632" s="1850">
        <v>0</v>
      </c>
      <c r="K632" s="1850">
        <v>0</v>
      </c>
      <c r="L632" s="1850">
        <v>0</v>
      </c>
      <c r="M632" s="1850">
        <v>0</v>
      </c>
      <c r="N632" s="1850">
        <v>0</v>
      </c>
      <c r="O632" s="1850"/>
      <c r="P632" s="1851"/>
      <c r="Q632" s="1850"/>
      <c r="R632" s="1850"/>
      <c r="S632" s="1850"/>
      <c r="T632" s="1850"/>
      <c r="U632" s="1850"/>
      <c r="V632" s="1327"/>
    </row>
    <row r="633" spans="1:22" ht="24.75" x14ac:dyDescent="0.2">
      <c r="A633" s="1377"/>
      <c r="B633" s="1371"/>
      <c r="C633" s="1372"/>
      <c r="D633" s="1373"/>
      <c r="E633" s="1372"/>
      <c r="F633" s="1424"/>
      <c r="G633" s="1291" t="s">
        <v>1222</v>
      </c>
      <c r="H633" s="1240" t="s">
        <v>1223</v>
      </c>
      <c r="I633" s="1288"/>
      <c r="J633" s="1850">
        <v>0</v>
      </c>
      <c r="K633" s="1850">
        <v>0</v>
      </c>
      <c r="L633" s="1850">
        <v>0</v>
      </c>
      <c r="M633" s="1850">
        <v>0</v>
      </c>
      <c r="N633" s="1850">
        <v>0</v>
      </c>
      <c r="O633" s="1850"/>
      <c r="P633" s="1851"/>
      <c r="Q633" s="1850"/>
      <c r="R633" s="1850"/>
      <c r="S633" s="1850"/>
      <c r="T633" s="1850"/>
      <c r="U633" s="1850"/>
      <c r="V633" s="1327"/>
    </row>
    <row r="634" spans="1:22" ht="16.5" x14ac:dyDescent="0.2">
      <c r="A634" s="1377"/>
      <c r="B634" s="1371"/>
      <c r="C634" s="1372"/>
      <c r="D634" s="1373"/>
      <c r="E634" s="1372"/>
      <c r="F634" s="1424"/>
      <c r="G634" s="1291" t="s">
        <v>1224</v>
      </c>
      <c r="H634" s="1240" t="s">
        <v>1225</v>
      </c>
      <c r="I634" s="1288"/>
      <c r="J634" s="1850">
        <v>0</v>
      </c>
      <c r="K634" s="1850">
        <v>0</v>
      </c>
      <c r="L634" s="1850">
        <v>0</v>
      </c>
      <c r="M634" s="1850">
        <v>0</v>
      </c>
      <c r="N634" s="1850">
        <v>0</v>
      </c>
      <c r="O634" s="1850"/>
      <c r="P634" s="1851"/>
      <c r="Q634" s="1850"/>
      <c r="R634" s="1850"/>
      <c r="S634" s="1850"/>
      <c r="T634" s="1850"/>
      <c r="U634" s="1850"/>
      <c r="V634" s="1327"/>
    </row>
    <row r="635" spans="1:22" ht="16.5" x14ac:dyDescent="0.2">
      <c r="A635" s="1377"/>
      <c r="B635" s="1371"/>
      <c r="C635" s="1372"/>
      <c r="D635" s="1373"/>
      <c r="E635" s="1372"/>
      <c r="F635" s="1424"/>
      <c r="G635" s="1291" t="s">
        <v>1226</v>
      </c>
      <c r="H635" s="1240" t="s">
        <v>1227</v>
      </c>
      <c r="I635" s="1288"/>
      <c r="J635" s="1850">
        <v>0</v>
      </c>
      <c r="K635" s="1850">
        <v>0</v>
      </c>
      <c r="L635" s="1850">
        <v>0</v>
      </c>
      <c r="M635" s="1850">
        <v>0</v>
      </c>
      <c r="N635" s="1850">
        <v>0</v>
      </c>
      <c r="O635" s="1850"/>
      <c r="P635" s="1851"/>
      <c r="Q635" s="1850"/>
      <c r="R635" s="1850"/>
      <c r="S635" s="1850"/>
      <c r="T635" s="1850"/>
      <c r="U635" s="1850"/>
      <c r="V635" s="1327"/>
    </row>
    <row r="636" spans="1:22" ht="24.75" x14ac:dyDescent="0.2">
      <c r="A636" s="1377"/>
      <c r="B636" s="1371"/>
      <c r="C636" s="1372"/>
      <c r="D636" s="1373"/>
      <c r="E636" s="1372"/>
      <c r="F636" s="1424"/>
      <c r="G636" s="1291" t="s">
        <v>1228</v>
      </c>
      <c r="H636" s="1240" t="s">
        <v>1229</v>
      </c>
      <c r="I636" s="1288"/>
      <c r="J636" s="1850">
        <v>0</v>
      </c>
      <c r="K636" s="1850">
        <v>0</v>
      </c>
      <c r="L636" s="1850">
        <v>0</v>
      </c>
      <c r="M636" s="1850">
        <v>0</v>
      </c>
      <c r="N636" s="1850">
        <v>0</v>
      </c>
      <c r="O636" s="1850"/>
      <c r="P636" s="1851"/>
      <c r="Q636" s="1850"/>
      <c r="R636" s="1850"/>
      <c r="S636" s="1850"/>
      <c r="T636" s="1850"/>
      <c r="U636" s="1850"/>
      <c r="V636" s="1327"/>
    </row>
    <row r="637" spans="1:22" ht="24.75" x14ac:dyDescent="0.2">
      <c r="A637" s="1377"/>
      <c r="B637" s="1371"/>
      <c r="C637" s="1372"/>
      <c r="D637" s="1373"/>
      <c r="E637" s="1372"/>
      <c r="F637" s="1424"/>
      <c r="G637" s="1291" t="s">
        <v>1230</v>
      </c>
      <c r="H637" s="1240" t="s">
        <v>1231</v>
      </c>
      <c r="I637" s="1288"/>
      <c r="J637" s="1850">
        <v>0</v>
      </c>
      <c r="K637" s="1850">
        <v>0</v>
      </c>
      <c r="L637" s="1850">
        <v>0</v>
      </c>
      <c r="M637" s="1850">
        <v>0</v>
      </c>
      <c r="N637" s="1850">
        <v>0</v>
      </c>
      <c r="O637" s="1850"/>
      <c r="P637" s="1851"/>
      <c r="Q637" s="1850"/>
      <c r="R637" s="1850"/>
      <c r="S637" s="1850"/>
      <c r="T637" s="1850"/>
      <c r="U637" s="1850"/>
      <c r="V637" s="1327"/>
    </row>
    <row r="638" spans="1:22" ht="16.5" x14ac:dyDescent="0.2">
      <c r="A638" s="1377"/>
      <c r="B638" s="1371"/>
      <c r="C638" s="1372"/>
      <c r="D638" s="1373"/>
      <c r="E638" s="1372"/>
      <c r="F638" s="1424"/>
      <c r="G638" s="1291" t="s">
        <v>1232</v>
      </c>
      <c r="H638" s="1240" t="s">
        <v>1233</v>
      </c>
      <c r="I638" s="1288"/>
      <c r="J638" s="1850">
        <v>0</v>
      </c>
      <c r="K638" s="1850">
        <v>0</v>
      </c>
      <c r="L638" s="1850">
        <v>0</v>
      </c>
      <c r="M638" s="1850">
        <v>0</v>
      </c>
      <c r="N638" s="1850">
        <v>0</v>
      </c>
      <c r="O638" s="1850"/>
      <c r="P638" s="1851"/>
      <c r="Q638" s="1850"/>
      <c r="R638" s="1850"/>
      <c r="S638" s="1850"/>
      <c r="T638" s="1850"/>
      <c r="U638" s="1850"/>
      <c r="V638" s="1327"/>
    </row>
    <row r="639" spans="1:22" ht="16.5" x14ac:dyDescent="0.2">
      <c r="A639" s="1377"/>
      <c r="B639" s="1371"/>
      <c r="C639" s="1372"/>
      <c r="D639" s="1373"/>
      <c r="E639" s="1372"/>
      <c r="F639" s="1424"/>
      <c r="G639" s="1291" t="s">
        <v>1234</v>
      </c>
      <c r="H639" s="1240" t="s">
        <v>1235</v>
      </c>
      <c r="I639" s="1288"/>
      <c r="J639" s="1850">
        <v>0</v>
      </c>
      <c r="K639" s="1850">
        <v>0</v>
      </c>
      <c r="L639" s="1850">
        <v>0</v>
      </c>
      <c r="M639" s="1850">
        <v>0</v>
      </c>
      <c r="N639" s="1850">
        <v>0</v>
      </c>
      <c r="O639" s="1850"/>
      <c r="P639" s="1851"/>
      <c r="Q639" s="1850"/>
      <c r="R639" s="1850"/>
      <c r="S639" s="1850"/>
      <c r="T639" s="1850"/>
      <c r="U639" s="1850"/>
      <c r="V639" s="1327"/>
    </row>
    <row r="640" spans="1:22" ht="25.5" x14ac:dyDescent="0.2">
      <c r="A640" s="1377"/>
      <c r="B640" s="1371"/>
      <c r="C640" s="1372"/>
      <c r="D640" s="1373"/>
      <c r="E640" s="1372"/>
      <c r="F640" s="1424"/>
      <c r="G640" s="1291" t="s">
        <v>1236</v>
      </c>
      <c r="H640" s="1399" t="s">
        <v>1237</v>
      </c>
      <c r="I640" s="1288"/>
      <c r="J640" s="1850">
        <v>0</v>
      </c>
      <c r="K640" s="1850">
        <v>0</v>
      </c>
      <c r="L640" s="1850">
        <v>0</v>
      </c>
      <c r="M640" s="1850">
        <v>0</v>
      </c>
      <c r="N640" s="1850">
        <v>0</v>
      </c>
      <c r="O640" s="1850"/>
      <c r="P640" s="1851"/>
      <c r="Q640" s="1850"/>
      <c r="R640" s="1850"/>
      <c r="S640" s="1850"/>
      <c r="T640" s="1850"/>
      <c r="U640" s="1850"/>
      <c r="V640" s="1327"/>
    </row>
    <row r="641" spans="1:22" ht="25.5" x14ac:dyDescent="0.2">
      <c r="A641" s="1377"/>
      <c r="B641" s="1371"/>
      <c r="C641" s="1372"/>
      <c r="D641" s="1373"/>
      <c r="E641" s="1372"/>
      <c r="F641" s="1424"/>
      <c r="G641" s="1291" t="s">
        <v>1238</v>
      </c>
      <c r="H641" s="1399" t="s">
        <v>1239</v>
      </c>
      <c r="I641" s="1288"/>
      <c r="J641" s="1850">
        <v>0</v>
      </c>
      <c r="K641" s="1850">
        <v>0</v>
      </c>
      <c r="L641" s="1850">
        <v>0</v>
      </c>
      <c r="M641" s="1850">
        <v>0</v>
      </c>
      <c r="N641" s="1850">
        <v>0</v>
      </c>
      <c r="O641" s="1850"/>
      <c r="P641" s="1851"/>
      <c r="Q641" s="1850"/>
      <c r="R641" s="1850"/>
      <c r="S641" s="1850"/>
      <c r="T641" s="1850"/>
      <c r="U641" s="1850"/>
      <c r="V641" s="1327"/>
    </row>
    <row r="642" spans="1:22" ht="25.5" x14ac:dyDescent="0.2">
      <c r="A642" s="1377"/>
      <c r="B642" s="1371"/>
      <c r="C642" s="1372"/>
      <c r="D642" s="1373"/>
      <c r="E642" s="1372"/>
      <c r="F642" s="1424"/>
      <c r="G642" s="1291" t="s">
        <v>1240</v>
      </c>
      <c r="H642" s="1399" t="s">
        <v>1241</v>
      </c>
      <c r="I642" s="1288"/>
      <c r="J642" s="1850">
        <v>0</v>
      </c>
      <c r="K642" s="1850">
        <v>0</v>
      </c>
      <c r="L642" s="1850">
        <v>0</v>
      </c>
      <c r="M642" s="1850">
        <v>0</v>
      </c>
      <c r="N642" s="1850">
        <v>0</v>
      </c>
      <c r="O642" s="1850"/>
      <c r="P642" s="1851"/>
      <c r="Q642" s="1850"/>
      <c r="R642" s="1850"/>
      <c r="S642" s="1850"/>
      <c r="T642" s="1850"/>
      <c r="U642" s="1850"/>
      <c r="V642" s="1327"/>
    </row>
    <row r="643" spans="1:22" ht="17.25" x14ac:dyDescent="0.2">
      <c r="A643" s="1379"/>
      <c r="B643" s="1380"/>
      <c r="C643" s="1381"/>
      <c r="D643" s="1382"/>
      <c r="E643" s="1381"/>
      <c r="F643" s="1426"/>
      <c r="G643" s="1291" t="s">
        <v>1242</v>
      </c>
      <c r="H643" s="1399" t="s">
        <v>1243</v>
      </c>
      <c r="I643" s="1296"/>
      <c r="J643" s="1850">
        <v>0</v>
      </c>
      <c r="K643" s="1850">
        <v>0</v>
      </c>
      <c r="L643" s="1850">
        <v>0</v>
      </c>
      <c r="M643" s="1850">
        <v>0</v>
      </c>
      <c r="N643" s="1850">
        <v>0</v>
      </c>
      <c r="O643" s="1850"/>
      <c r="P643" s="1851"/>
      <c r="Q643" s="1850"/>
      <c r="R643" s="1850"/>
      <c r="S643" s="1850"/>
      <c r="T643" s="1850"/>
      <c r="U643" s="1850"/>
      <c r="V643" s="1327"/>
    </row>
    <row r="644" spans="1:22" x14ac:dyDescent="0.2">
      <c r="A644" s="2145"/>
      <c r="B644" s="2146"/>
      <c r="C644" s="2147"/>
      <c r="D644" s="2148"/>
      <c r="E644" s="2147"/>
      <c r="F644" s="2149"/>
      <c r="G644" s="2150"/>
      <c r="H644" s="2151"/>
      <c r="I644" s="2152"/>
      <c r="J644" s="2153"/>
      <c r="K644" s="2153"/>
      <c r="L644" s="2153"/>
      <c r="M644" s="2153"/>
      <c r="N644" s="2153"/>
      <c r="O644" s="2079"/>
      <c r="P644" s="2079"/>
      <c r="Q644" s="2079"/>
      <c r="R644" s="2079"/>
      <c r="S644" s="2079"/>
      <c r="T644" s="2079"/>
      <c r="U644" s="2079"/>
      <c r="V644" s="2079"/>
    </row>
    <row r="645" spans="1:22" x14ac:dyDescent="0.2">
      <c r="A645" s="1964" t="s">
        <v>0</v>
      </c>
      <c r="B645" s="1964"/>
      <c r="C645" s="1964"/>
      <c r="D645" s="1964"/>
      <c r="E645" s="1964"/>
      <c r="F645" s="1964"/>
      <c r="G645" s="1964"/>
      <c r="H645" s="1964"/>
      <c r="I645" s="1964"/>
      <c r="J645" s="1964"/>
      <c r="K645" s="1964"/>
      <c r="L645" s="1964"/>
      <c r="M645" s="1964"/>
      <c r="N645" s="1964"/>
      <c r="O645" s="1964"/>
      <c r="P645" s="1964"/>
      <c r="Q645" s="1964"/>
      <c r="R645" s="1964"/>
      <c r="S645" s="1964"/>
      <c r="T645" s="1964"/>
      <c r="U645" s="1964"/>
      <c r="V645" s="1964"/>
    </row>
    <row r="646" spans="1:22" x14ac:dyDescent="0.2">
      <c r="A646" s="1964" t="s">
        <v>244</v>
      </c>
      <c r="B646" s="1964"/>
      <c r="C646" s="1964"/>
      <c r="D646" s="1964"/>
      <c r="E646" s="1964"/>
      <c r="F646" s="1964"/>
      <c r="G646" s="1964"/>
      <c r="H646" s="1964"/>
      <c r="I646" s="1964"/>
      <c r="J646" s="1964"/>
      <c r="K646" s="1964"/>
      <c r="L646" s="1964"/>
      <c r="M646" s="1964"/>
      <c r="N646" s="1964"/>
      <c r="O646" s="1964"/>
      <c r="P646" s="1964"/>
      <c r="Q646" s="1964"/>
      <c r="R646" s="1964"/>
      <c r="S646" s="1964"/>
      <c r="T646" s="1964"/>
      <c r="U646" s="1964"/>
      <c r="V646" s="1964"/>
    </row>
    <row r="647" spans="1:22" x14ac:dyDescent="0.2">
      <c r="A647" s="1826"/>
      <c r="B647" s="1837"/>
      <c r="C647" s="1836"/>
      <c r="D647" s="2154"/>
      <c r="E647" s="1837"/>
      <c r="F647" s="1837"/>
      <c r="G647" s="1834"/>
      <c r="H647" s="1837"/>
      <c r="I647" s="1837"/>
      <c r="J647" s="1837"/>
      <c r="K647" s="1837"/>
      <c r="L647" s="1837"/>
      <c r="M647" s="1837"/>
      <c r="N647" s="1837"/>
      <c r="O647" s="1837"/>
      <c r="P647" s="1837"/>
      <c r="Q647" s="1837"/>
      <c r="R647" s="1837"/>
      <c r="S647" s="1837"/>
      <c r="T647" s="1837"/>
      <c r="U647" s="1837"/>
      <c r="V647" s="1826"/>
    </row>
    <row r="648" spans="1:22" x14ac:dyDescent="0.2">
      <c r="A648" s="2083" t="s">
        <v>1957</v>
      </c>
      <c r="B648" s="2083"/>
      <c r="C648" s="2084" t="s">
        <v>2228</v>
      </c>
      <c r="D648" s="2084"/>
      <c r="E648" s="2084"/>
      <c r="F648" s="2084"/>
      <c r="G648" s="2084"/>
      <c r="H648" s="2084"/>
      <c r="I648" s="2084"/>
      <c r="J648" s="2084"/>
      <c r="K648" s="1826"/>
      <c r="L648" s="1826"/>
      <c r="M648" s="1826"/>
      <c r="N648" s="1826"/>
      <c r="O648" s="1826"/>
      <c r="P648" s="1826"/>
      <c r="Q648" s="1826"/>
      <c r="R648" s="1826"/>
      <c r="S648" s="1826"/>
      <c r="T648" s="1826"/>
      <c r="U648" s="1826"/>
      <c r="V648" s="1826"/>
    </row>
    <row r="649" spans="1:22" ht="13.5" thickBot="1" x14ac:dyDescent="0.25">
      <c r="A649" s="2085" t="s">
        <v>1244</v>
      </c>
      <c r="B649" s="2085"/>
      <c r="C649" s="2017"/>
      <c r="D649" s="2085"/>
      <c r="E649" s="2086"/>
      <c r="F649" s="2085"/>
      <c r="G649" s="2087"/>
      <c r="H649" s="2085"/>
      <c r="I649" s="1830"/>
      <c r="J649" s="1826"/>
      <c r="K649" s="1826"/>
      <c r="L649" s="1826"/>
      <c r="M649" s="1826"/>
      <c r="N649" s="1826"/>
      <c r="O649" s="1826"/>
      <c r="P649" s="1826"/>
      <c r="Q649" s="1826"/>
      <c r="R649" s="1826"/>
      <c r="S649" s="1826"/>
      <c r="T649" s="1826"/>
      <c r="U649" s="1826"/>
      <c r="V649" s="1826"/>
    </row>
    <row r="650" spans="1:22" ht="12.75" customHeight="1" x14ac:dyDescent="0.2">
      <c r="A650" s="1165" t="s">
        <v>4</v>
      </c>
      <c r="B650" s="1166" t="s">
        <v>247</v>
      </c>
      <c r="C650" s="1165" t="s">
        <v>5</v>
      </c>
      <c r="D650" s="1274" t="s">
        <v>6</v>
      </c>
      <c r="E650" s="1165" t="s">
        <v>7</v>
      </c>
      <c r="F650" s="1167" t="s">
        <v>248</v>
      </c>
      <c r="G650" s="1168" t="s">
        <v>249</v>
      </c>
      <c r="H650" s="1166" t="s">
        <v>250</v>
      </c>
      <c r="I650" s="1165" t="s">
        <v>11</v>
      </c>
      <c r="J650" s="1169" t="s">
        <v>251</v>
      </c>
      <c r="K650" s="1170" t="s">
        <v>252</v>
      </c>
      <c r="L650" s="1171"/>
      <c r="M650" s="1171"/>
      <c r="N650" s="1171"/>
      <c r="O650" s="1172" t="s">
        <v>253</v>
      </c>
      <c r="P650" s="1173"/>
      <c r="Q650" s="1173"/>
      <c r="R650" s="1173"/>
      <c r="S650" s="1173"/>
      <c r="T650" s="1174"/>
      <c r="U650" s="1175" t="s">
        <v>15</v>
      </c>
      <c r="V650" s="1168" t="s">
        <v>16</v>
      </c>
    </row>
    <row r="651" spans="1:22" ht="12.75" customHeight="1" x14ac:dyDescent="0.2">
      <c r="A651" s="1176"/>
      <c r="B651" s="1177"/>
      <c r="C651" s="1176"/>
      <c r="D651" s="1275"/>
      <c r="E651" s="1176"/>
      <c r="F651" s="1178"/>
      <c r="G651" s="1179"/>
      <c r="H651" s="1177"/>
      <c r="I651" s="1176"/>
      <c r="J651" s="1180"/>
      <c r="K651" s="1181"/>
      <c r="L651" s="1182"/>
      <c r="M651" s="1182"/>
      <c r="N651" s="1182"/>
      <c r="O651" s="1183" t="s">
        <v>17</v>
      </c>
      <c r="P651" s="1839" t="s">
        <v>18</v>
      </c>
      <c r="Q651" s="1184" t="s">
        <v>19</v>
      </c>
      <c r="R651" s="1184" t="s">
        <v>254</v>
      </c>
      <c r="S651" s="1185" t="s">
        <v>21</v>
      </c>
      <c r="T651" s="1186" t="s">
        <v>255</v>
      </c>
      <c r="U651" s="1180"/>
      <c r="V651" s="1179"/>
    </row>
    <row r="652" spans="1:22" ht="41.25" x14ac:dyDescent="0.2">
      <c r="A652" s="1176"/>
      <c r="B652" s="1177"/>
      <c r="C652" s="1176"/>
      <c r="D652" s="1275"/>
      <c r="E652" s="1176"/>
      <c r="F652" s="1178"/>
      <c r="G652" s="1179"/>
      <c r="H652" s="1177"/>
      <c r="I652" s="1176"/>
      <c r="J652" s="1186"/>
      <c r="K652" s="1184" t="s">
        <v>23</v>
      </c>
      <c r="L652" s="1184" t="s">
        <v>24</v>
      </c>
      <c r="M652" s="1184" t="s">
        <v>25</v>
      </c>
      <c r="N652" s="1184" t="s">
        <v>26</v>
      </c>
      <c r="O652" s="1184" t="s">
        <v>256</v>
      </c>
      <c r="P652" s="1839" t="s">
        <v>742</v>
      </c>
      <c r="Q652" s="1184" t="s">
        <v>258</v>
      </c>
      <c r="R652" s="1184" t="s">
        <v>259</v>
      </c>
      <c r="S652" s="1366" t="s">
        <v>260</v>
      </c>
      <c r="T652" s="1180"/>
      <c r="U652" s="1180"/>
      <c r="V652" s="1179"/>
    </row>
    <row r="653" spans="1:22" ht="16.5" customHeight="1" x14ac:dyDescent="0.2">
      <c r="A653" s="1367" t="s">
        <v>941</v>
      </c>
      <c r="B653" s="1368"/>
      <c r="C653" s="1368"/>
      <c r="D653" s="1368"/>
      <c r="E653" s="1368"/>
      <c r="F653" s="1368"/>
      <c r="G653" s="1368"/>
      <c r="H653" s="1368"/>
      <c r="I653" s="1368"/>
      <c r="J653" s="1368"/>
      <c r="K653" s="1368"/>
      <c r="L653" s="1368"/>
      <c r="M653" s="1368"/>
      <c r="N653" s="1368"/>
      <c r="O653" s="1368"/>
      <c r="P653" s="1368"/>
      <c r="Q653" s="1368"/>
      <c r="R653" s="1368"/>
      <c r="S653" s="1368"/>
      <c r="T653" s="1368"/>
      <c r="U653" s="1368"/>
      <c r="V653" s="1369"/>
    </row>
    <row r="654" spans="1:22" ht="39" customHeight="1" x14ac:dyDescent="0.2">
      <c r="A654" s="1370" t="s">
        <v>262</v>
      </c>
      <c r="B654" s="1371" t="s">
        <v>1246</v>
      </c>
      <c r="C654" s="1488">
        <v>3000001</v>
      </c>
      <c r="D654" s="1373" t="s">
        <v>35</v>
      </c>
      <c r="E654" s="1372">
        <v>5004441</v>
      </c>
      <c r="F654" s="1374" t="s">
        <v>1984</v>
      </c>
      <c r="G654" s="1418"/>
      <c r="H654" s="1489"/>
      <c r="I654" s="1180" t="s">
        <v>37</v>
      </c>
      <c r="J654" s="2155">
        <f>K654+L654+M654+N654</f>
        <v>18</v>
      </c>
      <c r="K654" s="2155">
        <f>K655+K656+K657</f>
        <v>4</v>
      </c>
      <c r="L654" s="2155">
        <f t="shared" ref="L654:N654" si="153">L655+L656+L657</f>
        <v>5</v>
      </c>
      <c r="M654" s="2155">
        <f t="shared" si="153"/>
        <v>4</v>
      </c>
      <c r="N654" s="2155">
        <f t="shared" si="153"/>
        <v>5</v>
      </c>
      <c r="O654" s="2156">
        <v>382166.46</v>
      </c>
      <c r="P654" s="1876">
        <v>500</v>
      </c>
      <c r="Q654" s="2001"/>
      <c r="R654" s="2001"/>
      <c r="S654" s="2001"/>
      <c r="T654" s="1877">
        <f t="shared" ref="T654" si="154">+O654-P654-Q654-R654-S654</f>
        <v>381666.46</v>
      </c>
      <c r="U654" s="2020"/>
      <c r="V654" s="2020"/>
    </row>
    <row r="655" spans="1:22" ht="21.75" customHeight="1" x14ac:dyDescent="0.2">
      <c r="A655" s="1377"/>
      <c r="B655" s="1371"/>
      <c r="C655" s="1488"/>
      <c r="D655" s="1373"/>
      <c r="E655" s="1372"/>
      <c r="F655" s="1378"/>
      <c r="G655" s="1291" t="s">
        <v>1249</v>
      </c>
      <c r="H655" s="1492" t="s">
        <v>1250</v>
      </c>
      <c r="I655" s="1180"/>
      <c r="J655" s="1857">
        <v>12</v>
      </c>
      <c r="K655" s="1857">
        <v>3</v>
      </c>
      <c r="L655" s="1857">
        <v>3</v>
      </c>
      <c r="M655" s="1857">
        <v>3</v>
      </c>
      <c r="N655" s="1857">
        <v>3</v>
      </c>
      <c r="O655" s="1884"/>
      <c r="P655" s="1890"/>
      <c r="Q655" s="1857"/>
      <c r="R655" s="1857"/>
      <c r="S655" s="1857"/>
      <c r="T655" s="1857"/>
      <c r="U655" s="1327"/>
      <c r="V655" s="1327"/>
    </row>
    <row r="656" spans="1:22" ht="20.25" customHeight="1" x14ac:dyDescent="0.2">
      <c r="A656" s="1377"/>
      <c r="B656" s="1371"/>
      <c r="C656" s="1488"/>
      <c r="D656" s="1373"/>
      <c r="E656" s="1372"/>
      <c r="F656" s="1378"/>
      <c r="G656" s="1291" t="s">
        <v>1251</v>
      </c>
      <c r="H656" s="1399" t="s">
        <v>1252</v>
      </c>
      <c r="I656" s="1180"/>
      <c r="J656" s="1857">
        <v>2</v>
      </c>
      <c r="K656" s="1857"/>
      <c r="L656" s="1857">
        <v>1</v>
      </c>
      <c r="M656" s="1857"/>
      <c r="N656" s="1857">
        <v>1</v>
      </c>
      <c r="O656" s="1857"/>
      <c r="P656" s="1851"/>
      <c r="Q656" s="1857"/>
      <c r="R656" s="1857"/>
      <c r="S656" s="1857"/>
      <c r="T656" s="1857"/>
      <c r="U656" s="1327"/>
      <c r="V656" s="1327"/>
    </row>
    <row r="657" spans="1:22" ht="25.5" customHeight="1" x14ac:dyDescent="0.2">
      <c r="A657" s="1379"/>
      <c r="B657" s="1380"/>
      <c r="C657" s="1494"/>
      <c r="D657" s="1382"/>
      <c r="E657" s="1381"/>
      <c r="F657" s="1378"/>
      <c r="G657" s="1291" t="s">
        <v>1253</v>
      </c>
      <c r="H657" s="1492" t="s">
        <v>1254</v>
      </c>
      <c r="I657" s="1495"/>
      <c r="J657" s="1857">
        <v>4</v>
      </c>
      <c r="K657" s="1857">
        <v>1</v>
      </c>
      <c r="L657" s="1857">
        <v>1</v>
      </c>
      <c r="M657" s="1857">
        <v>1</v>
      </c>
      <c r="N657" s="1857">
        <v>1</v>
      </c>
      <c r="O657" s="1884"/>
      <c r="P657" s="1890"/>
      <c r="Q657" s="1857"/>
      <c r="R657" s="1857"/>
      <c r="S657" s="1857"/>
      <c r="T657" s="1857"/>
      <c r="U657" s="1327"/>
      <c r="V657" s="1327"/>
    </row>
    <row r="658" spans="1:22" ht="33.75" customHeight="1" x14ac:dyDescent="0.2">
      <c r="A658" s="1370" t="s">
        <v>272</v>
      </c>
      <c r="B658" s="1386" t="s">
        <v>1255</v>
      </c>
      <c r="C658" s="1387">
        <v>3000001</v>
      </c>
      <c r="D658" s="2157" t="s">
        <v>1256</v>
      </c>
      <c r="E658" s="1506">
        <v>5004442</v>
      </c>
      <c r="F658" s="1417" t="s">
        <v>1257</v>
      </c>
      <c r="G658" s="2158"/>
      <c r="H658" s="1492"/>
      <c r="I658" s="1628" t="s">
        <v>50</v>
      </c>
      <c r="J658" s="1857"/>
      <c r="K658" s="1857"/>
      <c r="L658" s="1857"/>
      <c r="M658" s="1857"/>
      <c r="N658" s="1857"/>
      <c r="O658" s="1857"/>
      <c r="P658" s="1851"/>
      <c r="Q658" s="1857"/>
      <c r="R658" s="1857"/>
      <c r="S658" s="1857"/>
      <c r="T658" s="1857"/>
      <c r="U658" s="1327"/>
      <c r="V658" s="1327"/>
    </row>
    <row r="659" spans="1:22" ht="37.5" customHeight="1" x14ac:dyDescent="0.2">
      <c r="A659" s="1377"/>
      <c r="B659" s="1371"/>
      <c r="C659" s="1372"/>
      <c r="D659" s="2159"/>
      <c r="E659" s="1514"/>
      <c r="F659" s="1421"/>
      <c r="G659" s="1308" t="s">
        <v>1258</v>
      </c>
      <c r="H659" s="1695" t="s">
        <v>1256</v>
      </c>
      <c r="I659" s="1674"/>
      <c r="J659" s="1857">
        <v>0</v>
      </c>
      <c r="K659" s="1857"/>
      <c r="L659" s="1857"/>
      <c r="M659" s="1857"/>
      <c r="N659" s="1857"/>
      <c r="O659" s="1857"/>
      <c r="P659" s="1851"/>
      <c r="Q659" s="1857"/>
      <c r="R659" s="1857"/>
      <c r="S659" s="1857"/>
      <c r="T659" s="1857"/>
      <c r="U659" s="1327"/>
      <c r="V659" s="1327"/>
    </row>
    <row r="660" spans="1:22" ht="24" customHeight="1" x14ac:dyDescent="0.2">
      <c r="A660" s="1377"/>
      <c r="B660" s="1371"/>
      <c r="C660" s="1372"/>
      <c r="D660" s="2160"/>
      <c r="E660" s="1509"/>
      <c r="F660" s="2161"/>
      <c r="G660" s="1308" t="s">
        <v>1259</v>
      </c>
      <c r="H660" s="1399" t="s">
        <v>1260</v>
      </c>
      <c r="I660" s="2162"/>
      <c r="J660" s="1857">
        <v>0</v>
      </c>
      <c r="K660" s="1857"/>
      <c r="L660" s="1857"/>
      <c r="M660" s="1857"/>
      <c r="N660" s="1857"/>
      <c r="O660" s="1857"/>
      <c r="P660" s="1851"/>
      <c r="Q660" s="1857"/>
      <c r="R660" s="1857"/>
      <c r="S660" s="1857"/>
      <c r="T660" s="1857"/>
      <c r="U660" s="1327"/>
      <c r="V660" s="1327"/>
    </row>
    <row r="661" spans="1:22" ht="37.5" customHeight="1" x14ac:dyDescent="0.2">
      <c r="A661" s="1377"/>
      <c r="B661" s="1371"/>
      <c r="C661" s="1372">
        <v>3000003</v>
      </c>
      <c r="D661" s="2163" t="s">
        <v>1261</v>
      </c>
      <c r="E661" s="2164">
        <v>5000131</v>
      </c>
      <c r="F661" s="1417" t="s">
        <v>1262</v>
      </c>
      <c r="G661" s="1418"/>
      <c r="H661" s="1399"/>
      <c r="I661" s="1374" t="s">
        <v>284</v>
      </c>
      <c r="J661" s="2155">
        <f>K661+L661+M661+N661</f>
        <v>135</v>
      </c>
      <c r="K661" s="2034">
        <f>K662</f>
        <v>33</v>
      </c>
      <c r="L661" s="2034">
        <f t="shared" ref="L661:N661" si="155">L662</f>
        <v>34</v>
      </c>
      <c r="M661" s="2034">
        <f t="shared" si="155"/>
        <v>34</v>
      </c>
      <c r="N661" s="2034">
        <f t="shared" si="155"/>
        <v>34</v>
      </c>
      <c r="O661" s="2165">
        <v>15521.54</v>
      </c>
      <c r="P661" s="1851">
        <v>5255</v>
      </c>
      <c r="Q661" s="1857"/>
      <c r="R661" s="1857"/>
      <c r="S661" s="1857"/>
      <c r="T661" s="1877">
        <f t="shared" ref="T661" si="156">+O661-P661-Q661-R661-S661</f>
        <v>10266.540000000001</v>
      </c>
      <c r="U661" s="1327"/>
      <c r="V661" s="1327"/>
    </row>
    <row r="662" spans="1:22" ht="62.25" customHeight="1" x14ac:dyDescent="0.2">
      <c r="A662" s="1377"/>
      <c r="B662" s="1371"/>
      <c r="C662" s="1372"/>
      <c r="D662" s="2166"/>
      <c r="E662" s="1872"/>
      <c r="F662" s="1424"/>
      <c r="G662" s="1291" t="s">
        <v>1263</v>
      </c>
      <c r="H662" s="1399" t="s">
        <v>1264</v>
      </c>
      <c r="J662" s="1857">
        <v>135</v>
      </c>
      <c r="K662" s="1857">
        <v>33</v>
      </c>
      <c r="L662" s="1857">
        <v>34</v>
      </c>
      <c r="M662" s="1857">
        <v>34</v>
      </c>
      <c r="N662" s="1857">
        <v>34</v>
      </c>
      <c r="O662" s="1884"/>
      <c r="P662" s="1890"/>
      <c r="Q662" s="1857"/>
      <c r="R662" s="1857"/>
      <c r="S662" s="1857"/>
      <c r="T662" s="1857"/>
      <c r="U662" s="1327"/>
      <c r="V662" s="1327"/>
    </row>
    <row r="663" spans="1:22" ht="60" customHeight="1" x14ac:dyDescent="0.2">
      <c r="A663" s="1379"/>
      <c r="B663" s="1380"/>
      <c r="C663" s="1381"/>
      <c r="D663" s="2167"/>
      <c r="E663" s="2168"/>
      <c r="F663" s="1426"/>
      <c r="G663" s="1291" t="s">
        <v>1265</v>
      </c>
      <c r="H663" s="1399" t="s">
        <v>1266</v>
      </c>
      <c r="J663" s="1857">
        <v>476</v>
      </c>
      <c r="K663" s="1857">
        <v>119</v>
      </c>
      <c r="L663" s="1857">
        <v>119</v>
      </c>
      <c r="M663" s="1857">
        <v>119</v>
      </c>
      <c r="N663" s="1857">
        <v>119</v>
      </c>
      <c r="O663" s="1884"/>
      <c r="P663" s="1890"/>
      <c r="Q663" s="1857"/>
      <c r="R663" s="1857"/>
      <c r="S663" s="1857"/>
      <c r="T663" s="1857"/>
      <c r="U663" s="1327"/>
      <c r="V663" s="1327"/>
    </row>
    <row r="664" spans="1:22" ht="18" customHeight="1" x14ac:dyDescent="0.2">
      <c r="A664" s="1367" t="s">
        <v>958</v>
      </c>
      <c r="B664" s="1368"/>
      <c r="C664" s="1368"/>
      <c r="D664" s="1368"/>
      <c r="E664" s="1368"/>
      <c r="F664" s="1368"/>
      <c r="G664" s="1368"/>
      <c r="H664" s="1368"/>
      <c r="I664" s="1368"/>
      <c r="J664" s="1368"/>
      <c r="K664" s="1368"/>
      <c r="L664" s="1368"/>
      <c r="M664" s="1368"/>
      <c r="N664" s="1368"/>
      <c r="O664" s="1368"/>
      <c r="P664" s="1368"/>
      <c r="Q664" s="1368"/>
      <c r="R664" s="1368"/>
      <c r="S664" s="1368"/>
      <c r="T664" s="1368"/>
      <c r="U664" s="1368"/>
      <c r="V664" s="1369"/>
    </row>
    <row r="665" spans="1:22" s="1826" customFormat="1" ht="44.25" customHeight="1" x14ac:dyDescent="0.2">
      <c r="A665" s="1370" t="s">
        <v>53</v>
      </c>
      <c r="B665" s="1497" t="s">
        <v>1267</v>
      </c>
      <c r="C665" s="2169">
        <v>3044194</v>
      </c>
      <c r="D665" s="2170" t="s">
        <v>1268</v>
      </c>
      <c r="E665" s="2171">
        <v>5000118</v>
      </c>
      <c r="F665" s="2172" t="s">
        <v>1269</v>
      </c>
      <c r="G665" s="2173"/>
      <c r="H665" s="2174"/>
      <c r="I665" s="2175" t="s">
        <v>284</v>
      </c>
      <c r="J665" s="2176">
        <f>K665+L665+M665+N665</f>
        <v>10670</v>
      </c>
      <c r="K665" s="2176">
        <f>K666</f>
        <v>2667</v>
      </c>
      <c r="L665" s="2176">
        <f t="shared" ref="L665:N665" si="157">L666</f>
        <v>2667</v>
      </c>
      <c r="M665" s="2176">
        <f t="shared" si="157"/>
        <v>2668</v>
      </c>
      <c r="N665" s="2176">
        <f t="shared" si="157"/>
        <v>2668</v>
      </c>
      <c r="O665" s="2177">
        <v>14049.7</v>
      </c>
      <c r="P665" s="2178">
        <v>4180</v>
      </c>
      <c r="Q665" s="2178"/>
      <c r="R665" s="2178"/>
      <c r="S665" s="2178"/>
      <c r="T665" s="2178"/>
      <c r="U665" s="2179">
        <v>59910</v>
      </c>
      <c r="V665" s="2180"/>
    </row>
    <row r="666" spans="1:22" s="1826" customFormat="1" ht="49.5" x14ac:dyDescent="0.2">
      <c r="A666" s="1377"/>
      <c r="B666" s="1497"/>
      <c r="C666" s="2169"/>
      <c r="D666" s="2170"/>
      <c r="E666" s="2171"/>
      <c r="F666" s="2181"/>
      <c r="G666" s="2173" t="s">
        <v>1435</v>
      </c>
      <c r="H666" s="2182" t="s">
        <v>1436</v>
      </c>
      <c r="I666" s="2183"/>
      <c r="J666" s="1913">
        <v>10670</v>
      </c>
      <c r="K666" s="1913">
        <v>2667</v>
      </c>
      <c r="L666" s="1913">
        <v>2667</v>
      </c>
      <c r="M666" s="1913">
        <v>2668</v>
      </c>
      <c r="N666" s="1913">
        <v>2668</v>
      </c>
      <c r="O666" s="2184"/>
      <c r="P666" s="2185"/>
      <c r="Q666" s="1913"/>
      <c r="R666" s="1913"/>
      <c r="S666" s="1913"/>
      <c r="T666" s="1913"/>
      <c r="U666" s="1913"/>
      <c r="V666" s="1553"/>
    </row>
    <row r="667" spans="1:22" s="1826" customFormat="1" ht="43.5" customHeight="1" x14ac:dyDescent="0.2">
      <c r="A667" s="1377"/>
      <c r="B667" s="1497"/>
      <c r="C667" s="2169"/>
      <c r="D667" s="2170"/>
      <c r="E667" s="2171"/>
      <c r="F667" s="2181"/>
      <c r="G667" s="2173" t="s">
        <v>1437</v>
      </c>
      <c r="H667" s="2182" t="s">
        <v>1438</v>
      </c>
      <c r="I667" s="2183"/>
      <c r="J667" s="1913">
        <v>3848</v>
      </c>
      <c r="K667" s="1913">
        <v>962</v>
      </c>
      <c r="L667" s="1913">
        <v>962</v>
      </c>
      <c r="M667" s="1913">
        <v>962</v>
      </c>
      <c r="N667" s="1913">
        <v>962</v>
      </c>
      <c r="O667" s="2184"/>
      <c r="P667" s="2185"/>
      <c r="Q667" s="1913"/>
      <c r="R667" s="1913"/>
      <c r="S667" s="1913"/>
      <c r="T667" s="1913"/>
      <c r="U667" s="1913"/>
      <c r="V667" s="1553"/>
    </row>
    <row r="668" spans="1:22" s="1826" customFormat="1" ht="49.5" x14ac:dyDescent="0.2">
      <c r="A668" s="1377"/>
      <c r="B668" s="1497"/>
      <c r="C668" s="2169"/>
      <c r="D668" s="2186"/>
      <c r="E668" s="2187"/>
      <c r="F668" s="2188"/>
      <c r="G668" s="2173" t="s">
        <v>1439</v>
      </c>
      <c r="H668" s="2182" t="s">
        <v>1440</v>
      </c>
      <c r="I668" s="2189"/>
      <c r="J668" s="1913">
        <v>5</v>
      </c>
      <c r="K668" s="1913">
        <v>1</v>
      </c>
      <c r="L668" s="1913">
        <v>1</v>
      </c>
      <c r="M668" s="1913">
        <v>2</v>
      </c>
      <c r="N668" s="1913">
        <v>1</v>
      </c>
      <c r="O668" s="1913"/>
      <c r="P668" s="1913"/>
      <c r="Q668" s="1913"/>
      <c r="R668" s="1913"/>
      <c r="S668" s="1913"/>
      <c r="T668" s="1913"/>
      <c r="U668" s="1913"/>
      <c r="V668" s="1553"/>
    </row>
    <row r="669" spans="1:22" ht="37.5" customHeight="1" x14ac:dyDescent="0.2">
      <c r="A669" s="1377"/>
      <c r="B669" s="1497"/>
      <c r="C669" s="1372">
        <v>3000004</v>
      </c>
      <c r="D669" s="1440" t="s">
        <v>1273</v>
      </c>
      <c r="E669" s="1394">
        <v>5000132</v>
      </c>
      <c r="F669" s="1417" t="s">
        <v>1247</v>
      </c>
      <c r="G669" s="1498"/>
      <c r="H669" s="1492"/>
      <c r="I669" s="1186" t="s">
        <v>1070</v>
      </c>
      <c r="J669" s="2155">
        <f>K669+L669+M669+N669</f>
        <v>8699</v>
      </c>
      <c r="K669" s="2034">
        <f>K670</f>
        <v>2174</v>
      </c>
      <c r="L669" s="2034">
        <f t="shared" ref="L669:N669" si="158">L670</f>
        <v>2175</v>
      </c>
      <c r="M669" s="2034">
        <f t="shared" si="158"/>
        <v>2175</v>
      </c>
      <c r="N669" s="2034">
        <f t="shared" si="158"/>
        <v>2175</v>
      </c>
      <c r="O669" s="2165">
        <v>350642.15</v>
      </c>
      <c r="P669" s="1851">
        <v>256813</v>
      </c>
      <c r="Q669" s="1857"/>
      <c r="R669" s="2190">
        <v>209190</v>
      </c>
      <c r="S669" s="1857"/>
      <c r="T669" s="1877">
        <f t="shared" ref="T669" si="159">+O669-P669-Q669-R669-S669</f>
        <v>-115360.84999999998</v>
      </c>
      <c r="U669" s="2190">
        <v>59983</v>
      </c>
      <c r="V669" s="1327"/>
    </row>
    <row r="670" spans="1:22" ht="21" customHeight="1" x14ac:dyDescent="0.2">
      <c r="A670" s="1377"/>
      <c r="B670" s="1497"/>
      <c r="C670" s="1372"/>
      <c r="D670" s="1445"/>
      <c r="E670" s="1394"/>
      <c r="F670" s="1424"/>
      <c r="G670" s="1291" t="s">
        <v>1274</v>
      </c>
      <c r="H670" s="1492" t="s">
        <v>1275</v>
      </c>
      <c r="I670" s="1180"/>
      <c r="J670" s="1857">
        <v>8699</v>
      </c>
      <c r="K670" s="1857">
        <v>2174</v>
      </c>
      <c r="L670" s="1857">
        <v>2175</v>
      </c>
      <c r="M670" s="1857">
        <v>2175</v>
      </c>
      <c r="N670" s="1857">
        <v>2175</v>
      </c>
      <c r="O670" s="1884"/>
      <c r="P670" s="1890"/>
      <c r="Q670" s="1857"/>
      <c r="R670" s="1857"/>
      <c r="S670" s="1857"/>
      <c r="T670" s="1857"/>
      <c r="U670" s="1857"/>
      <c r="V670" s="1327"/>
    </row>
    <row r="671" spans="1:22" ht="17.25" x14ac:dyDescent="0.2">
      <c r="A671" s="1377"/>
      <c r="B671" s="1497"/>
      <c r="C671" s="1372"/>
      <c r="D671" s="1445"/>
      <c r="E671" s="1394"/>
      <c r="F671" s="1424"/>
      <c r="G671" s="1291" t="s">
        <v>1276</v>
      </c>
      <c r="H671" s="1399" t="s">
        <v>1277</v>
      </c>
      <c r="I671" s="1180"/>
      <c r="J671" s="1857">
        <v>9974</v>
      </c>
      <c r="K671" s="1857">
        <v>2493</v>
      </c>
      <c r="L671" s="1857">
        <v>2493</v>
      </c>
      <c r="M671" s="1857">
        <v>2494</v>
      </c>
      <c r="N671" s="1857">
        <v>2494</v>
      </c>
      <c r="O671" s="1884"/>
      <c r="P671" s="1890"/>
      <c r="Q671" s="1857"/>
      <c r="R671" s="1857"/>
      <c r="S671" s="1857"/>
      <c r="T671" s="1857"/>
      <c r="U671" s="1857"/>
      <c r="V671" s="1327"/>
    </row>
    <row r="672" spans="1:22" ht="24.75" x14ac:dyDescent="0.2">
      <c r="A672" s="1377"/>
      <c r="B672" s="1497"/>
      <c r="C672" s="1372"/>
      <c r="D672" s="1445"/>
      <c r="E672" s="1394"/>
      <c r="F672" s="1424"/>
      <c r="G672" s="1291" t="s">
        <v>1278</v>
      </c>
      <c r="H672" s="1492" t="s">
        <v>1279</v>
      </c>
      <c r="I672" s="1180"/>
      <c r="J672" s="1857">
        <v>1275</v>
      </c>
      <c r="K672" s="1857">
        <v>318</v>
      </c>
      <c r="L672" s="1857">
        <v>319</v>
      </c>
      <c r="M672" s="1857">
        <v>319</v>
      </c>
      <c r="N672" s="1857">
        <v>319</v>
      </c>
      <c r="O672" s="1884"/>
      <c r="P672" s="1890"/>
      <c r="Q672" s="1857"/>
      <c r="R672" s="1857"/>
      <c r="S672" s="1857"/>
      <c r="T672" s="1857"/>
      <c r="U672" s="1857"/>
      <c r="V672" s="1327"/>
    </row>
    <row r="673" spans="1:22" ht="33" x14ac:dyDescent="0.2">
      <c r="A673" s="1379"/>
      <c r="B673" s="1533"/>
      <c r="C673" s="1381"/>
      <c r="D673" s="1445"/>
      <c r="E673" s="1394"/>
      <c r="F673" s="1426"/>
      <c r="G673" s="1291" t="s">
        <v>1280</v>
      </c>
      <c r="H673" s="1492" t="s">
        <v>1281</v>
      </c>
      <c r="I673" s="1495"/>
      <c r="J673" s="1857">
        <v>0</v>
      </c>
      <c r="K673" s="1857">
        <v>0</v>
      </c>
      <c r="L673" s="1857">
        <v>0</v>
      </c>
      <c r="M673" s="1857">
        <v>0</v>
      </c>
      <c r="N673" s="1857">
        <v>0</v>
      </c>
      <c r="O673" s="1857"/>
      <c r="P673" s="1851"/>
      <c r="Q673" s="1857"/>
      <c r="R673" s="1857"/>
      <c r="S673" s="1857"/>
      <c r="T673" s="1857"/>
      <c r="U673" s="1857"/>
      <c r="V673" s="1327"/>
    </row>
    <row r="674" spans="1:22" ht="57.75" customHeight="1" x14ac:dyDescent="0.2">
      <c r="A674" s="1370" t="s">
        <v>294</v>
      </c>
      <c r="B674" s="2121" t="s">
        <v>1282</v>
      </c>
      <c r="C674" s="1387">
        <v>3000360</v>
      </c>
      <c r="D674" s="1440" t="s">
        <v>1283</v>
      </c>
      <c r="E674" s="2191">
        <v>5003060</v>
      </c>
      <c r="F674" s="2192" t="s">
        <v>1284</v>
      </c>
      <c r="G674" s="1507"/>
      <c r="H674" s="1492"/>
      <c r="I674" s="1393" t="s">
        <v>73</v>
      </c>
      <c r="J674" s="2155">
        <f>K674+L674+M674+N674</f>
        <v>166</v>
      </c>
      <c r="K674" s="2034">
        <f>K675</f>
        <v>41</v>
      </c>
      <c r="L674" s="2034">
        <f t="shared" ref="L674:N674" si="160">L675</f>
        <v>41</v>
      </c>
      <c r="M674" s="2034">
        <f t="shared" si="160"/>
        <v>42</v>
      </c>
      <c r="N674" s="2034">
        <f t="shared" si="160"/>
        <v>42</v>
      </c>
      <c r="O674" s="2165">
        <v>39160.74</v>
      </c>
      <c r="P674" s="1851">
        <v>500</v>
      </c>
      <c r="Q674" s="1857"/>
      <c r="R674" s="1857"/>
      <c r="S674" s="1857"/>
      <c r="T674" s="1857"/>
      <c r="U674" s="1857"/>
      <c r="V674" s="1327"/>
    </row>
    <row r="675" spans="1:22" ht="44.25" customHeight="1" x14ac:dyDescent="0.2">
      <c r="A675" s="1377"/>
      <c r="B675" s="1497"/>
      <c r="C675" s="1372"/>
      <c r="D675" s="1445"/>
      <c r="E675" s="2193"/>
      <c r="F675" s="1504"/>
      <c r="G675" s="1291" t="s">
        <v>1285</v>
      </c>
      <c r="H675" s="1399" t="s">
        <v>1286</v>
      </c>
      <c r="I675" s="1393"/>
      <c r="J675" s="1857">
        <v>166</v>
      </c>
      <c r="K675" s="1857">
        <v>41</v>
      </c>
      <c r="L675" s="1857">
        <v>41</v>
      </c>
      <c r="M675" s="1857">
        <v>42</v>
      </c>
      <c r="N675" s="1857">
        <v>42</v>
      </c>
      <c r="O675" s="1884"/>
      <c r="P675" s="1890"/>
      <c r="Q675" s="1857"/>
      <c r="R675" s="1857"/>
      <c r="S675" s="1857"/>
      <c r="T675" s="1857"/>
      <c r="U675" s="1857"/>
      <c r="V675" s="1327"/>
    </row>
    <row r="676" spans="1:22" ht="27.75" customHeight="1" x14ac:dyDescent="0.2">
      <c r="A676" s="1377"/>
      <c r="B676" s="1497"/>
      <c r="C676" s="1372"/>
      <c r="D676" s="1445"/>
      <c r="E676" s="2193"/>
      <c r="F676" s="1504"/>
      <c r="G676" s="1291" t="s">
        <v>1287</v>
      </c>
      <c r="H676" s="1399" t="s">
        <v>1288</v>
      </c>
      <c r="I676" s="1393"/>
      <c r="J676" s="1857">
        <v>760</v>
      </c>
      <c r="K676" s="1857">
        <v>190</v>
      </c>
      <c r="L676" s="1857">
        <v>190</v>
      </c>
      <c r="M676" s="1857">
        <v>190</v>
      </c>
      <c r="N676" s="1857">
        <v>190</v>
      </c>
      <c r="O676" s="1884"/>
      <c r="P676" s="1890"/>
      <c r="Q676" s="1857"/>
      <c r="R676" s="1857"/>
      <c r="S676" s="1857"/>
      <c r="T676" s="1857"/>
      <c r="U676" s="1857"/>
      <c r="V676" s="1327"/>
    </row>
    <row r="677" spans="1:22" ht="27.75" customHeight="1" x14ac:dyDescent="0.2">
      <c r="A677" s="1377"/>
      <c r="B677" s="1497"/>
      <c r="C677" s="1381"/>
      <c r="D677" s="1446"/>
      <c r="E677" s="2194"/>
      <c r="F677" s="1504"/>
      <c r="G677" s="1888" t="s">
        <v>1289</v>
      </c>
      <c r="H677" s="1399" t="s">
        <v>1290</v>
      </c>
      <c r="I677" s="1393"/>
      <c r="J677" s="1857">
        <v>0</v>
      </c>
      <c r="K677" s="1857"/>
      <c r="L677" s="1857"/>
      <c r="M677" s="1857"/>
      <c r="N677" s="1857"/>
      <c r="O677" s="1857"/>
      <c r="P677" s="1851"/>
      <c r="Q677" s="1857"/>
      <c r="R677" s="1857"/>
      <c r="S677" s="1857"/>
      <c r="T677" s="1857"/>
      <c r="U677" s="1857"/>
      <c r="V677" s="1327"/>
    </row>
    <row r="678" spans="1:22" ht="51" customHeight="1" x14ac:dyDescent="0.2">
      <c r="A678" s="1377"/>
      <c r="B678" s="1497"/>
      <c r="C678" s="1387">
        <v>3000361</v>
      </c>
      <c r="D678" s="1440" t="s">
        <v>1291</v>
      </c>
      <c r="E678" s="1500">
        <v>5003061</v>
      </c>
      <c r="F678" s="1501" t="s">
        <v>1292</v>
      </c>
      <c r="G678" s="1507"/>
      <c r="H678" s="1492"/>
      <c r="I678" s="1393" t="s">
        <v>82</v>
      </c>
      <c r="J678" s="2155">
        <f>K678+L678+M678+N678</f>
        <v>3445</v>
      </c>
      <c r="K678" s="2034">
        <f>K679</f>
        <v>861</v>
      </c>
      <c r="L678" s="2034">
        <f t="shared" ref="L678:N678" si="161">L679</f>
        <v>861</v>
      </c>
      <c r="M678" s="2034">
        <f t="shared" si="161"/>
        <v>861</v>
      </c>
      <c r="N678" s="2034">
        <f t="shared" si="161"/>
        <v>862</v>
      </c>
      <c r="O678" s="2165">
        <v>14435.16</v>
      </c>
      <c r="P678" s="1851">
        <v>500</v>
      </c>
      <c r="Q678" s="1857"/>
      <c r="R678" s="1857"/>
      <c r="S678" s="1857"/>
      <c r="T678" s="1877">
        <f t="shared" ref="T678" si="162">+O678-P678-Q678-R678-S678</f>
        <v>13935.16</v>
      </c>
      <c r="U678" s="1857"/>
      <c r="V678" s="1327"/>
    </row>
    <row r="679" spans="1:22" ht="65.25" customHeight="1" x14ac:dyDescent="0.2">
      <c r="A679" s="1377"/>
      <c r="B679" s="1497"/>
      <c r="C679" s="1381"/>
      <c r="D679" s="1446"/>
      <c r="E679" s="1503"/>
      <c r="F679" s="1504"/>
      <c r="G679" s="1291" t="s">
        <v>1293</v>
      </c>
      <c r="H679" s="1399" t="s">
        <v>1294</v>
      </c>
      <c r="I679" s="1393"/>
      <c r="J679" s="1857">
        <v>3445</v>
      </c>
      <c r="K679" s="1857">
        <v>861</v>
      </c>
      <c r="L679" s="1857">
        <v>861</v>
      </c>
      <c r="M679" s="1857">
        <v>861</v>
      </c>
      <c r="N679" s="1857">
        <v>862</v>
      </c>
      <c r="O679" s="1884"/>
      <c r="P679" s="1890"/>
      <c r="Q679" s="1857"/>
      <c r="R679" s="1857"/>
      <c r="S679" s="1857"/>
      <c r="T679" s="1857"/>
      <c r="U679" s="1857"/>
      <c r="V679" s="1327"/>
    </row>
    <row r="680" spans="1:22" ht="53.25" customHeight="1" x14ac:dyDescent="0.2">
      <c r="A680" s="1377"/>
      <c r="B680" s="1497"/>
      <c r="C680" s="1387">
        <v>3000362</v>
      </c>
      <c r="D680" s="1440" t="s">
        <v>1295</v>
      </c>
      <c r="E680" s="2191">
        <v>5003062</v>
      </c>
      <c r="F680" s="1501" t="s">
        <v>1296</v>
      </c>
      <c r="G680" s="1507"/>
      <c r="H680" s="1492"/>
      <c r="I680" s="1393" t="s">
        <v>57</v>
      </c>
      <c r="J680" s="2155">
        <f>K680+L680+M680+N680</f>
        <v>25</v>
      </c>
      <c r="K680" s="2034">
        <f>K681</f>
        <v>6</v>
      </c>
      <c r="L680" s="2034">
        <f t="shared" ref="L680:N680" si="163">L681</f>
        <v>6</v>
      </c>
      <c r="M680" s="2034">
        <f t="shared" si="163"/>
        <v>6</v>
      </c>
      <c r="N680" s="2034">
        <f t="shared" si="163"/>
        <v>7</v>
      </c>
      <c r="O680" s="2165">
        <v>6031.5</v>
      </c>
      <c r="P680" s="1851">
        <v>500</v>
      </c>
      <c r="Q680" s="1857"/>
      <c r="R680" s="1857"/>
      <c r="S680" s="1857"/>
      <c r="T680" s="1857"/>
      <c r="U680" s="1857"/>
      <c r="V680" s="1327"/>
    </row>
    <row r="681" spans="1:22" ht="42" customHeight="1" x14ac:dyDescent="0.2">
      <c r="A681" s="1377"/>
      <c r="B681" s="1497"/>
      <c r="C681" s="1372"/>
      <c r="D681" s="1445"/>
      <c r="E681" s="2193"/>
      <c r="F681" s="1504"/>
      <c r="G681" s="1888" t="s">
        <v>1297</v>
      </c>
      <c r="H681" s="1505" t="s">
        <v>1298</v>
      </c>
      <c r="I681" s="1393"/>
      <c r="J681" s="1857">
        <v>25</v>
      </c>
      <c r="K681" s="1857">
        <v>6</v>
      </c>
      <c r="L681" s="1857">
        <v>6</v>
      </c>
      <c r="M681" s="1857">
        <v>6</v>
      </c>
      <c r="N681" s="1857">
        <v>7</v>
      </c>
      <c r="O681" s="1884"/>
      <c r="P681" s="1890"/>
      <c r="Q681" s="1857"/>
      <c r="R681" s="1857"/>
      <c r="S681" s="1857"/>
      <c r="T681" s="1857"/>
      <c r="U681" s="1857"/>
      <c r="V681" s="1327"/>
    </row>
    <row r="682" spans="1:22" ht="42" customHeight="1" x14ac:dyDescent="0.2">
      <c r="A682" s="1377"/>
      <c r="B682" s="1497"/>
      <c r="C682" s="1381"/>
      <c r="D682" s="1446"/>
      <c r="E682" s="2194"/>
      <c r="F682" s="2195"/>
      <c r="G682" s="1888" t="s">
        <v>1299</v>
      </c>
      <c r="H682" s="1505" t="s">
        <v>1300</v>
      </c>
      <c r="I682" s="1393"/>
      <c r="J682" s="1857">
        <v>25</v>
      </c>
      <c r="K682" s="1857">
        <v>6</v>
      </c>
      <c r="L682" s="1857">
        <v>6</v>
      </c>
      <c r="M682" s="1857">
        <v>6</v>
      </c>
      <c r="N682" s="1857">
        <v>7</v>
      </c>
      <c r="O682" s="1884"/>
      <c r="P682" s="1890"/>
      <c r="Q682" s="1857"/>
      <c r="R682" s="1857"/>
      <c r="S682" s="1857"/>
      <c r="T682" s="1857"/>
      <c r="U682" s="1857"/>
      <c r="V682" s="1327"/>
    </row>
    <row r="683" spans="1:22" ht="60" customHeight="1" x14ac:dyDescent="0.2">
      <c r="A683" s="1377"/>
      <c r="B683" s="1497"/>
      <c r="C683" s="1387">
        <v>3000363</v>
      </c>
      <c r="D683" s="1440" t="s">
        <v>1301</v>
      </c>
      <c r="E683" s="1500">
        <v>500363</v>
      </c>
      <c r="F683" s="1501" t="s">
        <v>1302</v>
      </c>
      <c r="G683" s="1502"/>
      <c r="H683" s="1492"/>
      <c r="I683" s="1393" t="s">
        <v>1303</v>
      </c>
      <c r="J683" s="2155">
        <f>K683+L683+M683+N683</f>
        <v>522</v>
      </c>
      <c r="K683" s="2034">
        <f>K684</f>
        <v>130</v>
      </c>
      <c r="L683" s="2034">
        <f t="shared" ref="L683:N683" si="164">L684</f>
        <v>130</v>
      </c>
      <c r="M683" s="2034">
        <f t="shared" si="164"/>
        <v>131</v>
      </c>
      <c r="N683" s="2034">
        <f t="shared" si="164"/>
        <v>131</v>
      </c>
      <c r="O683" s="2165">
        <v>2865.2</v>
      </c>
      <c r="P683" s="1851">
        <v>500</v>
      </c>
      <c r="Q683" s="1857"/>
      <c r="R683" s="1857"/>
      <c r="S683" s="1857"/>
      <c r="T683" s="1857"/>
      <c r="U683" s="1857"/>
      <c r="V683" s="1327"/>
    </row>
    <row r="684" spans="1:22" ht="30.75" customHeight="1" x14ac:dyDescent="0.2">
      <c r="A684" s="1377"/>
      <c r="B684" s="1497"/>
      <c r="C684" s="1381"/>
      <c r="D684" s="1446"/>
      <c r="E684" s="1503"/>
      <c r="F684" s="1504"/>
      <c r="G684" s="1291" t="s">
        <v>1304</v>
      </c>
      <c r="H684" s="1505" t="s">
        <v>1305</v>
      </c>
      <c r="I684" s="1393"/>
      <c r="J684" s="1857">
        <v>522</v>
      </c>
      <c r="K684" s="1857">
        <v>130</v>
      </c>
      <c r="L684" s="1857">
        <v>130</v>
      </c>
      <c r="M684" s="1857">
        <v>131</v>
      </c>
      <c r="N684" s="1857">
        <v>131</v>
      </c>
      <c r="O684" s="1884"/>
      <c r="P684" s="1890"/>
      <c r="Q684" s="1857"/>
      <c r="R684" s="1857"/>
      <c r="S684" s="1857"/>
      <c r="T684" s="1857"/>
      <c r="U684" s="1857"/>
      <c r="V684" s="1327"/>
    </row>
    <row r="685" spans="1:22" ht="41.25" customHeight="1" x14ac:dyDescent="0.2">
      <c r="A685" s="1377"/>
      <c r="B685" s="1497"/>
      <c r="C685" s="1387">
        <v>3000364</v>
      </c>
      <c r="D685" s="1440" t="s">
        <v>1306</v>
      </c>
      <c r="E685" s="1506">
        <v>5003064</v>
      </c>
      <c r="F685" s="1501" t="s">
        <v>1307</v>
      </c>
      <c r="G685" s="1507"/>
      <c r="H685" s="1492"/>
      <c r="I685" s="1508" t="s">
        <v>1303</v>
      </c>
      <c r="J685" s="2155">
        <f>K685+L685+M685+N685</f>
        <v>7200</v>
      </c>
      <c r="K685" s="2034">
        <f>K686</f>
        <v>1800</v>
      </c>
      <c r="L685" s="2034">
        <f t="shared" ref="L685:N685" si="165">L686</f>
        <v>1800</v>
      </c>
      <c r="M685" s="2034">
        <f t="shared" si="165"/>
        <v>1800</v>
      </c>
      <c r="N685" s="2034">
        <f t="shared" si="165"/>
        <v>1800</v>
      </c>
      <c r="O685" s="2165">
        <v>126155.57</v>
      </c>
      <c r="P685" s="1851">
        <v>500</v>
      </c>
      <c r="Q685" s="1857"/>
      <c r="R685" s="1857"/>
      <c r="S685" s="1857"/>
      <c r="T685" s="1877">
        <f t="shared" ref="T685" si="166">+O685-P685-Q685-R685-S685</f>
        <v>125655.57</v>
      </c>
      <c r="U685" s="1857"/>
      <c r="V685" s="1327"/>
    </row>
    <row r="686" spans="1:22" ht="25.5" x14ac:dyDescent="0.2">
      <c r="A686" s="1377"/>
      <c r="B686" s="1497"/>
      <c r="C686" s="1381"/>
      <c r="D686" s="1446"/>
      <c r="E686" s="1509"/>
      <c r="F686" s="1504"/>
      <c r="G686" s="1308" t="s">
        <v>1308</v>
      </c>
      <c r="H686" s="1399" t="s">
        <v>1309</v>
      </c>
      <c r="I686" s="1510"/>
      <c r="J686" s="1857">
        <v>7200</v>
      </c>
      <c r="K686" s="1857">
        <v>1800</v>
      </c>
      <c r="L686" s="1857">
        <v>1800</v>
      </c>
      <c r="M686" s="1857">
        <v>1800</v>
      </c>
      <c r="N686" s="1857">
        <v>1800</v>
      </c>
      <c r="O686" s="1884"/>
      <c r="P686" s="1890"/>
      <c r="Q686" s="1857"/>
      <c r="R686" s="1857"/>
      <c r="S686" s="1857"/>
      <c r="T686" s="1857"/>
      <c r="U686" s="1857"/>
      <c r="V686" s="1327"/>
    </row>
    <row r="687" spans="1:22" ht="41.25" x14ac:dyDescent="0.2">
      <c r="A687" s="1377"/>
      <c r="B687" s="1497"/>
      <c r="C687" s="1387">
        <v>3000365</v>
      </c>
      <c r="D687" s="1511" t="s">
        <v>1310</v>
      </c>
      <c r="E687" s="1506">
        <v>5003065</v>
      </c>
      <c r="F687" s="1501" t="s">
        <v>1311</v>
      </c>
      <c r="G687" s="1507"/>
      <c r="H687" s="1492"/>
      <c r="I687" s="1510" t="s">
        <v>1303</v>
      </c>
      <c r="J687" s="2155">
        <f>K687+L687+M687+N687</f>
        <v>0</v>
      </c>
      <c r="K687" s="1857"/>
      <c r="L687" s="1857"/>
      <c r="M687" s="1857"/>
      <c r="N687" s="1857"/>
      <c r="O687" s="1857"/>
      <c r="P687" s="1851"/>
      <c r="Q687" s="1857"/>
      <c r="R687" s="1857"/>
      <c r="S687" s="1857"/>
      <c r="T687" s="1857"/>
      <c r="U687" s="1857"/>
      <c r="V687" s="1327"/>
    </row>
    <row r="688" spans="1:22" ht="17.25" x14ac:dyDescent="0.2">
      <c r="A688" s="1377"/>
      <c r="B688" s="1497"/>
      <c r="C688" s="1372"/>
      <c r="D688" s="1513"/>
      <c r="E688" s="1514"/>
      <c r="F688" s="1504"/>
      <c r="G688" s="1291" t="s">
        <v>1312</v>
      </c>
      <c r="H688" s="1399" t="s">
        <v>1313</v>
      </c>
      <c r="I688" s="1510"/>
      <c r="J688" s="1857">
        <v>0</v>
      </c>
      <c r="K688" s="1857">
        <v>0</v>
      </c>
      <c r="L688" s="1857">
        <v>0</v>
      </c>
      <c r="M688" s="1857">
        <v>0</v>
      </c>
      <c r="N688" s="1857">
        <v>0</v>
      </c>
      <c r="O688" s="1857"/>
      <c r="P688" s="1851"/>
      <c r="Q688" s="1857"/>
      <c r="R688" s="1857"/>
      <c r="S688" s="1857"/>
      <c r="T688" s="1857"/>
      <c r="U688" s="1857"/>
      <c r="V688" s="1327"/>
    </row>
    <row r="689" spans="1:22" ht="17.25" x14ac:dyDescent="0.2">
      <c r="A689" s="1377"/>
      <c r="B689" s="1497"/>
      <c r="C689" s="1372"/>
      <c r="D689" s="1513"/>
      <c r="E689" s="1514"/>
      <c r="F689" s="1504"/>
      <c r="G689" s="1291" t="s">
        <v>1314</v>
      </c>
      <c r="H689" s="1399" t="s">
        <v>1315</v>
      </c>
      <c r="I689" s="1510"/>
      <c r="J689" s="1857">
        <v>0</v>
      </c>
      <c r="K689" s="1857">
        <v>0</v>
      </c>
      <c r="L689" s="1857">
        <v>0</v>
      </c>
      <c r="M689" s="1857">
        <v>0</v>
      </c>
      <c r="N689" s="1857">
        <v>0</v>
      </c>
      <c r="O689" s="1857"/>
      <c r="P689" s="1851"/>
      <c r="Q689" s="1857"/>
      <c r="R689" s="1857"/>
      <c r="S689" s="1857"/>
      <c r="T689" s="1857"/>
      <c r="U689" s="1857"/>
      <c r="V689" s="1327"/>
    </row>
    <row r="690" spans="1:22" ht="17.25" x14ac:dyDescent="0.2">
      <c r="A690" s="1377"/>
      <c r="B690" s="1497"/>
      <c r="C690" s="1372"/>
      <c r="D690" s="1513"/>
      <c r="E690" s="1514"/>
      <c r="F690" s="1504"/>
      <c r="G690" s="1291" t="s">
        <v>1316</v>
      </c>
      <c r="H690" s="1399" t="s">
        <v>1317</v>
      </c>
      <c r="I690" s="1510"/>
      <c r="J690" s="1857">
        <v>0</v>
      </c>
      <c r="K690" s="1857">
        <v>0</v>
      </c>
      <c r="L690" s="1857">
        <v>0</v>
      </c>
      <c r="M690" s="1857">
        <v>0</v>
      </c>
      <c r="N690" s="1857">
        <v>0</v>
      </c>
      <c r="O690" s="1857"/>
      <c r="P690" s="1851"/>
      <c r="Q690" s="1857"/>
      <c r="R690" s="1857"/>
      <c r="S690" s="1857"/>
      <c r="T690" s="1857"/>
      <c r="U690" s="1857"/>
      <c r="V690" s="1327"/>
    </row>
    <row r="691" spans="1:22" ht="17.25" x14ac:dyDescent="0.2">
      <c r="A691" s="1377"/>
      <c r="B691" s="1497"/>
      <c r="C691" s="1372"/>
      <c r="D691" s="1513"/>
      <c r="E691" s="1514"/>
      <c r="F691" s="1504"/>
      <c r="G691" s="1291" t="s">
        <v>1318</v>
      </c>
      <c r="H691" s="1399" t="s">
        <v>1319</v>
      </c>
      <c r="I691" s="1510"/>
      <c r="J691" s="1857">
        <v>0</v>
      </c>
      <c r="K691" s="1857">
        <v>0</v>
      </c>
      <c r="L691" s="1857">
        <v>0</v>
      </c>
      <c r="M691" s="1857">
        <v>0</v>
      </c>
      <c r="N691" s="1857">
        <v>0</v>
      </c>
      <c r="O691" s="1857"/>
      <c r="P691" s="1851"/>
      <c r="Q691" s="1857"/>
      <c r="R691" s="1857"/>
      <c r="S691" s="1857"/>
      <c r="T691" s="1857"/>
      <c r="U691" s="1857"/>
      <c r="V691" s="1327"/>
    </row>
    <row r="692" spans="1:22" ht="17.25" x14ac:dyDescent="0.2">
      <c r="A692" s="1377"/>
      <c r="B692" s="1497"/>
      <c r="C692" s="1381"/>
      <c r="D692" s="1515"/>
      <c r="E692" s="1509"/>
      <c r="F692" s="1504"/>
      <c r="G692" s="1291" t="s">
        <v>1320</v>
      </c>
      <c r="H692" s="1399" t="s">
        <v>1321</v>
      </c>
      <c r="I692" s="1510"/>
      <c r="J692" s="1857">
        <v>0</v>
      </c>
      <c r="K692" s="1857">
        <v>0</v>
      </c>
      <c r="L692" s="1857">
        <v>0</v>
      </c>
      <c r="M692" s="1857">
        <v>0</v>
      </c>
      <c r="N692" s="1857">
        <v>0</v>
      </c>
      <c r="O692" s="1857"/>
      <c r="P692" s="1851"/>
      <c r="Q692" s="1857"/>
      <c r="R692" s="1857"/>
      <c r="S692" s="1857"/>
      <c r="T692" s="1857"/>
      <c r="U692" s="1857"/>
      <c r="V692" s="1327"/>
    </row>
    <row r="693" spans="1:22" ht="42" customHeight="1" x14ac:dyDescent="0.2">
      <c r="A693" s="1377"/>
      <c r="B693" s="1497"/>
      <c r="C693" s="1387">
        <v>3000366</v>
      </c>
      <c r="D693" s="1511" t="s">
        <v>1322</v>
      </c>
      <c r="E693" s="1387">
        <v>5003066</v>
      </c>
      <c r="F693" s="1501" t="s">
        <v>1323</v>
      </c>
      <c r="G693" s="1507"/>
      <c r="H693" s="1492"/>
      <c r="I693" s="1510" t="s">
        <v>1303</v>
      </c>
      <c r="J693" s="2034">
        <v>0</v>
      </c>
      <c r="K693" s="1857"/>
      <c r="L693" s="1857"/>
      <c r="M693" s="1857"/>
      <c r="N693" s="1857"/>
      <c r="O693" s="1857"/>
      <c r="P693" s="1851"/>
      <c r="Q693" s="1857"/>
      <c r="R693" s="1857"/>
      <c r="S693" s="1857"/>
      <c r="T693" s="1857"/>
      <c r="U693" s="1857"/>
      <c r="V693" s="1327"/>
    </row>
    <row r="694" spans="1:22" ht="20.25" customHeight="1" x14ac:dyDescent="0.2">
      <c r="A694" s="1377"/>
      <c r="B694" s="1497"/>
      <c r="C694" s="1372"/>
      <c r="D694" s="1513"/>
      <c r="E694" s="1372"/>
      <c r="F694" s="1504"/>
      <c r="G694" s="1308" t="s">
        <v>1324</v>
      </c>
      <c r="H694" s="1399" t="s">
        <v>1325</v>
      </c>
      <c r="I694" s="1510"/>
      <c r="J694" s="1857">
        <v>0</v>
      </c>
      <c r="K694" s="1857">
        <v>0</v>
      </c>
      <c r="L694" s="1857">
        <v>0</v>
      </c>
      <c r="M694" s="1857">
        <v>0</v>
      </c>
      <c r="N694" s="1857">
        <v>0</v>
      </c>
      <c r="O694" s="1857"/>
      <c r="P694" s="1851"/>
      <c r="Q694" s="1857"/>
      <c r="R694" s="1857"/>
      <c r="S694" s="1857"/>
      <c r="T694" s="1857"/>
      <c r="U694" s="1857"/>
      <c r="V694" s="1327"/>
    </row>
    <row r="695" spans="1:22" ht="20.25" customHeight="1" x14ac:dyDescent="0.2">
      <c r="A695" s="1377"/>
      <c r="B695" s="1497"/>
      <c r="C695" s="1372"/>
      <c r="D695" s="1513"/>
      <c r="E695" s="1372"/>
      <c r="F695" s="1504"/>
      <c r="G695" s="1308" t="s">
        <v>1326</v>
      </c>
      <c r="H695" s="1399" t="s">
        <v>1327</v>
      </c>
      <c r="I695" s="1510"/>
      <c r="J695" s="1857">
        <v>0</v>
      </c>
      <c r="K695" s="1857">
        <v>0</v>
      </c>
      <c r="L695" s="1857">
        <v>0</v>
      </c>
      <c r="M695" s="1857">
        <v>0</v>
      </c>
      <c r="N695" s="1857">
        <v>0</v>
      </c>
      <c r="O695" s="1857"/>
      <c r="P695" s="1851"/>
      <c r="Q695" s="1857"/>
      <c r="R695" s="1857"/>
      <c r="S695" s="1857"/>
      <c r="T695" s="1857"/>
      <c r="U695" s="1857"/>
      <c r="V695" s="1327"/>
    </row>
    <row r="696" spans="1:22" ht="20.25" customHeight="1" x14ac:dyDescent="0.2">
      <c r="A696" s="1377"/>
      <c r="B696" s="1497"/>
      <c r="C696" s="1372"/>
      <c r="D696" s="1513"/>
      <c r="E696" s="1372"/>
      <c r="F696" s="1504"/>
      <c r="G696" s="1308" t="s">
        <v>1328</v>
      </c>
      <c r="H696" s="1399" t="s">
        <v>1329</v>
      </c>
      <c r="I696" s="1510"/>
      <c r="J696" s="1857">
        <v>0</v>
      </c>
      <c r="K696" s="1857">
        <v>0</v>
      </c>
      <c r="L696" s="1857">
        <v>0</v>
      </c>
      <c r="M696" s="1857">
        <v>0</v>
      </c>
      <c r="N696" s="1857">
        <v>0</v>
      </c>
      <c r="O696" s="1857"/>
      <c r="P696" s="1851"/>
      <c r="Q696" s="1857"/>
      <c r="R696" s="1857"/>
      <c r="S696" s="1857"/>
      <c r="T696" s="1857"/>
      <c r="U696" s="1857"/>
      <c r="V696" s="1327"/>
    </row>
    <row r="697" spans="1:22" ht="20.25" customHeight="1" x14ac:dyDescent="0.2">
      <c r="A697" s="1377"/>
      <c r="B697" s="1497"/>
      <c r="C697" s="1372"/>
      <c r="D697" s="1513"/>
      <c r="E697" s="1372"/>
      <c r="F697" s="1504"/>
      <c r="G697" s="1308" t="s">
        <v>1330</v>
      </c>
      <c r="H697" s="1399" t="s">
        <v>1331</v>
      </c>
      <c r="I697" s="1510"/>
      <c r="J697" s="1857">
        <v>0</v>
      </c>
      <c r="K697" s="1857">
        <v>0</v>
      </c>
      <c r="L697" s="1857">
        <v>0</v>
      </c>
      <c r="M697" s="1857">
        <v>0</v>
      </c>
      <c r="N697" s="1857">
        <v>0</v>
      </c>
      <c r="O697" s="1857"/>
      <c r="P697" s="1851"/>
      <c r="Q697" s="1857"/>
      <c r="R697" s="1857"/>
      <c r="S697" s="1857"/>
      <c r="T697" s="1857"/>
      <c r="U697" s="1857"/>
      <c r="V697" s="1327"/>
    </row>
    <row r="698" spans="1:22" ht="20.25" customHeight="1" x14ac:dyDescent="0.2">
      <c r="A698" s="1377"/>
      <c r="B698" s="1497"/>
      <c r="C698" s="1381"/>
      <c r="D698" s="1515"/>
      <c r="E698" s="1381"/>
      <c r="F698" s="1504"/>
      <c r="G698" s="1308" t="s">
        <v>1332</v>
      </c>
      <c r="H698" s="1399" t="s">
        <v>1333</v>
      </c>
      <c r="I698" s="1510"/>
      <c r="J698" s="1857">
        <v>0</v>
      </c>
      <c r="K698" s="1857">
        <v>0</v>
      </c>
      <c r="L698" s="1857">
        <v>0</v>
      </c>
      <c r="M698" s="1857">
        <v>0</v>
      </c>
      <c r="N698" s="1857">
        <v>0</v>
      </c>
      <c r="O698" s="1857"/>
      <c r="P698" s="1851"/>
      <c r="Q698" s="1857"/>
      <c r="R698" s="1857"/>
      <c r="S698" s="1857"/>
      <c r="T698" s="1857"/>
      <c r="U698" s="1857"/>
      <c r="V698" s="1327"/>
    </row>
    <row r="699" spans="1:22" ht="33" x14ac:dyDescent="0.2">
      <c r="A699" s="1377"/>
      <c r="B699" s="1497"/>
      <c r="C699" s="1387">
        <v>3000367</v>
      </c>
      <c r="D699" s="1511" t="s">
        <v>1334</v>
      </c>
      <c r="E699" s="1506">
        <v>5003068</v>
      </c>
      <c r="F699" s="1501" t="s">
        <v>1335</v>
      </c>
      <c r="G699" s="1507"/>
      <c r="H699" s="1492"/>
      <c r="I699" s="1510" t="s">
        <v>1303</v>
      </c>
      <c r="J699" s="2034">
        <v>0</v>
      </c>
      <c r="K699" s="1857"/>
      <c r="L699" s="1857"/>
      <c r="M699" s="1857"/>
      <c r="N699" s="1857"/>
      <c r="O699" s="1857"/>
      <c r="P699" s="1851"/>
      <c r="Q699" s="1857"/>
      <c r="R699" s="1857"/>
      <c r="S699" s="1857"/>
      <c r="T699" s="1857"/>
      <c r="U699" s="1857"/>
      <c r="V699" s="1327"/>
    </row>
    <row r="700" spans="1:22" ht="19.5" customHeight="1" x14ac:dyDescent="0.2">
      <c r="A700" s="1377"/>
      <c r="B700" s="1497"/>
      <c r="C700" s="1372"/>
      <c r="D700" s="1513"/>
      <c r="E700" s="1514"/>
      <c r="F700" s="1504"/>
      <c r="G700" s="1308" t="s">
        <v>1336</v>
      </c>
      <c r="H700" s="1399" t="s">
        <v>1337</v>
      </c>
      <c r="I700" s="1510"/>
      <c r="J700" s="1857">
        <v>0</v>
      </c>
      <c r="K700" s="1857">
        <v>0</v>
      </c>
      <c r="L700" s="1857">
        <v>0</v>
      </c>
      <c r="M700" s="1857">
        <v>0</v>
      </c>
      <c r="N700" s="1857">
        <v>0</v>
      </c>
      <c r="O700" s="1857"/>
      <c r="P700" s="1851"/>
      <c r="Q700" s="1857"/>
      <c r="R700" s="1857"/>
      <c r="S700" s="1857"/>
      <c r="T700" s="1857"/>
      <c r="U700" s="1857"/>
      <c r="V700" s="1327"/>
    </row>
    <row r="701" spans="1:22" ht="19.5" customHeight="1" x14ac:dyDescent="0.2">
      <c r="A701" s="1377"/>
      <c r="B701" s="1497"/>
      <c r="C701" s="1372"/>
      <c r="D701" s="1513"/>
      <c r="E701" s="1514"/>
      <c r="F701" s="1504"/>
      <c r="G701" s="1308" t="s">
        <v>1338</v>
      </c>
      <c r="H701" s="1399" t="s">
        <v>1339</v>
      </c>
      <c r="I701" s="1510"/>
      <c r="J701" s="1857">
        <v>0</v>
      </c>
      <c r="K701" s="1857">
        <v>0</v>
      </c>
      <c r="L701" s="1857">
        <v>0</v>
      </c>
      <c r="M701" s="1857">
        <v>0</v>
      </c>
      <c r="N701" s="1857">
        <v>0</v>
      </c>
      <c r="O701" s="1857"/>
      <c r="P701" s="1851"/>
      <c r="Q701" s="1857"/>
      <c r="R701" s="1857"/>
      <c r="S701" s="1857"/>
      <c r="T701" s="1857"/>
      <c r="U701" s="1857"/>
      <c r="V701" s="1327"/>
    </row>
    <row r="702" spans="1:22" ht="19.5" customHeight="1" x14ac:dyDescent="0.2">
      <c r="A702" s="1377"/>
      <c r="B702" s="1497"/>
      <c r="C702" s="1372"/>
      <c r="D702" s="1513"/>
      <c r="E702" s="1514"/>
      <c r="F702" s="1504"/>
      <c r="G702" s="1308" t="s">
        <v>1340</v>
      </c>
      <c r="H702" s="1399" t="s">
        <v>1341</v>
      </c>
      <c r="I702" s="1510"/>
      <c r="J702" s="1857">
        <v>0</v>
      </c>
      <c r="K702" s="1857">
        <v>0</v>
      </c>
      <c r="L702" s="1857">
        <v>0</v>
      </c>
      <c r="M702" s="1857">
        <v>0</v>
      </c>
      <c r="N702" s="1857">
        <v>0</v>
      </c>
      <c r="O702" s="1857"/>
      <c r="P702" s="1851"/>
      <c r="Q702" s="1857"/>
      <c r="R702" s="1857"/>
      <c r="S702" s="1857"/>
      <c r="T702" s="1857"/>
      <c r="U702" s="1857"/>
      <c r="V702" s="1327"/>
    </row>
    <row r="703" spans="1:22" ht="19.5" customHeight="1" x14ac:dyDescent="0.2">
      <c r="A703" s="1377"/>
      <c r="B703" s="1497"/>
      <c r="C703" s="1372"/>
      <c r="D703" s="1513"/>
      <c r="E703" s="1514"/>
      <c r="F703" s="1504"/>
      <c r="G703" s="1308" t="s">
        <v>1342</v>
      </c>
      <c r="H703" s="1399" t="s">
        <v>1343</v>
      </c>
      <c r="I703" s="1510"/>
      <c r="J703" s="1857">
        <v>0</v>
      </c>
      <c r="K703" s="1857">
        <v>0</v>
      </c>
      <c r="L703" s="1857">
        <v>0</v>
      </c>
      <c r="M703" s="1857">
        <v>0</v>
      </c>
      <c r="N703" s="1857">
        <v>0</v>
      </c>
      <c r="O703" s="1857"/>
      <c r="P703" s="1851"/>
      <c r="Q703" s="1857"/>
      <c r="R703" s="1857"/>
      <c r="S703" s="1857"/>
      <c r="T703" s="1857"/>
      <c r="U703" s="1857"/>
      <c r="V703" s="1327"/>
    </row>
    <row r="704" spans="1:22" ht="19.5" customHeight="1" x14ac:dyDescent="0.2">
      <c r="A704" s="1377"/>
      <c r="B704" s="1497"/>
      <c r="C704" s="1381"/>
      <c r="D704" s="1515"/>
      <c r="E704" s="1509"/>
      <c r="F704" s="1504"/>
      <c r="G704" s="1308" t="s">
        <v>1344</v>
      </c>
      <c r="H704" s="1399" t="s">
        <v>1345</v>
      </c>
      <c r="I704" s="1510"/>
      <c r="J704" s="1857">
        <v>0</v>
      </c>
      <c r="K704" s="1857">
        <v>0</v>
      </c>
      <c r="L704" s="1857">
        <v>0</v>
      </c>
      <c r="M704" s="1857">
        <v>0</v>
      </c>
      <c r="N704" s="1857">
        <v>0</v>
      </c>
      <c r="O704" s="1857"/>
      <c r="P704" s="1851"/>
      <c r="Q704" s="1857"/>
      <c r="R704" s="1857"/>
      <c r="S704" s="1857"/>
      <c r="T704" s="1857"/>
      <c r="U704" s="1857"/>
      <c r="V704" s="1327"/>
    </row>
    <row r="705" spans="1:22" ht="41.25" x14ac:dyDescent="0.2">
      <c r="A705" s="1377"/>
      <c r="B705" s="1497"/>
      <c r="C705" s="1387">
        <v>3000368</v>
      </c>
      <c r="D705" s="1511" t="s">
        <v>1346</v>
      </c>
      <c r="E705" s="1506">
        <v>5003068</v>
      </c>
      <c r="F705" s="1501" t="s">
        <v>1347</v>
      </c>
      <c r="G705" s="1507"/>
      <c r="H705" s="1492"/>
      <c r="I705" s="1510" t="s">
        <v>1303</v>
      </c>
      <c r="J705" s="2034">
        <v>0</v>
      </c>
      <c r="K705" s="1857"/>
      <c r="L705" s="1857"/>
      <c r="M705" s="1857"/>
      <c r="N705" s="1857"/>
      <c r="O705" s="1857"/>
      <c r="P705" s="1851"/>
      <c r="Q705" s="1857"/>
      <c r="R705" s="1857"/>
      <c r="S705" s="1857"/>
      <c r="T705" s="1857"/>
      <c r="U705" s="1857"/>
      <c r="V705" s="1327"/>
    </row>
    <row r="706" spans="1:22" ht="19.5" customHeight="1" x14ac:dyDescent="0.2">
      <c r="A706" s="1377"/>
      <c r="B706" s="1497"/>
      <c r="C706" s="1372"/>
      <c r="D706" s="1513"/>
      <c r="E706" s="1514"/>
      <c r="F706" s="1504"/>
      <c r="G706" s="1308" t="s">
        <v>1348</v>
      </c>
      <c r="H706" s="1399" t="s">
        <v>1349</v>
      </c>
      <c r="I706" s="1510"/>
      <c r="J706" s="1857">
        <v>0</v>
      </c>
      <c r="K706" s="1857">
        <v>0</v>
      </c>
      <c r="L706" s="1857">
        <v>0</v>
      </c>
      <c r="M706" s="1857">
        <v>0</v>
      </c>
      <c r="N706" s="1857">
        <v>0</v>
      </c>
      <c r="O706" s="1857"/>
      <c r="P706" s="1851"/>
      <c r="Q706" s="1857"/>
      <c r="R706" s="1857"/>
      <c r="S706" s="1857"/>
      <c r="T706" s="1857"/>
      <c r="U706" s="1857"/>
      <c r="V706" s="1327"/>
    </row>
    <row r="707" spans="1:22" ht="19.5" customHeight="1" x14ac:dyDescent="0.2">
      <c r="A707" s="1377"/>
      <c r="B707" s="1497"/>
      <c r="C707" s="1372"/>
      <c r="D707" s="1513"/>
      <c r="E707" s="1514"/>
      <c r="F707" s="1504"/>
      <c r="G707" s="1308" t="s">
        <v>1350</v>
      </c>
      <c r="H707" s="1399" t="s">
        <v>1351</v>
      </c>
      <c r="I707" s="1510"/>
      <c r="J707" s="1857">
        <v>0</v>
      </c>
      <c r="K707" s="1857">
        <v>0</v>
      </c>
      <c r="L707" s="1857">
        <v>0</v>
      </c>
      <c r="M707" s="1857">
        <v>0</v>
      </c>
      <c r="N707" s="1857">
        <v>0</v>
      </c>
      <c r="O707" s="1857"/>
      <c r="P707" s="1851"/>
      <c r="Q707" s="1857"/>
      <c r="R707" s="1857"/>
      <c r="S707" s="1857"/>
      <c r="T707" s="1857"/>
      <c r="U707" s="1857"/>
      <c r="V707" s="1327"/>
    </row>
    <row r="708" spans="1:22" ht="19.5" customHeight="1" x14ac:dyDescent="0.2">
      <c r="A708" s="1377"/>
      <c r="B708" s="1497"/>
      <c r="C708" s="1372"/>
      <c r="D708" s="1513"/>
      <c r="E708" s="1514"/>
      <c r="F708" s="1504"/>
      <c r="G708" s="1308" t="s">
        <v>1352</v>
      </c>
      <c r="H708" s="1399" t="s">
        <v>1353</v>
      </c>
      <c r="I708" s="1510"/>
      <c r="J708" s="1857">
        <v>0</v>
      </c>
      <c r="K708" s="1857">
        <v>0</v>
      </c>
      <c r="L708" s="1857">
        <v>0</v>
      </c>
      <c r="M708" s="1857">
        <v>0</v>
      </c>
      <c r="N708" s="1857">
        <v>0</v>
      </c>
      <c r="O708" s="1857"/>
      <c r="P708" s="1851"/>
      <c r="Q708" s="1857"/>
      <c r="R708" s="1857"/>
      <c r="S708" s="1857"/>
      <c r="T708" s="1857"/>
      <c r="U708" s="1857"/>
      <c r="V708" s="1327"/>
    </row>
    <row r="709" spans="1:22" ht="19.5" customHeight="1" x14ac:dyDescent="0.2">
      <c r="A709" s="1377"/>
      <c r="B709" s="1497"/>
      <c r="C709" s="1372"/>
      <c r="D709" s="1513"/>
      <c r="E709" s="1514"/>
      <c r="F709" s="1504"/>
      <c r="G709" s="1308" t="s">
        <v>1354</v>
      </c>
      <c r="H709" s="1399" t="s">
        <v>1355</v>
      </c>
      <c r="I709" s="1510"/>
      <c r="J709" s="1857">
        <v>0</v>
      </c>
      <c r="K709" s="1857">
        <v>0</v>
      </c>
      <c r="L709" s="1857">
        <v>0</v>
      </c>
      <c r="M709" s="1857">
        <v>0</v>
      </c>
      <c r="N709" s="1857">
        <v>0</v>
      </c>
      <c r="O709" s="1857"/>
      <c r="P709" s="1851"/>
      <c r="Q709" s="1857"/>
      <c r="R709" s="1857"/>
      <c r="S709" s="1857"/>
      <c r="T709" s="1857"/>
      <c r="U709" s="1857"/>
      <c r="V709" s="1327"/>
    </row>
    <row r="710" spans="1:22" ht="19.5" customHeight="1" x14ac:dyDescent="0.2">
      <c r="A710" s="1377"/>
      <c r="B710" s="1497"/>
      <c r="C710" s="1381"/>
      <c r="D710" s="1515"/>
      <c r="E710" s="1509"/>
      <c r="F710" s="1504"/>
      <c r="G710" s="1308" t="s">
        <v>1356</v>
      </c>
      <c r="H710" s="1399" t="s">
        <v>1357</v>
      </c>
      <c r="I710" s="1510"/>
      <c r="J710" s="1857">
        <v>0</v>
      </c>
      <c r="K710" s="1857">
        <v>0</v>
      </c>
      <c r="L710" s="1857">
        <v>0</v>
      </c>
      <c r="M710" s="1857">
        <v>0</v>
      </c>
      <c r="N710" s="1857">
        <v>0</v>
      </c>
      <c r="O710" s="1857"/>
      <c r="P710" s="1851"/>
      <c r="Q710" s="1857"/>
      <c r="R710" s="1857"/>
      <c r="S710" s="1857"/>
      <c r="T710" s="1857"/>
      <c r="U710" s="1857"/>
      <c r="V710" s="1327"/>
    </row>
    <row r="711" spans="1:22" ht="49.5" x14ac:dyDescent="0.2">
      <c r="A711" s="1377"/>
      <c r="B711" s="1497"/>
      <c r="C711" s="1387">
        <v>3000369</v>
      </c>
      <c r="D711" s="1511" t="s">
        <v>1358</v>
      </c>
      <c r="E711" s="1506">
        <v>5003069</v>
      </c>
      <c r="F711" s="1501" t="s">
        <v>1359</v>
      </c>
      <c r="G711" s="1507"/>
      <c r="H711" s="1492"/>
      <c r="I711" s="1510" t="s">
        <v>1303</v>
      </c>
      <c r="J711" s="2034">
        <v>0</v>
      </c>
      <c r="K711" s="1857"/>
      <c r="L711" s="1857"/>
      <c r="M711" s="1857"/>
      <c r="N711" s="1857"/>
      <c r="O711" s="1857"/>
      <c r="P711" s="1851"/>
      <c r="Q711" s="1857"/>
      <c r="R711" s="1857"/>
      <c r="S711" s="1857"/>
      <c r="T711" s="1857"/>
      <c r="U711" s="1857"/>
      <c r="V711" s="1327"/>
    </row>
    <row r="712" spans="1:22" ht="23.25" customHeight="1" x14ac:dyDescent="0.2">
      <c r="A712" s="1377"/>
      <c r="B712" s="1497"/>
      <c r="C712" s="1372"/>
      <c r="D712" s="1513"/>
      <c r="E712" s="1514"/>
      <c r="F712" s="1504"/>
      <c r="G712" s="1308" t="s">
        <v>1360</v>
      </c>
      <c r="H712" s="1399" t="s">
        <v>1361</v>
      </c>
      <c r="I712" s="1510"/>
      <c r="J712" s="1857">
        <v>0</v>
      </c>
      <c r="K712" s="1857">
        <v>0</v>
      </c>
      <c r="L712" s="1857">
        <v>0</v>
      </c>
      <c r="M712" s="1857">
        <v>0</v>
      </c>
      <c r="N712" s="1857">
        <v>0</v>
      </c>
      <c r="O712" s="1857"/>
      <c r="P712" s="1851"/>
      <c r="Q712" s="1857"/>
      <c r="R712" s="1857"/>
      <c r="S712" s="1857"/>
      <c r="T712" s="1857"/>
      <c r="U712" s="1857"/>
      <c r="V712" s="1327"/>
    </row>
    <row r="713" spans="1:22" ht="23.25" customHeight="1" x14ac:dyDescent="0.2">
      <c r="A713" s="1377"/>
      <c r="B713" s="1497"/>
      <c r="C713" s="1372"/>
      <c r="D713" s="1513"/>
      <c r="E713" s="1514"/>
      <c r="F713" s="1504"/>
      <c r="G713" s="1308" t="s">
        <v>1362</v>
      </c>
      <c r="H713" s="1399" t="s">
        <v>1363</v>
      </c>
      <c r="I713" s="1510"/>
      <c r="J713" s="1857">
        <v>0</v>
      </c>
      <c r="K713" s="1857">
        <v>0</v>
      </c>
      <c r="L713" s="1857">
        <v>0</v>
      </c>
      <c r="M713" s="1857">
        <v>0</v>
      </c>
      <c r="N713" s="1857">
        <v>0</v>
      </c>
      <c r="O713" s="1857"/>
      <c r="P713" s="1851"/>
      <c r="Q713" s="1857"/>
      <c r="R713" s="1857"/>
      <c r="S713" s="1857"/>
      <c r="T713" s="1857"/>
      <c r="U713" s="1857"/>
      <c r="V713" s="1327"/>
    </row>
    <row r="714" spans="1:22" ht="23.25" customHeight="1" x14ac:dyDescent="0.2">
      <c r="A714" s="1377"/>
      <c r="B714" s="1497"/>
      <c r="C714" s="1372"/>
      <c r="D714" s="1513"/>
      <c r="E714" s="1514"/>
      <c r="F714" s="1504"/>
      <c r="G714" s="1308" t="s">
        <v>1364</v>
      </c>
      <c r="H714" s="1399" t="s">
        <v>1365</v>
      </c>
      <c r="I714" s="1510"/>
      <c r="J714" s="1857">
        <v>0</v>
      </c>
      <c r="K714" s="1857">
        <v>0</v>
      </c>
      <c r="L714" s="1857">
        <v>0</v>
      </c>
      <c r="M714" s="1857">
        <v>0</v>
      </c>
      <c r="N714" s="1857">
        <v>0</v>
      </c>
      <c r="O714" s="1857"/>
      <c r="P714" s="1851"/>
      <c r="Q714" s="1857"/>
      <c r="R714" s="1857"/>
      <c r="S714" s="1857"/>
      <c r="T714" s="1857"/>
      <c r="U714" s="1857"/>
      <c r="V714" s="1327"/>
    </row>
    <row r="715" spans="1:22" ht="23.25" customHeight="1" x14ac:dyDescent="0.2">
      <c r="A715" s="1377"/>
      <c r="B715" s="1497"/>
      <c r="C715" s="1372"/>
      <c r="D715" s="1513"/>
      <c r="E715" s="1514"/>
      <c r="F715" s="1504"/>
      <c r="G715" s="1308" t="s">
        <v>1366</v>
      </c>
      <c r="H715" s="1399" t="s">
        <v>1367</v>
      </c>
      <c r="I715" s="1510"/>
      <c r="J715" s="1857">
        <v>0</v>
      </c>
      <c r="K715" s="1857">
        <v>0</v>
      </c>
      <c r="L715" s="1857">
        <v>0</v>
      </c>
      <c r="M715" s="1857">
        <v>0</v>
      </c>
      <c r="N715" s="1857">
        <v>0</v>
      </c>
      <c r="O715" s="1857"/>
      <c r="P715" s="1851"/>
      <c r="Q715" s="1857"/>
      <c r="R715" s="1857"/>
      <c r="S715" s="1857"/>
      <c r="T715" s="1857"/>
      <c r="U715" s="1857"/>
      <c r="V715" s="1327"/>
    </row>
    <row r="716" spans="1:22" ht="23.25" customHeight="1" x14ac:dyDescent="0.2">
      <c r="A716" s="1377"/>
      <c r="B716" s="1497"/>
      <c r="C716" s="1381"/>
      <c r="D716" s="1515"/>
      <c r="E716" s="1509"/>
      <c r="F716" s="1504"/>
      <c r="G716" s="1308" t="s">
        <v>1368</v>
      </c>
      <c r="H716" s="1399" t="s">
        <v>1369</v>
      </c>
      <c r="I716" s="1510"/>
      <c r="J716" s="1857">
        <v>0</v>
      </c>
      <c r="K716" s="1857">
        <v>0</v>
      </c>
      <c r="L716" s="1857">
        <v>0</v>
      </c>
      <c r="M716" s="1857">
        <v>0</v>
      </c>
      <c r="N716" s="1857">
        <v>0</v>
      </c>
      <c r="O716" s="1857"/>
      <c r="P716" s="1851"/>
      <c r="Q716" s="1857"/>
      <c r="R716" s="1857"/>
      <c r="S716" s="1857"/>
      <c r="T716" s="1857"/>
      <c r="U716" s="1857"/>
      <c r="V716" s="1327"/>
    </row>
    <row r="717" spans="1:22" ht="33" customHeight="1" x14ac:dyDescent="0.2">
      <c r="A717" s="1377"/>
      <c r="B717" s="1497"/>
      <c r="C717" s="1387">
        <v>3000370</v>
      </c>
      <c r="D717" s="1440" t="s">
        <v>1370</v>
      </c>
      <c r="E717" s="1506">
        <v>5003070</v>
      </c>
      <c r="F717" s="1501" t="s">
        <v>1371</v>
      </c>
      <c r="G717" s="1507"/>
      <c r="H717" s="1492"/>
      <c r="I717" s="1510" t="s">
        <v>1303</v>
      </c>
      <c r="J717" s="2034">
        <v>0</v>
      </c>
      <c r="K717" s="1857"/>
      <c r="L717" s="1857"/>
      <c r="M717" s="1857"/>
      <c r="N717" s="1857"/>
      <c r="O717" s="1857"/>
      <c r="P717" s="1851"/>
      <c r="Q717" s="1857"/>
      <c r="R717" s="1857"/>
      <c r="S717" s="1857"/>
      <c r="T717" s="1857"/>
      <c r="U717" s="1857"/>
      <c r="V717" s="1327"/>
    </row>
    <row r="718" spans="1:22" ht="17.25" x14ac:dyDescent="0.2">
      <c r="A718" s="1377"/>
      <c r="B718" s="1497"/>
      <c r="C718" s="1372"/>
      <c r="D718" s="1445"/>
      <c r="E718" s="1514"/>
      <c r="F718" s="1504"/>
      <c r="G718" s="1308" t="s">
        <v>1372</v>
      </c>
      <c r="H718" s="1399" t="s">
        <v>1373</v>
      </c>
      <c r="I718" s="1510"/>
      <c r="J718" s="1857">
        <v>0</v>
      </c>
      <c r="K718" s="1857">
        <v>0</v>
      </c>
      <c r="L718" s="1857">
        <v>0</v>
      </c>
      <c r="M718" s="1857">
        <v>0</v>
      </c>
      <c r="N718" s="1857">
        <v>0</v>
      </c>
      <c r="O718" s="1857"/>
      <c r="P718" s="1851"/>
      <c r="Q718" s="1857"/>
      <c r="R718" s="1857"/>
      <c r="S718" s="1857"/>
      <c r="T718" s="1857"/>
      <c r="U718" s="1857"/>
      <c r="V718" s="1327"/>
    </row>
    <row r="719" spans="1:22" ht="20.25" customHeight="1" x14ac:dyDescent="0.2">
      <c r="A719" s="1377"/>
      <c r="B719" s="1497"/>
      <c r="C719" s="1372"/>
      <c r="D719" s="1445"/>
      <c r="E719" s="1514"/>
      <c r="F719" s="1504"/>
      <c r="G719" s="1308" t="s">
        <v>1374</v>
      </c>
      <c r="H719" s="1399" t="s">
        <v>1375</v>
      </c>
      <c r="I719" s="1510"/>
      <c r="J719" s="1857">
        <v>0</v>
      </c>
      <c r="K719" s="1857">
        <v>0</v>
      </c>
      <c r="L719" s="1857">
        <v>0</v>
      </c>
      <c r="M719" s="1857">
        <v>0</v>
      </c>
      <c r="N719" s="1857">
        <v>0</v>
      </c>
      <c r="O719" s="1857"/>
      <c r="P719" s="1851"/>
      <c r="Q719" s="1857"/>
      <c r="R719" s="1857"/>
      <c r="S719" s="1857"/>
      <c r="T719" s="1857"/>
      <c r="U719" s="1857"/>
      <c r="V719" s="1327"/>
    </row>
    <row r="720" spans="1:22" ht="20.25" customHeight="1" x14ac:dyDescent="0.2">
      <c r="A720" s="1377"/>
      <c r="B720" s="1497"/>
      <c r="C720" s="1372"/>
      <c r="D720" s="1445"/>
      <c r="E720" s="1514"/>
      <c r="F720" s="1504"/>
      <c r="G720" s="1308" t="s">
        <v>1376</v>
      </c>
      <c r="H720" s="1399" t="s">
        <v>1377</v>
      </c>
      <c r="I720" s="1510"/>
      <c r="J720" s="1857">
        <v>0</v>
      </c>
      <c r="K720" s="1857">
        <v>0</v>
      </c>
      <c r="L720" s="1857">
        <v>0</v>
      </c>
      <c r="M720" s="1857">
        <v>0</v>
      </c>
      <c r="N720" s="1857">
        <v>0</v>
      </c>
      <c r="O720" s="1857"/>
      <c r="P720" s="1851"/>
      <c r="Q720" s="1857"/>
      <c r="R720" s="1857"/>
      <c r="S720" s="1857"/>
      <c r="T720" s="1857"/>
      <c r="U720" s="1857"/>
      <c r="V720" s="1327"/>
    </row>
    <row r="721" spans="1:22" ht="20.25" customHeight="1" x14ac:dyDescent="0.2">
      <c r="A721" s="1377"/>
      <c r="B721" s="1497"/>
      <c r="C721" s="1372"/>
      <c r="D721" s="1445"/>
      <c r="E721" s="1514"/>
      <c r="F721" s="1504"/>
      <c r="G721" s="1308" t="s">
        <v>1378</v>
      </c>
      <c r="H721" s="1399" t="s">
        <v>1379</v>
      </c>
      <c r="I721" s="1510"/>
      <c r="J721" s="1857">
        <v>0</v>
      </c>
      <c r="K721" s="1857">
        <v>0</v>
      </c>
      <c r="L721" s="1857">
        <v>0</v>
      </c>
      <c r="M721" s="1857">
        <v>0</v>
      </c>
      <c r="N721" s="1857">
        <v>0</v>
      </c>
      <c r="O721" s="1857"/>
      <c r="P721" s="1851"/>
      <c r="Q721" s="1857"/>
      <c r="R721" s="1857"/>
      <c r="S721" s="1857"/>
      <c r="T721" s="1857"/>
      <c r="U721" s="1857"/>
      <c r="V721" s="1327"/>
    </row>
    <row r="722" spans="1:22" ht="20.25" customHeight="1" x14ac:dyDescent="0.2">
      <c r="A722" s="1377"/>
      <c r="B722" s="1497"/>
      <c r="C722" s="1372"/>
      <c r="D722" s="1445"/>
      <c r="E722" s="1514"/>
      <c r="F722" s="1504"/>
      <c r="G722" s="1308" t="s">
        <v>1380</v>
      </c>
      <c r="H722" s="1399" t="s">
        <v>1381</v>
      </c>
      <c r="I722" s="1510"/>
      <c r="J722" s="1857">
        <v>0</v>
      </c>
      <c r="K722" s="1857">
        <v>0</v>
      </c>
      <c r="L722" s="1857">
        <v>0</v>
      </c>
      <c r="M722" s="1857">
        <v>0</v>
      </c>
      <c r="N722" s="1857">
        <v>0</v>
      </c>
      <c r="O722" s="1857"/>
      <c r="P722" s="1851"/>
      <c r="Q722" s="1857"/>
      <c r="R722" s="1857"/>
      <c r="S722" s="1857"/>
      <c r="T722" s="1857"/>
      <c r="U722" s="1857"/>
      <c r="V722" s="1327"/>
    </row>
    <row r="723" spans="1:22" ht="20.25" customHeight="1" x14ac:dyDescent="0.2">
      <c r="A723" s="1377"/>
      <c r="B723" s="1497"/>
      <c r="C723" s="1372"/>
      <c r="D723" s="1445"/>
      <c r="E723" s="1514"/>
      <c r="F723" s="1504"/>
      <c r="G723" s="1308" t="s">
        <v>1382</v>
      </c>
      <c r="H723" s="1399" t="s">
        <v>1383</v>
      </c>
      <c r="I723" s="1510"/>
      <c r="J723" s="1857">
        <v>0</v>
      </c>
      <c r="K723" s="1857">
        <v>0</v>
      </c>
      <c r="L723" s="1857">
        <v>0</v>
      </c>
      <c r="M723" s="1857">
        <v>0</v>
      </c>
      <c r="N723" s="1857">
        <v>0</v>
      </c>
      <c r="O723" s="1857"/>
      <c r="P723" s="1851"/>
      <c r="Q723" s="1857"/>
      <c r="R723" s="1857"/>
      <c r="S723" s="1857"/>
      <c r="T723" s="1857"/>
      <c r="U723" s="1857"/>
      <c r="V723" s="1327"/>
    </row>
    <row r="724" spans="1:22" ht="20.25" customHeight="1" x14ac:dyDescent="0.2">
      <c r="A724" s="1377"/>
      <c r="B724" s="1497"/>
      <c r="C724" s="1372"/>
      <c r="D724" s="1445"/>
      <c r="E724" s="1514"/>
      <c r="F724" s="1504"/>
      <c r="G724" s="1308" t="s">
        <v>1384</v>
      </c>
      <c r="H724" s="1399" t="s">
        <v>1385</v>
      </c>
      <c r="I724" s="1510"/>
      <c r="J724" s="1857">
        <v>0</v>
      </c>
      <c r="K724" s="1857">
        <v>0</v>
      </c>
      <c r="L724" s="1857">
        <v>0</v>
      </c>
      <c r="M724" s="1857">
        <v>0</v>
      </c>
      <c r="N724" s="1857">
        <v>0</v>
      </c>
      <c r="O724" s="1857"/>
      <c r="P724" s="1851"/>
      <c r="Q724" s="1857"/>
      <c r="R724" s="1857"/>
      <c r="S724" s="1857"/>
      <c r="T724" s="1857"/>
      <c r="U724" s="1857"/>
      <c r="V724" s="1327"/>
    </row>
    <row r="725" spans="1:22" ht="20.25" customHeight="1" x14ac:dyDescent="0.2">
      <c r="A725" s="1377"/>
      <c r="B725" s="1497"/>
      <c r="C725" s="1372"/>
      <c r="D725" s="1445"/>
      <c r="E725" s="1514"/>
      <c r="F725" s="1504"/>
      <c r="G725" s="1308" t="s">
        <v>1386</v>
      </c>
      <c r="H725" s="1399" t="s">
        <v>1387</v>
      </c>
      <c r="I725" s="1510"/>
      <c r="J725" s="1857">
        <v>0</v>
      </c>
      <c r="K725" s="1857">
        <v>0</v>
      </c>
      <c r="L725" s="1857">
        <v>0</v>
      </c>
      <c r="M725" s="1857">
        <v>0</v>
      </c>
      <c r="N725" s="1857">
        <v>0</v>
      </c>
      <c r="O725" s="1857"/>
      <c r="P725" s="1851"/>
      <c r="Q725" s="1857"/>
      <c r="R725" s="1857"/>
      <c r="S725" s="1857"/>
      <c r="T725" s="1857"/>
      <c r="U725" s="1857"/>
      <c r="V725" s="1327"/>
    </row>
    <row r="726" spans="1:22" ht="20.25" customHeight="1" x14ac:dyDescent="0.2">
      <c r="A726" s="1377"/>
      <c r="B726" s="1497"/>
      <c r="C726" s="1372"/>
      <c r="D726" s="1445"/>
      <c r="E726" s="1514"/>
      <c r="F726" s="1504"/>
      <c r="G726" s="1308" t="s">
        <v>1388</v>
      </c>
      <c r="H726" s="1399" t="s">
        <v>1389</v>
      </c>
      <c r="I726" s="1510"/>
      <c r="J726" s="1857">
        <v>0</v>
      </c>
      <c r="K726" s="1857">
        <v>0</v>
      </c>
      <c r="L726" s="1857">
        <v>0</v>
      </c>
      <c r="M726" s="1857">
        <v>0</v>
      </c>
      <c r="N726" s="1857">
        <v>0</v>
      </c>
      <c r="O726" s="1857"/>
      <c r="P726" s="1851"/>
      <c r="Q726" s="1857"/>
      <c r="R726" s="1857"/>
      <c r="S726" s="1857"/>
      <c r="T726" s="1857"/>
      <c r="U726" s="1857"/>
      <c r="V726" s="1327"/>
    </row>
    <row r="727" spans="1:22" ht="20.25" customHeight="1" x14ac:dyDescent="0.2">
      <c r="A727" s="1377"/>
      <c r="B727" s="1497"/>
      <c r="C727" s="1381"/>
      <c r="D727" s="1446"/>
      <c r="E727" s="1509"/>
      <c r="F727" s="1504"/>
      <c r="G727" s="1308" t="s">
        <v>1390</v>
      </c>
      <c r="H727" s="1399" t="s">
        <v>1391</v>
      </c>
      <c r="I727" s="1510"/>
      <c r="J727" s="1857">
        <v>0</v>
      </c>
      <c r="K727" s="1857">
        <v>0</v>
      </c>
      <c r="L727" s="1857">
        <v>0</v>
      </c>
      <c r="M727" s="1857">
        <v>0</v>
      </c>
      <c r="N727" s="1857">
        <v>0</v>
      </c>
      <c r="O727" s="1857"/>
      <c r="P727" s="1851"/>
      <c r="Q727" s="1857"/>
      <c r="R727" s="1857"/>
      <c r="S727" s="1857"/>
      <c r="T727" s="1857"/>
      <c r="U727" s="1857"/>
      <c r="V727" s="1327"/>
    </row>
    <row r="728" spans="1:22" ht="41.25" customHeight="1" x14ac:dyDescent="0.2">
      <c r="A728" s="1377"/>
      <c r="B728" s="1497"/>
      <c r="C728" s="1387">
        <v>3000371</v>
      </c>
      <c r="D728" s="1440" t="s">
        <v>1392</v>
      </c>
      <c r="E728" s="1506">
        <v>5003071</v>
      </c>
      <c r="F728" s="1501" t="s">
        <v>1393</v>
      </c>
      <c r="G728" s="1507"/>
      <c r="H728" s="1492"/>
      <c r="I728" s="1510" t="s">
        <v>1303</v>
      </c>
      <c r="J728" s="2034">
        <v>0</v>
      </c>
      <c r="K728" s="1857"/>
      <c r="L728" s="1857"/>
      <c r="M728" s="1857"/>
      <c r="N728" s="1857"/>
      <c r="O728" s="1857"/>
      <c r="P728" s="1851"/>
      <c r="Q728" s="1857"/>
      <c r="R728" s="1857"/>
      <c r="S728" s="1857"/>
      <c r="T728" s="1857"/>
      <c r="U728" s="1857"/>
      <c r="V728" s="1327"/>
    </row>
    <row r="729" spans="1:22" ht="21.75" customHeight="1" x14ac:dyDescent="0.2">
      <c r="A729" s="1377"/>
      <c r="B729" s="1497"/>
      <c r="C729" s="1372"/>
      <c r="D729" s="1445"/>
      <c r="E729" s="1514"/>
      <c r="F729" s="1504"/>
      <c r="G729" s="1308" t="s">
        <v>1394</v>
      </c>
      <c r="H729" s="1399" t="s">
        <v>1395</v>
      </c>
      <c r="I729" s="1510"/>
      <c r="J729" s="1857">
        <v>0</v>
      </c>
      <c r="K729" s="1857">
        <v>0</v>
      </c>
      <c r="L729" s="1857">
        <v>0</v>
      </c>
      <c r="M729" s="1857">
        <v>0</v>
      </c>
      <c r="N729" s="1857">
        <v>0</v>
      </c>
      <c r="O729" s="1857"/>
      <c r="P729" s="1851"/>
      <c r="Q729" s="1857"/>
      <c r="R729" s="1857"/>
      <c r="S729" s="1857"/>
      <c r="T729" s="1857"/>
      <c r="U729" s="1857"/>
      <c r="V729" s="1327"/>
    </row>
    <row r="730" spans="1:22" ht="21.75" customHeight="1" x14ac:dyDescent="0.2">
      <c r="A730" s="1377"/>
      <c r="B730" s="1497"/>
      <c r="C730" s="1372"/>
      <c r="D730" s="1445"/>
      <c r="E730" s="1514"/>
      <c r="F730" s="1504"/>
      <c r="G730" s="1308" t="s">
        <v>1396</v>
      </c>
      <c r="H730" s="1399" t="s">
        <v>1397</v>
      </c>
      <c r="I730" s="1510"/>
      <c r="J730" s="1857">
        <v>0</v>
      </c>
      <c r="K730" s="1857">
        <v>0</v>
      </c>
      <c r="L730" s="1857">
        <v>0</v>
      </c>
      <c r="M730" s="1857">
        <v>0</v>
      </c>
      <c r="N730" s="1857">
        <v>0</v>
      </c>
      <c r="O730" s="1857"/>
      <c r="P730" s="1851"/>
      <c r="Q730" s="1857"/>
      <c r="R730" s="1857"/>
      <c r="S730" s="1857"/>
      <c r="T730" s="1857"/>
      <c r="U730" s="1857"/>
      <c r="V730" s="1327"/>
    </row>
    <row r="731" spans="1:22" ht="21.75" customHeight="1" x14ac:dyDescent="0.2">
      <c r="A731" s="1377"/>
      <c r="B731" s="1497"/>
      <c r="C731" s="1372"/>
      <c r="D731" s="1445"/>
      <c r="E731" s="1514"/>
      <c r="F731" s="1504"/>
      <c r="G731" s="1308" t="s">
        <v>1398</v>
      </c>
      <c r="H731" s="1399" t="s">
        <v>1399</v>
      </c>
      <c r="I731" s="1510"/>
      <c r="J731" s="1857">
        <v>0</v>
      </c>
      <c r="K731" s="1857">
        <v>0</v>
      </c>
      <c r="L731" s="1857">
        <v>0</v>
      </c>
      <c r="M731" s="1857">
        <v>0</v>
      </c>
      <c r="N731" s="1857">
        <v>0</v>
      </c>
      <c r="O731" s="1857"/>
      <c r="P731" s="1851"/>
      <c r="Q731" s="1857"/>
      <c r="R731" s="1857"/>
      <c r="S731" s="1857"/>
      <c r="T731" s="1857"/>
      <c r="U731" s="1857"/>
      <c r="V731" s="1327"/>
    </row>
    <row r="732" spans="1:22" ht="21.75" customHeight="1" x14ac:dyDescent="0.2">
      <c r="A732" s="1377"/>
      <c r="B732" s="1497"/>
      <c r="C732" s="1372"/>
      <c r="D732" s="1445"/>
      <c r="E732" s="1514"/>
      <c r="F732" s="1504"/>
      <c r="G732" s="1308" t="s">
        <v>1400</v>
      </c>
      <c r="H732" s="1399" t="s">
        <v>1401</v>
      </c>
      <c r="I732" s="1510"/>
      <c r="J732" s="1857">
        <v>0</v>
      </c>
      <c r="K732" s="1857">
        <v>0</v>
      </c>
      <c r="L732" s="1857">
        <v>0</v>
      </c>
      <c r="M732" s="1857">
        <v>0</v>
      </c>
      <c r="N732" s="1857">
        <v>0</v>
      </c>
      <c r="O732" s="1857"/>
      <c r="P732" s="1851"/>
      <c r="Q732" s="1857"/>
      <c r="R732" s="1857"/>
      <c r="S732" s="1857"/>
      <c r="T732" s="1857"/>
      <c r="U732" s="1857"/>
      <c r="V732" s="1327"/>
    </row>
    <row r="733" spans="1:22" ht="21.75" customHeight="1" x14ac:dyDescent="0.2">
      <c r="A733" s="1377"/>
      <c r="B733" s="1497"/>
      <c r="C733" s="1381"/>
      <c r="D733" s="1446"/>
      <c r="E733" s="1509"/>
      <c r="F733" s="1504"/>
      <c r="G733" s="1308" t="s">
        <v>1402</v>
      </c>
      <c r="H733" s="1399" t="s">
        <v>1403</v>
      </c>
      <c r="I733" s="1510"/>
      <c r="J733" s="1857">
        <v>0</v>
      </c>
      <c r="K733" s="1857">
        <v>0</v>
      </c>
      <c r="L733" s="1857">
        <v>0</v>
      </c>
      <c r="M733" s="1857">
        <v>0</v>
      </c>
      <c r="N733" s="1857">
        <v>0</v>
      </c>
      <c r="O733" s="1857"/>
      <c r="P733" s="1851"/>
      <c r="Q733" s="1857"/>
      <c r="R733" s="1857"/>
      <c r="S733" s="1857"/>
      <c r="T733" s="1857"/>
      <c r="U733" s="1857"/>
      <c r="V733" s="1327"/>
    </row>
    <row r="734" spans="1:22" ht="20.25" customHeight="1" x14ac:dyDescent="0.2">
      <c r="A734" s="1377"/>
      <c r="B734" s="1497"/>
      <c r="C734" s="1387">
        <v>3000372</v>
      </c>
      <c r="D734" s="1511" t="s">
        <v>1404</v>
      </c>
      <c r="E734" s="1506">
        <v>5003072</v>
      </c>
      <c r="F734" s="1501" t="s">
        <v>1405</v>
      </c>
      <c r="G734" s="1507"/>
      <c r="H734" s="1492"/>
      <c r="I734" s="1510" t="s">
        <v>1303</v>
      </c>
      <c r="J734" s="2034">
        <v>0</v>
      </c>
      <c r="K734" s="1857"/>
      <c r="L734" s="1857"/>
      <c r="M734" s="1857"/>
      <c r="N734" s="1857"/>
      <c r="O734" s="1857"/>
      <c r="P734" s="1851"/>
      <c r="Q734" s="1857"/>
      <c r="R734" s="1857"/>
      <c r="S734" s="1857"/>
      <c r="T734" s="1857"/>
      <c r="U734" s="1857"/>
      <c r="V734" s="1327"/>
    </row>
    <row r="735" spans="1:22" ht="20.25" customHeight="1" x14ac:dyDescent="0.2">
      <c r="A735" s="1377"/>
      <c r="B735" s="1497"/>
      <c r="C735" s="1372"/>
      <c r="D735" s="1513"/>
      <c r="E735" s="1514"/>
      <c r="F735" s="1504"/>
      <c r="G735" s="1308" t="s">
        <v>1406</v>
      </c>
      <c r="H735" s="1399" t="s">
        <v>1405</v>
      </c>
      <c r="I735" s="1510"/>
      <c r="J735" s="1857">
        <v>0</v>
      </c>
      <c r="K735" s="1857">
        <v>0</v>
      </c>
      <c r="L735" s="1857">
        <v>0</v>
      </c>
      <c r="M735" s="1857">
        <v>0</v>
      </c>
      <c r="N735" s="1857">
        <v>0</v>
      </c>
      <c r="O735" s="1857"/>
      <c r="P735" s="1851"/>
      <c r="Q735" s="1857"/>
      <c r="R735" s="1857"/>
      <c r="S735" s="1857"/>
      <c r="T735" s="1857"/>
      <c r="U735" s="1857"/>
      <c r="V735" s="1327"/>
    </row>
    <row r="736" spans="1:22" ht="20.25" customHeight="1" x14ac:dyDescent="0.2">
      <c r="A736" s="1377"/>
      <c r="B736" s="1497"/>
      <c r="C736" s="1381"/>
      <c r="D736" s="1515"/>
      <c r="E736" s="1509"/>
      <c r="F736" s="1504"/>
      <c r="G736" s="1308" t="s">
        <v>1407</v>
      </c>
      <c r="H736" s="1399" t="s">
        <v>1408</v>
      </c>
      <c r="I736" s="1510"/>
      <c r="J736" s="1857">
        <v>0</v>
      </c>
      <c r="K736" s="1857">
        <v>0</v>
      </c>
      <c r="L736" s="1857">
        <v>0</v>
      </c>
      <c r="M736" s="1857">
        <v>0</v>
      </c>
      <c r="N736" s="1857">
        <v>0</v>
      </c>
      <c r="O736" s="1857"/>
      <c r="P736" s="1851"/>
      <c r="Q736" s="1857"/>
      <c r="R736" s="1857"/>
      <c r="S736" s="1857"/>
      <c r="T736" s="1857"/>
      <c r="U736" s="1857"/>
      <c r="V736" s="1327"/>
    </row>
    <row r="737" spans="1:22" ht="20.25" customHeight="1" x14ac:dyDescent="0.2">
      <c r="A737" s="1377"/>
      <c r="B737" s="1497"/>
      <c r="C737" s="1387">
        <v>3000373</v>
      </c>
      <c r="D737" s="1440" t="s">
        <v>1409</v>
      </c>
      <c r="E737" s="1506">
        <v>5003073</v>
      </c>
      <c r="F737" s="1501" t="s">
        <v>1410</v>
      </c>
      <c r="G737" s="1507"/>
      <c r="H737" s="1492"/>
      <c r="I737" s="1510" t="s">
        <v>1303</v>
      </c>
      <c r="J737" s="1857"/>
      <c r="K737" s="1857"/>
      <c r="L737" s="1857"/>
      <c r="M737" s="1857"/>
      <c r="N737" s="1857"/>
      <c r="O737" s="1857"/>
      <c r="P737" s="1851"/>
      <c r="Q737" s="1857"/>
      <c r="R737" s="1857"/>
      <c r="S737" s="1857"/>
      <c r="T737" s="1857"/>
      <c r="U737" s="1857"/>
      <c r="V737" s="1327"/>
    </row>
    <row r="738" spans="1:22" ht="20.25" customHeight="1" x14ac:dyDescent="0.2">
      <c r="A738" s="1377"/>
      <c r="B738" s="1497"/>
      <c r="C738" s="1372"/>
      <c r="D738" s="1445"/>
      <c r="E738" s="1514"/>
      <c r="F738" s="1504"/>
      <c r="G738" s="1308" t="s">
        <v>1411</v>
      </c>
      <c r="H738" s="1399" t="s">
        <v>1410</v>
      </c>
      <c r="I738" s="1510"/>
      <c r="J738" s="1857">
        <v>0</v>
      </c>
      <c r="K738" s="1857">
        <v>0</v>
      </c>
      <c r="L738" s="1857">
        <v>0</v>
      </c>
      <c r="M738" s="1857">
        <v>0</v>
      </c>
      <c r="N738" s="1857">
        <v>0</v>
      </c>
      <c r="O738" s="1857"/>
      <c r="P738" s="1851"/>
      <c r="Q738" s="1857"/>
      <c r="R738" s="1857"/>
      <c r="S738" s="1857"/>
      <c r="T738" s="1857"/>
      <c r="U738" s="1857"/>
      <c r="V738" s="1327"/>
    </row>
    <row r="739" spans="1:22" ht="20.25" customHeight="1" x14ac:dyDescent="0.2">
      <c r="A739" s="1377"/>
      <c r="B739" s="1497"/>
      <c r="C739" s="1381"/>
      <c r="D739" s="1446"/>
      <c r="E739" s="1509"/>
      <c r="F739" s="1504"/>
      <c r="G739" s="1308" t="s">
        <v>1412</v>
      </c>
      <c r="H739" s="1399" t="s">
        <v>1413</v>
      </c>
      <c r="I739" s="1510"/>
      <c r="J739" s="1857">
        <v>0</v>
      </c>
      <c r="K739" s="1857">
        <v>0</v>
      </c>
      <c r="L739" s="1857">
        <v>0</v>
      </c>
      <c r="M739" s="1857">
        <v>0</v>
      </c>
      <c r="N739" s="1857">
        <v>0</v>
      </c>
      <c r="O739" s="1857"/>
      <c r="P739" s="1851"/>
      <c r="Q739" s="1857"/>
      <c r="R739" s="1857"/>
      <c r="S739" s="1857"/>
      <c r="T739" s="1857"/>
      <c r="U739" s="1857"/>
      <c r="V739" s="1327"/>
    </row>
    <row r="740" spans="1:22" ht="36.75" customHeight="1" x14ac:dyDescent="0.2">
      <c r="A740" s="1377"/>
      <c r="B740" s="1497"/>
      <c r="C740" s="1387">
        <v>3000374</v>
      </c>
      <c r="D740" s="1511" t="s">
        <v>1414</v>
      </c>
      <c r="E740" s="1506">
        <v>5003074</v>
      </c>
      <c r="F740" s="1501" t="s">
        <v>1415</v>
      </c>
      <c r="G740" s="1507"/>
      <c r="H740" s="1492"/>
      <c r="I740" s="1510" t="s">
        <v>1303</v>
      </c>
      <c r="J740" s="2034">
        <v>0</v>
      </c>
      <c r="K740" s="1857"/>
      <c r="L740" s="1857"/>
      <c r="M740" s="1857"/>
      <c r="N740" s="1857"/>
      <c r="O740" s="1857"/>
      <c r="P740" s="1851"/>
      <c r="Q740" s="1857"/>
      <c r="R740" s="1857"/>
      <c r="S740" s="1857"/>
      <c r="T740" s="1857"/>
      <c r="U740" s="1857"/>
      <c r="V740" s="1327"/>
    </row>
    <row r="741" spans="1:22" ht="21" customHeight="1" x14ac:dyDescent="0.2">
      <c r="A741" s="1377"/>
      <c r="B741" s="1497"/>
      <c r="C741" s="1372"/>
      <c r="D741" s="1513"/>
      <c r="E741" s="1514"/>
      <c r="F741" s="1504"/>
      <c r="G741" s="1308" t="s">
        <v>1416</v>
      </c>
      <c r="H741" s="1399" t="s">
        <v>1417</v>
      </c>
      <c r="I741" s="1510"/>
      <c r="J741" s="1857">
        <v>0</v>
      </c>
      <c r="K741" s="1857">
        <v>0</v>
      </c>
      <c r="L741" s="1857">
        <v>0</v>
      </c>
      <c r="M741" s="1857">
        <v>0</v>
      </c>
      <c r="N741" s="1857">
        <v>0</v>
      </c>
      <c r="O741" s="1857"/>
      <c r="P741" s="1851"/>
      <c r="Q741" s="1857"/>
      <c r="R741" s="1857"/>
      <c r="S741" s="1857"/>
      <c r="T741" s="1857"/>
      <c r="U741" s="1857"/>
      <c r="V741" s="1327"/>
    </row>
    <row r="742" spans="1:22" ht="21" customHeight="1" x14ac:dyDescent="0.2">
      <c r="A742" s="1377"/>
      <c r="B742" s="1497"/>
      <c r="C742" s="1372"/>
      <c r="D742" s="1513"/>
      <c r="E742" s="1514"/>
      <c r="F742" s="1504"/>
      <c r="G742" s="1308" t="s">
        <v>1418</v>
      </c>
      <c r="H742" s="1399" t="s">
        <v>1419</v>
      </c>
      <c r="I742" s="1510"/>
      <c r="J742" s="1857">
        <v>0</v>
      </c>
      <c r="K742" s="1857">
        <v>0</v>
      </c>
      <c r="L742" s="1857">
        <v>0</v>
      </c>
      <c r="M742" s="1857">
        <v>0</v>
      </c>
      <c r="N742" s="1857">
        <v>0</v>
      </c>
      <c r="O742" s="1857"/>
      <c r="P742" s="1851"/>
      <c r="Q742" s="1857"/>
      <c r="R742" s="1857"/>
      <c r="S742" s="1857"/>
      <c r="T742" s="1857"/>
      <c r="U742" s="1857"/>
      <c r="V742" s="1327"/>
    </row>
    <row r="743" spans="1:22" ht="21" customHeight="1" x14ac:dyDescent="0.2">
      <c r="A743" s="1377"/>
      <c r="B743" s="1497"/>
      <c r="C743" s="1372"/>
      <c r="D743" s="1513"/>
      <c r="E743" s="1514"/>
      <c r="F743" s="1504"/>
      <c r="G743" s="1308" t="s">
        <v>1420</v>
      </c>
      <c r="H743" s="1399" t="s">
        <v>1421</v>
      </c>
      <c r="I743" s="1510"/>
      <c r="J743" s="1857">
        <v>0</v>
      </c>
      <c r="K743" s="1857">
        <v>0</v>
      </c>
      <c r="L743" s="1857">
        <v>0</v>
      </c>
      <c r="M743" s="1857">
        <v>0</v>
      </c>
      <c r="N743" s="1857">
        <v>0</v>
      </c>
      <c r="O743" s="1857"/>
      <c r="P743" s="1851"/>
      <c r="Q743" s="1857"/>
      <c r="R743" s="1857"/>
      <c r="S743" s="1857"/>
      <c r="T743" s="1857"/>
      <c r="U743" s="1857"/>
      <c r="V743" s="1327"/>
    </row>
    <row r="744" spans="1:22" ht="21" customHeight="1" x14ac:dyDescent="0.2">
      <c r="A744" s="1377"/>
      <c r="B744" s="1497"/>
      <c r="C744" s="1372"/>
      <c r="D744" s="1513"/>
      <c r="E744" s="1514"/>
      <c r="F744" s="1504"/>
      <c r="G744" s="1308" t="s">
        <v>1422</v>
      </c>
      <c r="H744" s="1399" t="s">
        <v>1423</v>
      </c>
      <c r="I744" s="1510"/>
      <c r="J744" s="1857">
        <v>0</v>
      </c>
      <c r="K744" s="1857">
        <v>0</v>
      </c>
      <c r="L744" s="1857">
        <v>0</v>
      </c>
      <c r="M744" s="1857">
        <v>0</v>
      </c>
      <c r="N744" s="1857">
        <v>0</v>
      </c>
      <c r="O744" s="1857"/>
      <c r="P744" s="1851"/>
      <c r="Q744" s="1857"/>
      <c r="R744" s="1857"/>
      <c r="S744" s="1857"/>
      <c r="T744" s="1857"/>
      <c r="U744" s="1857"/>
      <c r="V744" s="1327"/>
    </row>
    <row r="745" spans="1:22" ht="21" customHeight="1" x14ac:dyDescent="0.2">
      <c r="A745" s="1377"/>
      <c r="B745" s="1497"/>
      <c r="C745" s="1381"/>
      <c r="D745" s="1515"/>
      <c r="E745" s="1509"/>
      <c r="F745" s="1504"/>
      <c r="G745" s="1308" t="s">
        <v>1424</v>
      </c>
      <c r="H745" s="1399" t="s">
        <v>1425</v>
      </c>
      <c r="I745" s="1510"/>
      <c r="J745" s="1857">
        <v>0</v>
      </c>
      <c r="K745" s="1857">
        <v>0</v>
      </c>
      <c r="L745" s="1857">
        <v>0</v>
      </c>
      <c r="M745" s="1857">
        <v>0</v>
      </c>
      <c r="N745" s="1857">
        <v>0</v>
      </c>
      <c r="O745" s="1857"/>
      <c r="P745" s="1851"/>
      <c r="Q745" s="1857"/>
      <c r="R745" s="1857"/>
      <c r="S745" s="1857"/>
      <c r="T745" s="1857"/>
      <c r="U745" s="1857"/>
      <c r="V745" s="1327"/>
    </row>
    <row r="746" spans="1:22" ht="24.75" x14ac:dyDescent="0.2">
      <c r="A746" s="1377"/>
      <c r="B746" s="1497"/>
      <c r="C746" s="1387">
        <v>3000424</v>
      </c>
      <c r="D746" s="1511" t="s">
        <v>1426</v>
      </c>
      <c r="E746" s="1506">
        <v>5003262</v>
      </c>
      <c r="F746" s="1501" t="s">
        <v>1427</v>
      </c>
      <c r="G746" s="1507"/>
      <c r="H746" s="1492"/>
      <c r="I746" s="1510" t="s">
        <v>1303</v>
      </c>
      <c r="J746" s="2155">
        <f>K746+L746+M746+N746</f>
        <v>22</v>
      </c>
      <c r="K746" s="2034">
        <f>K747</f>
        <v>5</v>
      </c>
      <c r="L746" s="2034">
        <f t="shared" ref="L746:N746" si="167">L747</f>
        <v>5</v>
      </c>
      <c r="M746" s="2034">
        <f t="shared" si="167"/>
        <v>6</v>
      </c>
      <c r="N746" s="2034">
        <f t="shared" si="167"/>
        <v>6</v>
      </c>
      <c r="O746" s="2165">
        <v>1378.36</v>
      </c>
      <c r="P746" s="1851">
        <v>500</v>
      </c>
      <c r="Q746" s="1857"/>
      <c r="R746" s="1857"/>
      <c r="S746" s="1857"/>
      <c r="T746" s="2096">
        <f t="shared" ref="T746" si="168">+O746-P746-Q746-R746-S746</f>
        <v>878.3599999999999</v>
      </c>
      <c r="U746" s="1857"/>
      <c r="V746" s="1327"/>
    </row>
    <row r="747" spans="1:22" ht="21.75" customHeight="1" x14ac:dyDescent="0.2">
      <c r="A747" s="1377"/>
      <c r="B747" s="1497"/>
      <c r="C747" s="1372"/>
      <c r="D747" s="1513"/>
      <c r="E747" s="1514"/>
      <c r="F747" s="1504"/>
      <c r="G747" s="1308" t="s">
        <v>1428</v>
      </c>
      <c r="H747" s="1399" t="s">
        <v>1277</v>
      </c>
      <c r="I747" s="1510"/>
      <c r="J747" s="1857">
        <v>22</v>
      </c>
      <c r="K747" s="1857">
        <v>5</v>
      </c>
      <c r="L747" s="1857">
        <v>5</v>
      </c>
      <c r="M747" s="1857">
        <v>6</v>
      </c>
      <c r="N747" s="1857">
        <v>6</v>
      </c>
      <c r="O747" s="1884"/>
      <c r="P747" s="1890"/>
      <c r="Q747" s="1857"/>
      <c r="R747" s="1857"/>
      <c r="S747" s="1857"/>
      <c r="T747" s="1857"/>
      <c r="U747" s="1857"/>
      <c r="V747" s="1327"/>
    </row>
    <row r="748" spans="1:22" ht="21.75" customHeight="1" x14ac:dyDescent="0.2">
      <c r="A748" s="1377"/>
      <c r="B748" s="1497"/>
      <c r="C748" s="1372"/>
      <c r="D748" s="1513"/>
      <c r="E748" s="1514"/>
      <c r="F748" s="1504"/>
      <c r="G748" s="1308" t="s">
        <v>1429</v>
      </c>
      <c r="H748" s="1399" t="s">
        <v>1430</v>
      </c>
      <c r="I748" s="1510"/>
      <c r="J748" s="1857">
        <v>22</v>
      </c>
      <c r="K748" s="1857">
        <v>5</v>
      </c>
      <c r="L748" s="1857">
        <v>5</v>
      </c>
      <c r="M748" s="1857">
        <v>6</v>
      </c>
      <c r="N748" s="1857">
        <v>6</v>
      </c>
      <c r="O748" s="1884"/>
      <c r="P748" s="1890"/>
      <c r="Q748" s="1857"/>
      <c r="R748" s="1857"/>
      <c r="S748" s="1857"/>
      <c r="T748" s="1857"/>
      <c r="U748" s="1857"/>
      <c r="V748" s="1327"/>
    </row>
    <row r="749" spans="1:22" ht="21.75" customHeight="1" x14ac:dyDescent="0.2">
      <c r="A749" s="1377"/>
      <c r="B749" s="1497"/>
      <c r="C749" s="1381"/>
      <c r="D749" s="1515"/>
      <c r="E749" s="1509"/>
      <c r="F749" s="1504"/>
      <c r="G749" s="1308" t="s">
        <v>1431</v>
      </c>
      <c r="H749" s="1399" t="s">
        <v>1432</v>
      </c>
      <c r="I749" s="1510"/>
      <c r="J749" s="1857">
        <v>0</v>
      </c>
      <c r="K749" s="1857">
        <v>0</v>
      </c>
      <c r="L749" s="1857">
        <v>0</v>
      </c>
      <c r="M749" s="1857">
        <v>0</v>
      </c>
      <c r="N749" s="1857">
        <v>0</v>
      </c>
      <c r="O749" s="1857"/>
      <c r="P749" s="1851"/>
      <c r="Q749" s="1857"/>
      <c r="R749" s="1857"/>
      <c r="S749" s="1857"/>
      <c r="T749" s="1857"/>
      <c r="U749" s="1857"/>
      <c r="V749" s="1327"/>
    </row>
    <row r="750" spans="1:22" ht="30.75" customHeight="1" x14ac:dyDescent="0.2">
      <c r="A750" s="1377"/>
      <c r="B750" s="1497"/>
      <c r="C750" s="1387">
        <v>3000425</v>
      </c>
      <c r="D750" s="1511" t="s">
        <v>1433</v>
      </c>
      <c r="E750" s="1506">
        <v>5003263</v>
      </c>
      <c r="F750" s="1501" t="s">
        <v>1434</v>
      </c>
      <c r="G750" s="1507"/>
      <c r="H750" s="1492"/>
      <c r="I750" s="1510" t="s">
        <v>1303</v>
      </c>
      <c r="J750" s="2155">
        <f>K750+L750+M750+N750</f>
        <v>44</v>
      </c>
      <c r="K750" s="2034">
        <f>K754</f>
        <v>11</v>
      </c>
      <c r="L750" s="2034">
        <f t="shared" ref="L750:N750" si="169">L754</f>
        <v>11</v>
      </c>
      <c r="M750" s="2034">
        <f t="shared" si="169"/>
        <v>11</v>
      </c>
      <c r="N750" s="2034">
        <f t="shared" si="169"/>
        <v>11</v>
      </c>
      <c r="O750" s="2165">
        <v>1033.6300000000001</v>
      </c>
      <c r="P750" s="1851">
        <v>500</v>
      </c>
      <c r="Q750" s="1857"/>
      <c r="R750" s="1857"/>
      <c r="S750" s="1857"/>
      <c r="T750" s="2096">
        <f t="shared" ref="T750" si="170">+O750-P750-Q750-R750-S750</f>
        <v>533.63000000000011</v>
      </c>
      <c r="U750" s="1857"/>
      <c r="V750" s="1327"/>
    </row>
    <row r="751" spans="1:22" ht="37.5" customHeight="1" x14ac:dyDescent="0.2">
      <c r="A751" s="1377"/>
      <c r="B751" s="1497"/>
      <c r="C751" s="1372"/>
      <c r="D751" s="1513"/>
      <c r="E751" s="1514"/>
      <c r="F751" s="1504"/>
      <c r="G751" s="2196" t="s">
        <v>1435</v>
      </c>
      <c r="H751" s="2197" t="s">
        <v>1436</v>
      </c>
      <c r="I751" s="2198" t="s">
        <v>2229</v>
      </c>
      <c r="J751" s="1857"/>
      <c r="K751" s="1857"/>
      <c r="L751" s="1857"/>
      <c r="M751" s="1857"/>
      <c r="N751" s="1857"/>
      <c r="O751" s="1857"/>
      <c r="P751" s="1851"/>
      <c r="Q751" s="1857"/>
      <c r="R751" s="1857"/>
      <c r="S751" s="1857"/>
      <c r="T751" s="1857"/>
      <c r="U751" s="1857"/>
      <c r="V751" s="1327"/>
    </row>
    <row r="752" spans="1:22" ht="37.5" customHeight="1" x14ac:dyDescent="0.2">
      <c r="A752" s="1377"/>
      <c r="B752" s="1497"/>
      <c r="C752" s="1372"/>
      <c r="D752" s="1513"/>
      <c r="E752" s="1514"/>
      <c r="F752" s="1504"/>
      <c r="G752" s="2196" t="s">
        <v>1437</v>
      </c>
      <c r="H752" s="2197" t="s">
        <v>1438</v>
      </c>
      <c r="I752" s="2198" t="s">
        <v>2229</v>
      </c>
      <c r="J752" s="1857"/>
      <c r="K752" s="1857"/>
      <c r="L752" s="1857"/>
      <c r="M752" s="1857"/>
      <c r="N752" s="1857"/>
      <c r="O752" s="1857"/>
      <c r="P752" s="1851"/>
      <c r="Q752" s="1857"/>
      <c r="R752" s="1857"/>
      <c r="S752" s="1857"/>
      <c r="T752" s="1857"/>
      <c r="U752" s="1857"/>
      <c r="V752" s="1327"/>
    </row>
    <row r="753" spans="1:22" ht="37.5" customHeight="1" x14ac:dyDescent="0.2">
      <c r="A753" s="1377"/>
      <c r="B753" s="1497"/>
      <c r="C753" s="1372"/>
      <c r="D753" s="1513"/>
      <c r="E753" s="1514"/>
      <c r="F753" s="1504"/>
      <c r="G753" s="2196" t="s">
        <v>1439</v>
      </c>
      <c r="H753" s="2197" t="s">
        <v>1440</v>
      </c>
      <c r="I753" s="2198" t="s">
        <v>2229</v>
      </c>
      <c r="J753" s="2155"/>
      <c r="K753" s="1857"/>
      <c r="L753" s="1857"/>
      <c r="M753" s="1857"/>
      <c r="N753" s="1857"/>
      <c r="O753" s="1857"/>
      <c r="P753" s="1851"/>
      <c r="Q753" s="1857"/>
      <c r="R753" s="1857"/>
      <c r="S753" s="1857"/>
      <c r="T753" s="1857"/>
      <c r="U753" s="1857"/>
      <c r="V753" s="1327"/>
    </row>
    <row r="754" spans="1:22" ht="23.25" customHeight="1" x14ac:dyDescent="0.2">
      <c r="A754" s="1377"/>
      <c r="B754" s="1497"/>
      <c r="C754" s="1372"/>
      <c r="D754" s="1513"/>
      <c r="E754" s="1514"/>
      <c r="F754" s="1504"/>
      <c r="G754" s="1308" t="s">
        <v>1441</v>
      </c>
      <c r="H754" s="1399" t="s">
        <v>1277</v>
      </c>
      <c r="I754" s="1521"/>
      <c r="J754" s="1857">
        <v>44</v>
      </c>
      <c r="K754" s="1857">
        <v>11</v>
      </c>
      <c r="L754" s="1857">
        <v>11</v>
      </c>
      <c r="M754" s="1857">
        <v>11</v>
      </c>
      <c r="N754" s="1857">
        <v>11</v>
      </c>
      <c r="O754" s="1884"/>
      <c r="P754" s="1890"/>
      <c r="Q754" s="1857"/>
      <c r="R754" s="1857"/>
      <c r="S754" s="1857"/>
      <c r="T754" s="1857"/>
      <c r="U754" s="1857"/>
      <c r="V754" s="1327"/>
    </row>
    <row r="755" spans="1:22" ht="23.25" customHeight="1" x14ac:dyDescent="0.2">
      <c r="A755" s="1377"/>
      <c r="B755" s="1497"/>
      <c r="C755" s="1372"/>
      <c r="D755" s="1513"/>
      <c r="E755" s="1514"/>
      <c r="F755" s="1504"/>
      <c r="G755" s="1308" t="s">
        <v>1442</v>
      </c>
      <c r="H755" s="1399" t="s">
        <v>1443</v>
      </c>
      <c r="I755" s="1521"/>
      <c r="J755" s="1857">
        <v>44</v>
      </c>
      <c r="K755" s="1857">
        <v>11</v>
      </c>
      <c r="L755" s="1857">
        <v>11</v>
      </c>
      <c r="M755" s="1857">
        <v>11</v>
      </c>
      <c r="N755" s="1857">
        <v>11</v>
      </c>
      <c r="O755" s="1884"/>
      <c r="P755" s="1890"/>
      <c r="Q755" s="1857"/>
      <c r="R755" s="1857"/>
      <c r="S755" s="1857"/>
      <c r="T755" s="1857"/>
      <c r="U755" s="1857"/>
      <c r="V755" s="1327"/>
    </row>
    <row r="756" spans="1:22" ht="23.25" customHeight="1" x14ac:dyDescent="0.2">
      <c r="A756" s="1377"/>
      <c r="B756" s="1497"/>
      <c r="C756" s="1381"/>
      <c r="D756" s="1515"/>
      <c r="E756" s="1509"/>
      <c r="F756" s="2195"/>
      <c r="G756" s="1308" t="s">
        <v>1444</v>
      </c>
      <c r="H756" s="1399" t="s">
        <v>1445</v>
      </c>
      <c r="I756" s="1521"/>
      <c r="J756" s="1857">
        <v>0</v>
      </c>
      <c r="K756" s="1857"/>
      <c r="L756" s="1857"/>
      <c r="M756" s="1857"/>
      <c r="N756" s="1857"/>
      <c r="O756" s="1857"/>
      <c r="P756" s="1851"/>
      <c r="Q756" s="1857"/>
      <c r="R756" s="1857"/>
      <c r="S756" s="1857"/>
      <c r="T756" s="1857"/>
      <c r="U756" s="1857"/>
      <c r="V756" s="1327"/>
    </row>
    <row r="757" spans="1:22" ht="35.25" customHeight="1" x14ac:dyDescent="0.2">
      <c r="A757" s="1377"/>
      <c r="B757" s="1497"/>
      <c r="C757" s="1387">
        <v>3044195</v>
      </c>
      <c r="D757" s="1265" t="s">
        <v>1446</v>
      </c>
      <c r="E757" s="1394">
        <v>5000119</v>
      </c>
      <c r="F757" s="1417" t="s">
        <v>1447</v>
      </c>
      <c r="G757" s="1418"/>
      <c r="H757" s="1240"/>
      <c r="I757" s="1524" t="s">
        <v>1303</v>
      </c>
      <c r="J757" s="2155">
        <f>K757+L757+M757+N757</f>
        <v>10000</v>
      </c>
      <c r="K757" s="1852">
        <f>K758</f>
        <v>2500</v>
      </c>
      <c r="L757" s="1852">
        <f t="shared" ref="L757:N757" si="171">L758</f>
        <v>2500</v>
      </c>
      <c r="M757" s="1852">
        <f t="shared" si="171"/>
        <v>2500</v>
      </c>
      <c r="N757" s="1852">
        <f t="shared" si="171"/>
        <v>2500</v>
      </c>
      <c r="O757" s="2165">
        <v>90516.3</v>
      </c>
      <c r="P757" s="1860">
        <v>98410</v>
      </c>
      <c r="Q757" s="1857"/>
      <c r="R757" s="1857"/>
      <c r="S757" s="1857"/>
      <c r="T757" s="1887">
        <f t="shared" ref="T757" si="172">+O757-P757-Q757-R757-S757</f>
        <v>-7893.6999999999971</v>
      </c>
      <c r="U757" s="2190">
        <v>77542</v>
      </c>
      <c r="V757" s="1327"/>
    </row>
    <row r="758" spans="1:22" ht="19.5" customHeight="1" x14ac:dyDescent="0.2">
      <c r="A758" s="1377"/>
      <c r="B758" s="1497"/>
      <c r="C758" s="1381"/>
      <c r="D758" s="1265"/>
      <c r="E758" s="1394"/>
      <c r="F758" s="1417"/>
      <c r="G758" s="1291" t="s">
        <v>1990</v>
      </c>
      <c r="H758" s="1240" t="s">
        <v>1448</v>
      </c>
      <c r="I758" s="1525"/>
      <c r="J758" s="1850">
        <v>10000</v>
      </c>
      <c r="K758" s="1857">
        <v>2500</v>
      </c>
      <c r="L758" s="1857">
        <v>2500</v>
      </c>
      <c r="M758" s="1857">
        <v>2500</v>
      </c>
      <c r="N758" s="1857">
        <v>2500</v>
      </c>
      <c r="O758" s="1884"/>
      <c r="P758" s="1890"/>
      <c r="Q758" s="1857"/>
      <c r="R758" s="1857"/>
      <c r="S758" s="1857"/>
      <c r="T758" s="1857"/>
      <c r="U758" s="1857"/>
      <c r="V758" s="1327"/>
    </row>
    <row r="759" spans="1:22" ht="33.75" customHeight="1" x14ac:dyDescent="0.2">
      <c r="A759" s="1377"/>
      <c r="B759" s="1497"/>
      <c r="C759" s="1394">
        <v>3044197</v>
      </c>
      <c r="D759" s="1526" t="s">
        <v>1449</v>
      </c>
      <c r="E759" s="1394">
        <v>5000120</v>
      </c>
      <c r="F759" s="1417" t="s">
        <v>1450</v>
      </c>
      <c r="G759" s="1418"/>
      <c r="H759" s="1240"/>
      <c r="I759" s="1524" t="s">
        <v>1303</v>
      </c>
      <c r="J759" s="2155">
        <f>K759+L759+M759+N759</f>
        <v>10000</v>
      </c>
      <c r="K759" s="1852">
        <f>K760</f>
        <v>2500</v>
      </c>
      <c r="L759" s="1852">
        <f t="shared" ref="L759:N759" si="173">L760</f>
        <v>2500</v>
      </c>
      <c r="M759" s="1852">
        <f t="shared" si="173"/>
        <v>2500</v>
      </c>
      <c r="N759" s="1852">
        <f t="shared" si="173"/>
        <v>2500</v>
      </c>
      <c r="O759" s="2165">
        <v>11161.38</v>
      </c>
      <c r="P759" s="1860">
        <v>7176</v>
      </c>
      <c r="Q759" s="1857"/>
      <c r="R759" s="2190">
        <v>1822</v>
      </c>
      <c r="S759" s="1857"/>
      <c r="T759" s="1887">
        <f t="shared" ref="T759" si="174">+O759-P759-Q759-R759-S759</f>
        <v>2163.3799999999992</v>
      </c>
      <c r="U759" s="2190">
        <v>73972</v>
      </c>
      <c r="V759" s="1327"/>
    </row>
    <row r="760" spans="1:22" ht="24.75" customHeight="1" x14ac:dyDescent="0.2">
      <c r="A760" s="1377"/>
      <c r="B760" s="1497"/>
      <c r="C760" s="1394"/>
      <c r="D760" s="1526"/>
      <c r="E760" s="1394"/>
      <c r="F760" s="1426"/>
      <c r="G760" s="1291" t="s">
        <v>1991</v>
      </c>
      <c r="H760" s="1399" t="s">
        <v>1449</v>
      </c>
      <c r="I760" s="1525"/>
      <c r="J760" s="1850">
        <v>10000</v>
      </c>
      <c r="K760" s="1857">
        <v>2500</v>
      </c>
      <c r="L760" s="1857">
        <v>2500</v>
      </c>
      <c r="M760" s="1857">
        <v>2500</v>
      </c>
      <c r="N760" s="1857">
        <v>2500</v>
      </c>
      <c r="O760" s="1884"/>
      <c r="P760" s="1890"/>
      <c r="Q760" s="1857"/>
      <c r="R760" s="1857"/>
      <c r="S760" s="1857"/>
      <c r="T760" s="1857"/>
      <c r="U760" s="1857"/>
      <c r="V760" s="1327"/>
    </row>
    <row r="761" spans="1:22" ht="22.5" customHeight="1" x14ac:dyDescent="0.2">
      <c r="A761" s="1377"/>
      <c r="B761" s="1497"/>
      <c r="C761" s="1394">
        <v>3044198</v>
      </c>
      <c r="D761" s="1439" t="s">
        <v>1451</v>
      </c>
      <c r="E761" s="1387">
        <v>5000121</v>
      </c>
      <c r="F761" s="1417" t="s">
        <v>1452</v>
      </c>
      <c r="G761" s="1418"/>
      <c r="H761" s="1240"/>
      <c r="I761" s="1524" t="s">
        <v>1303</v>
      </c>
      <c r="J761" s="1852">
        <v>0</v>
      </c>
      <c r="K761" s="1850"/>
      <c r="L761" s="1850"/>
      <c r="M761" s="1850"/>
      <c r="N761" s="1850"/>
      <c r="O761" s="1857"/>
      <c r="P761" s="1851"/>
      <c r="Q761" s="1857"/>
      <c r="R761" s="1857"/>
      <c r="S761" s="1857"/>
      <c r="T761" s="1857"/>
      <c r="U761" s="1857"/>
      <c r="V761" s="1327"/>
    </row>
    <row r="762" spans="1:22" ht="21.75" customHeight="1" x14ac:dyDescent="0.2">
      <c r="A762" s="1377"/>
      <c r="B762" s="1497"/>
      <c r="C762" s="1394"/>
      <c r="D762" s="1439"/>
      <c r="E762" s="1372"/>
      <c r="F762" s="1424"/>
      <c r="G762" s="1291" t="s">
        <v>1453</v>
      </c>
      <c r="H762" s="1399" t="s">
        <v>1454</v>
      </c>
      <c r="I762" s="1527"/>
      <c r="J762" s="1850">
        <v>0</v>
      </c>
      <c r="K762" s="1850">
        <v>0</v>
      </c>
      <c r="L762" s="1850">
        <v>0</v>
      </c>
      <c r="M762" s="1850">
        <v>0</v>
      </c>
      <c r="N762" s="1850">
        <v>0</v>
      </c>
      <c r="O762" s="1857"/>
      <c r="P762" s="1851"/>
      <c r="Q762" s="1857"/>
      <c r="R762" s="1857"/>
      <c r="S762" s="1857"/>
      <c r="T762" s="1857"/>
      <c r="U762" s="1857"/>
      <c r="V762" s="1327"/>
    </row>
    <row r="763" spans="1:22" ht="21.75" customHeight="1" x14ac:dyDescent="0.2">
      <c r="A763" s="1377"/>
      <c r="B763" s="1497"/>
      <c r="C763" s="1394"/>
      <c r="D763" s="1439"/>
      <c r="E763" s="1372"/>
      <c r="F763" s="1424"/>
      <c r="G763" s="1291" t="s">
        <v>1455</v>
      </c>
      <c r="H763" s="1399" t="s">
        <v>1456</v>
      </c>
      <c r="I763" s="1527"/>
      <c r="J763" s="1850">
        <v>0</v>
      </c>
      <c r="K763" s="1850">
        <v>0</v>
      </c>
      <c r="L763" s="1850">
        <v>0</v>
      </c>
      <c r="M763" s="1850">
        <v>0</v>
      </c>
      <c r="N763" s="1850">
        <v>0</v>
      </c>
      <c r="O763" s="1857"/>
      <c r="P763" s="1851"/>
      <c r="Q763" s="1857"/>
      <c r="R763" s="1857"/>
      <c r="S763" s="1857"/>
      <c r="T763" s="1857"/>
      <c r="U763" s="1857"/>
      <c r="V763" s="1327"/>
    </row>
    <row r="764" spans="1:22" ht="21.75" customHeight="1" x14ac:dyDescent="0.2">
      <c r="A764" s="1377"/>
      <c r="B764" s="1497"/>
      <c r="C764" s="1394"/>
      <c r="D764" s="1439"/>
      <c r="E764" s="1381"/>
      <c r="F764" s="1426"/>
      <c r="G764" s="1291" t="s">
        <v>1457</v>
      </c>
      <c r="H764" s="1399" t="s">
        <v>1458</v>
      </c>
      <c r="I764" s="1525"/>
      <c r="J764" s="1850">
        <v>0</v>
      </c>
      <c r="K764" s="1850">
        <v>0</v>
      </c>
      <c r="L764" s="1850">
        <v>0</v>
      </c>
      <c r="M764" s="1850">
        <v>0</v>
      </c>
      <c r="N764" s="1850">
        <v>0</v>
      </c>
      <c r="O764" s="1857"/>
      <c r="P764" s="1851"/>
      <c r="Q764" s="1857"/>
      <c r="R764" s="1857"/>
      <c r="S764" s="1857"/>
      <c r="T764" s="1857"/>
      <c r="U764" s="1857"/>
      <c r="V764" s="1327"/>
    </row>
    <row r="765" spans="1:22" ht="29.25" customHeight="1" x14ac:dyDescent="0.2">
      <c r="A765" s="1377"/>
      <c r="B765" s="1497"/>
      <c r="C765" s="1394">
        <v>3044199</v>
      </c>
      <c r="D765" s="1265" t="s">
        <v>1459</v>
      </c>
      <c r="E765" s="1394">
        <v>5000122</v>
      </c>
      <c r="F765" s="1417" t="s">
        <v>1460</v>
      </c>
      <c r="G765" s="1418"/>
      <c r="H765" s="1240"/>
      <c r="I765" s="1524" t="s">
        <v>1303</v>
      </c>
      <c r="J765" s="2155">
        <f>K765+L765+M765+N765</f>
        <v>7160</v>
      </c>
      <c r="K765" s="1852">
        <f>K766</f>
        <v>1790</v>
      </c>
      <c r="L765" s="1852">
        <f t="shared" ref="L765:N765" si="175">L766</f>
        <v>1790</v>
      </c>
      <c r="M765" s="1852">
        <f t="shared" si="175"/>
        <v>1790</v>
      </c>
      <c r="N765" s="1852">
        <f t="shared" si="175"/>
        <v>1790</v>
      </c>
      <c r="O765" s="2165">
        <v>9799.77</v>
      </c>
      <c r="P765" s="1860">
        <v>12346</v>
      </c>
      <c r="Q765" s="1857"/>
      <c r="R765" s="1857"/>
      <c r="S765" s="1857"/>
      <c r="T765" s="1887">
        <f t="shared" ref="T765" si="176">+O765-P765-Q765-R765-S765</f>
        <v>-2546.2299999999996</v>
      </c>
      <c r="U765" s="2190">
        <v>131901</v>
      </c>
      <c r="V765" s="1327"/>
    </row>
    <row r="766" spans="1:22" ht="16.5" x14ac:dyDescent="0.2">
      <c r="A766" s="1377"/>
      <c r="B766" s="1497"/>
      <c r="C766" s="1394"/>
      <c r="D766" s="1265"/>
      <c r="E766" s="1394"/>
      <c r="F766" s="1417"/>
      <c r="G766" s="1291" t="s">
        <v>1461</v>
      </c>
      <c r="H766" s="1240" t="s">
        <v>1462</v>
      </c>
      <c r="I766" s="1525"/>
      <c r="J766" s="1850">
        <v>7160</v>
      </c>
      <c r="K766" s="1857">
        <v>1790</v>
      </c>
      <c r="L766" s="1857">
        <v>1790</v>
      </c>
      <c r="M766" s="1857">
        <v>1790</v>
      </c>
      <c r="N766" s="1857">
        <v>1790</v>
      </c>
      <c r="O766" s="1850"/>
      <c r="P766" s="1970"/>
      <c r="Q766" s="1857"/>
      <c r="R766" s="1857"/>
      <c r="S766" s="1857"/>
      <c r="T766" s="1857"/>
      <c r="U766" s="1857"/>
      <c r="V766" s="1327"/>
    </row>
    <row r="767" spans="1:22" ht="35.25" customHeight="1" x14ac:dyDescent="0.2">
      <c r="A767" s="1377"/>
      <c r="B767" s="1497"/>
      <c r="C767" s="1394">
        <v>3044200</v>
      </c>
      <c r="D767" s="1265" t="s">
        <v>1463</v>
      </c>
      <c r="E767" s="1394">
        <v>5000123</v>
      </c>
      <c r="F767" s="1417" t="s">
        <v>1464</v>
      </c>
      <c r="G767" s="1418"/>
      <c r="H767" s="1240"/>
      <c r="I767" s="1524" t="s">
        <v>1303</v>
      </c>
      <c r="J767" s="2155">
        <f>K767+L767+M767+N767</f>
        <v>3300</v>
      </c>
      <c r="K767" s="1852">
        <f>K768</f>
        <v>825</v>
      </c>
      <c r="L767" s="1852">
        <f t="shared" ref="L767:N767" si="177">L768</f>
        <v>825</v>
      </c>
      <c r="M767" s="1852">
        <f t="shared" si="177"/>
        <v>825</v>
      </c>
      <c r="N767" s="1852">
        <f t="shared" si="177"/>
        <v>825</v>
      </c>
      <c r="O767" s="2165">
        <v>86568.7</v>
      </c>
      <c r="P767" s="1860">
        <v>102245</v>
      </c>
      <c r="Q767" s="1857"/>
      <c r="R767" s="1857"/>
      <c r="S767" s="1857"/>
      <c r="T767" s="1887">
        <f t="shared" ref="T767" si="178">+O767-P767-Q767-R767-S767</f>
        <v>-15676.300000000003</v>
      </c>
      <c r="U767" s="2190">
        <v>50227</v>
      </c>
      <c r="V767" s="1327"/>
    </row>
    <row r="768" spans="1:22" ht="17.25" x14ac:dyDescent="0.2">
      <c r="A768" s="1377"/>
      <c r="B768" s="1497"/>
      <c r="C768" s="1394"/>
      <c r="D768" s="1265"/>
      <c r="E768" s="1394"/>
      <c r="F768" s="1426"/>
      <c r="G768" s="1291" t="s">
        <v>1465</v>
      </c>
      <c r="H768" s="1399" t="s">
        <v>1466</v>
      </c>
      <c r="I768" s="1525"/>
      <c r="J768" s="1850">
        <v>3300</v>
      </c>
      <c r="K768" s="1857">
        <v>825</v>
      </c>
      <c r="L768" s="1857">
        <v>825</v>
      </c>
      <c r="M768" s="1857">
        <v>825</v>
      </c>
      <c r="N768" s="1857">
        <v>825</v>
      </c>
      <c r="O768" s="1850"/>
      <c r="P768" s="1970"/>
      <c r="Q768" s="1857"/>
      <c r="R768" s="1857"/>
      <c r="S768" s="1857"/>
      <c r="T768" s="1857"/>
      <c r="U768" s="1857"/>
      <c r="V768" s="1327"/>
    </row>
    <row r="769" spans="1:22" ht="36" customHeight="1" x14ac:dyDescent="0.2">
      <c r="A769" s="1377"/>
      <c r="B769" s="1497"/>
      <c r="C769" s="1394">
        <v>3044201</v>
      </c>
      <c r="D769" s="1265" t="s">
        <v>1467</v>
      </c>
      <c r="E769" s="1394">
        <v>5000124</v>
      </c>
      <c r="F769" s="1421" t="s">
        <v>1468</v>
      </c>
      <c r="G769" s="1418"/>
      <c r="H769" s="1240"/>
      <c r="I769" s="1524" t="s">
        <v>1303</v>
      </c>
      <c r="J769" s="2155">
        <f>K769+L769+M769+N769</f>
        <v>156</v>
      </c>
      <c r="K769" s="1852">
        <f>K770</f>
        <v>39</v>
      </c>
      <c r="L769" s="1852">
        <f t="shared" ref="L769:N769" si="179">L770</f>
        <v>39</v>
      </c>
      <c r="M769" s="1852">
        <f t="shared" si="179"/>
        <v>39</v>
      </c>
      <c r="N769" s="1852">
        <f t="shared" si="179"/>
        <v>39</v>
      </c>
      <c r="O769" s="1857">
        <v>273.66000000000003</v>
      </c>
      <c r="P769" s="1851">
        <v>500</v>
      </c>
      <c r="Q769" s="1857"/>
      <c r="R769" s="1857"/>
      <c r="S769" s="1857"/>
      <c r="T769" s="1887">
        <f t="shared" ref="T769" si="180">+O769-P769-Q769-R769-S769</f>
        <v>-226.33999999999997</v>
      </c>
      <c r="U769" s="1857"/>
      <c r="V769" s="1327"/>
    </row>
    <row r="770" spans="1:22" ht="25.5" x14ac:dyDescent="0.2">
      <c r="A770" s="1377"/>
      <c r="B770" s="1497"/>
      <c r="C770" s="1394"/>
      <c r="D770" s="1265"/>
      <c r="E770" s="1394"/>
      <c r="F770" s="1417"/>
      <c r="G770" s="1291" t="s">
        <v>1469</v>
      </c>
      <c r="H770" s="1399" t="s">
        <v>1470</v>
      </c>
      <c r="I770" s="1525"/>
      <c r="J770" s="1850">
        <v>156</v>
      </c>
      <c r="K770" s="1857">
        <v>39</v>
      </c>
      <c r="L770" s="1857">
        <v>39</v>
      </c>
      <c r="M770" s="1857">
        <v>39</v>
      </c>
      <c r="N770" s="1857">
        <v>39</v>
      </c>
      <c r="O770" s="1850"/>
      <c r="P770" s="1970"/>
      <c r="Q770" s="1857"/>
      <c r="R770" s="1857"/>
      <c r="S770" s="1857"/>
      <c r="T770" s="1857"/>
      <c r="U770" s="1857"/>
      <c r="V770" s="1327"/>
    </row>
    <row r="771" spans="1:22" ht="30" customHeight="1" x14ac:dyDescent="0.2">
      <c r="A771" s="1377"/>
      <c r="B771" s="1497"/>
      <c r="C771" s="1394">
        <v>3044202</v>
      </c>
      <c r="D771" s="1526" t="s">
        <v>1471</v>
      </c>
      <c r="E771" s="1394">
        <v>5000125</v>
      </c>
      <c r="F771" s="1417" t="s">
        <v>1472</v>
      </c>
      <c r="G771" s="1418"/>
      <c r="H771" s="1240"/>
      <c r="I771" s="1524" t="s">
        <v>1303</v>
      </c>
      <c r="J771" s="1852">
        <v>0</v>
      </c>
      <c r="K771" s="1850"/>
      <c r="L771" s="1850"/>
      <c r="M771" s="1850"/>
      <c r="N771" s="1850"/>
      <c r="O771" s="1857"/>
      <c r="P771" s="1851">
        <v>0</v>
      </c>
      <c r="Q771" s="1857"/>
      <c r="R771" s="1857"/>
      <c r="S771" s="1857"/>
      <c r="T771" s="1857"/>
      <c r="U771" s="1857"/>
      <c r="V771" s="1327"/>
    </row>
    <row r="772" spans="1:22" ht="16.5" customHeight="1" x14ac:dyDescent="0.2">
      <c r="A772" s="1377"/>
      <c r="B772" s="1497"/>
      <c r="C772" s="1394"/>
      <c r="D772" s="1526"/>
      <c r="E772" s="1394"/>
      <c r="F772" s="1424"/>
      <c r="G772" s="1291" t="s">
        <v>1473</v>
      </c>
      <c r="H772" s="1240" t="s">
        <v>1474</v>
      </c>
      <c r="I772" s="1527"/>
      <c r="J772" s="1850">
        <v>0</v>
      </c>
      <c r="K772" s="1850">
        <v>0</v>
      </c>
      <c r="L772" s="1850">
        <v>0</v>
      </c>
      <c r="M772" s="1850">
        <v>0</v>
      </c>
      <c r="N772" s="1850">
        <v>0</v>
      </c>
      <c r="O772" s="1857"/>
      <c r="P772" s="1851"/>
      <c r="Q772" s="1857"/>
      <c r="R772" s="1857"/>
      <c r="S772" s="1857"/>
      <c r="T772" s="1857"/>
      <c r="U772" s="1857"/>
      <c r="V772" s="1327"/>
    </row>
    <row r="773" spans="1:22" ht="16.5" x14ac:dyDescent="0.2">
      <c r="A773" s="1377"/>
      <c r="B773" s="1497"/>
      <c r="C773" s="1394"/>
      <c r="D773" s="1526"/>
      <c r="E773" s="1394"/>
      <c r="F773" s="1426"/>
      <c r="G773" s="1291" t="s">
        <v>1475</v>
      </c>
      <c r="H773" s="1240" t="s">
        <v>1476</v>
      </c>
      <c r="I773" s="1525"/>
      <c r="J773" s="1850">
        <v>0</v>
      </c>
      <c r="K773" s="1850">
        <v>0</v>
      </c>
      <c r="L773" s="1850">
        <v>0</v>
      </c>
      <c r="M773" s="1850">
        <v>0</v>
      </c>
      <c r="N773" s="1850">
        <v>0</v>
      </c>
      <c r="O773" s="1857"/>
      <c r="P773" s="1851"/>
      <c r="Q773" s="1857"/>
      <c r="R773" s="1857"/>
      <c r="S773" s="1857"/>
      <c r="T773" s="1857"/>
      <c r="U773" s="1857"/>
      <c r="V773" s="1327"/>
    </row>
    <row r="774" spans="1:22" ht="27.75" customHeight="1" x14ac:dyDescent="0.2">
      <c r="A774" s="1377"/>
      <c r="B774" s="1497"/>
      <c r="C774" s="1394">
        <v>3044203</v>
      </c>
      <c r="D774" s="1528" t="s">
        <v>1477</v>
      </c>
      <c r="E774" s="1394">
        <v>5000126</v>
      </c>
      <c r="F774" s="1417" t="s">
        <v>1478</v>
      </c>
      <c r="G774" s="1418"/>
      <c r="H774" s="1240"/>
      <c r="I774" s="1524" t="s">
        <v>1303</v>
      </c>
      <c r="J774" s="2155">
        <f>K774+L774+M774+N774</f>
        <v>2544</v>
      </c>
      <c r="K774" s="1852">
        <f>K775</f>
        <v>636</v>
      </c>
      <c r="L774" s="1852">
        <f t="shared" ref="L774:N774" si="181">L775</f>
        <v>636</v>
      </c>
      <c r="M774" s="1852">
        <f t="shared" si="181"/>
        <v>636</v>
      </c>
      <c r="N774" s="1852">
        <f t="shared" si="181"/>
        <v>636</v>
      </c>
      <c r="O774" s="2165">
        <v>8039.39</v>
      </c>
      <c r="P774" s="1860">
        <v>14504</v>
      </c>
      <c r="Q774" s="1857"/>
      <c r="R774" s="1857"/>
      <c r="S774" s="1857"/>
      <c r="T774" s="1887">
        <f t="shared" ref="T774" si="182">+O774-P774-Q774-R774-S774</f>
        <v>-6464.61</v>
      </c>
      <c r="U774" s="2190">
        <v>54851</v>
      </c>
      <c r="V774" s="1327"/>
    </row>
    <row r="775" spans="1:22" ht="16.5" x14ac:dyDescent="0.2">
      <c r="A775" s="1377"/>
      <c r="B775" s="1497"/>
      <c r="C775" s="1394"/>
      <c r="D775" s="1529"/>
      <c r="E775" s="1394"/>
      <c r="F775" s="1417"/>
      <c r="G775" s="1291" t="s">
        <v>1479</v>
      </c>
      <c r="H775" s="1240" t="s">
        <v>1480</v>
      </c>
      <c r="I775" s="1525"/>
      <c r="J775" s="1850">
        <v>2544</v>
      </c>
      <c r="K775" s="1857">
        <v>636</v>
      </c>
      <c r="L775" s="1857">
        <v>636</v>
      </c>
      <c r="M775" s="1857">
        <v>636</v>
      </c>
      <c r="N775" s="1857">
        <v>636</v>
      </c>
      <c r="O775" s="1850"/>
      <c r="P775" s="1970"/>
      <c r="Q775" s="1857"/>
      <c r="R775" s="1857"/>
      <c r="S775" s="1857"/>
      <c r="T775" s="1857"/>
      <c r="U775" s="1857"/>
      <c r="V775" s="1327"/>
    </row>
    <row r="776" spans="1:22" ht="36.75" customHeight="1" x14ac:dyDescent="0.2">
      <c r="A776" s="1377"/>
      <c r="B776" s="1497"/>
      <c r="C776" s="1394">
        <v>3044204</v>
      </c>
      <c r="D776" s="1528" t="s">
        <v>1481</v>
      </c>
      <c r="E776" s="1394">
        <v>5000127</v>
      </c>
      <c r="F776" s="1417" t="s">
        <v>1482</v>
      </c>
      <c r="G776" s="1418"/>
      <c r="H776" s="1240"/>
      <c r="I776" s="1524" t="s">
        <v>1303</v>
      </c>
      <c r="J776" s="2155">
        <f>K776+L776+M776+N776</f>
        <v>5800</v>
      </c>
      <c r="K776" s="1852">
        <f>K777</f>
        <v>1450</v>
      </c>
      <c r="L776" s="1852">
        <f t="shared" ref="L776:N776" si="183">L777</f>
        <v>1450</v>
      </c>
      <c r="M776" s="1852">
        <f t="shared" si="183"/>
        <v>1450</v>
      </c>
      <c r="N776" s="1852">
        <f t="shared" si="183"/>
        <v>1450</v>
      </c>
      <c r="O776" s="2165">
        <v>44550.37</v>
      </c>
      <c r="P776" s="1860">
        <v>2167</v>
      </c>
      <c r="Q776" s="1857"/>
      <c r="R776" s="1857"/>
      <c r="S776" s="1857"/>
      <c r="T776" s="1887">
        <f t="shared" ref="T776" si="184">+O776-P776-Q776-R776-S776</f>
        <v>42383.37</v>
      </c>
      <c r="U776" s="1857"/>
      <c r="V776" s="1327"/>
    </row>
    <row r="777" spans="1:22" ht="34.5" customHeight="1" x14ac:dyDescent="0.2">
      <c r="A777" s="1379"/>
      <c r="B777" s="1533"/>
      <c r="C777" s="1387"/>
      <c r="D777" s="1534"/>
      <c r="E777" s="1387"/>
      <c r="F777" s="1417"/>
      <c r="G777" s="1291" t="s">
        <v>1483</v>
      </c>
      <c r="H777" s="1390" t="s">
        <v>1480</v>
      </c>
      <c r="I777" s="1527"/>
      <c r="J777" s="1889">
        <v>5800</v>
      </c>
      <c r="K777" s="1857">
        <v>1450</v>
      </c>
      <c r="L777" s="1857">
        <v>1450</v>
      </c>
      <c r="M777" s="1857">
        <v>1450</v>
      </c>
      <c r="N777" s="1857">
        <v>1450</v>
      </c>
      <c r="O777" s="1850"/>
      <c r="P777" s="1970"/>
      <c r="Q777" s="1971"/>
      <c r="R777" s="1971"/>
      <c r="S777" s="1971"/>
      <c r="T777" s="1971"/>
      <c r="U777" s="1971"/>
      <c r="V777" s="2039"/>
    </row>
    <row r="778" spans="1:22" ht="12.75" customHeight="1" x14ac:dyDescent="0.2">
      <c r="A778" s="1367" t="s">
        <v>1484</v>
      </c>
      <c r="B778" s="1368"/>
      <c r="C778" s="1368"/>
      <c r="D778" s="1368"/>
      <c r="E778" s="1368"/>
      <c r="F778" s="1368"/>
      <c r="G778" s="1368"/>
      <c r="H778" s="1368"/>
      <c r="I778" s="1368"/>
      <c r="J778" s="1368"/>
      <c r="K778" s="1368"/>
      <c r="L778" s="1368"/>
      <c r="M778" s="1368"/>
      <c r="N778" s="1368"/>
      <c r="O778" s="1368"/>
      <c r="P778" s="1368"/>
      <c r="Q778" s="1368"/>
      <c r="R778" s="1368"/>
      <c r="S778" s="1368"/>
      <c r="T778" s="1368"/>
      <c r="U778" s="1368"/>
      <c r="V778" s="1369"/>
    </row>
    <row r="779" spans="1:22" ht="24.75" customHeight="1" x14ac:dyDescent="0.2">
      <c r="A779" s="1370" t="s">
        <v>377</v>
      </c>
      <c r="B779" s="1386" t="s">
        <v>1485</v>
      </c>
      <c r="C779" s="1381">
        <v>3045112</v>
      </c>
      <c r="D779" s="1382" t="s">
        <v>1486</v>
      </c>
      <c r="E779" s="1381">
        <v>5000127</v>
      </c>
      <c r="F779" s="1417" t="s">
        <v>1487</v>
      </c>
      <c r="G779" s="1535"/>
      <c r="H779" s="1324"/>
      <c r="I779" s="1288" t="s">
        <v>1303</v>
      </c>
      <c r="J779" s="1845">
        <v>0</v>
      </c>
      <c r="K779" s="1471"/>
      <c r="L779" s="1471"/>
      <c r="M779" s="1471"/>
      <c r="N779" s="1471"/>
      <c r="O779" s="2020"/>
      <c r="P779" s="2199"/>
      <c r="Q779" s="2020"/>
      <c r="R779" s="2020"/>
      <c r="S779" s="2020"/>
      <c r="T779" s="2020"/>
      <c r="U779" s="2020"/>
      <c r="V779" s="2020"/>
    </row>
    <row r="780" spans="1:22" ht="21" customHeight="1" x14ac:dyDescent="0.2">
      <c r="A780" s="1377"/>
      <c r="B780" s="1371"/>
      <c r="C780" s="1394"/>
      <c r="D780" s="1407"/>
      <c r="E780" s="1394"/>
      <c r="F780" s="1424"/>
      <c r="G780" s="1291" t="s">
        <v>1488</v>
      </c>
      <c r="H780" s="1240" t="s">
        <v>1489</v>
      </c>
      <c r="I780" s="1288"/>
      <c r="J780" s="1850">
        <v>0</v>
      </c>
      <c r="K780" s="1850">
        <v>0</v>
      </c>
      <c r="L780" s="1850">
        <v>0</v>
      </c>
      <c r="M780" s="1850">
        <v>0</v>
      </c>
      <c r="N780" s="1850">
        <v>0</v>
      </c>
      <c r="O780" s="1327"/>
      <c r="P780" s="2044"/>
      <c r="Q780" s="1327"/>
      <c r="R780" s="1327"/>
      <c r="S780" s="1327"/>
      <c r="T780" s="1327"/>
      <c r="U780" s="1327"/>
      <c r="V780" s="1327"/>
    </row>
    <row r="781" spans="1:22" ht="21" customHeight="1" x14ac:dyDescent="0.2">
      <c r="A781" s="1377"/>
      <c r="B781" s="1371"/>
      <c r="C781" s="1394"/>
      <c r="D781" s="1407"/>
      <c r="E781" s="1394"/>
      <c r="F781" s="1424"/>
      <c r="G781" s="1291" t="s">
        <v>1490</v>
      </c>
      <c r="H781" s="1240" t="s">
        <v>1491</v>
      </c>
      <c r="I781" s="1288"/>
      <c r="J781" s="1850">
        <v>0</v>
      </c>
      <c r="K781" s="1850">
        <v>0</v>
      </c>
      <c r="L781" s="1850">
        <v>0</v>
      </c>
      <c r="M781" s="1850">
        <v>0</v>
      </c>
      <c r="N781" s="1850">
        <v>0</v>
      </c>
      <c r="O781" s="1327"/>
      <c r="P781" s="2044"/>
      <c r="Q781" s="1327"/>
      <c r="R781" s="1327"/>
      <c r="S781" s="1327"/>
      <c r="T781" s="1327"/>
      <c r="U781" s="1327"/>
      <c r="V781" s="1327"/>
    </row>
    <row r="782" spans="1:22" ht="21" customHeight="1" x14ac:dyDescent="0.2">
      <c r="A782" s="1379"/>
      <c r="B782" s="1380"/>
      <c r="C782" s="1394"/>
      <c r="D782" s="1407"/>
      <c r="E782" s="1394"/>
      <c r="F782" s="1426"/>
      <c r="G782" s="1291" t="s">
        <v>1492</v>
      </c>
      <c r="H782" s="1240" t="s">
        <v>1493</v>
      </c>
      <c r="I782" s="1296"/>
      <c r="J782" s="1850">
        <v>0</v>
      </c>
      <c r="K782" s="1850">
        <v>0</v>
      </c>
      <c r="L782" s="1850">
        <v>0</v>
      </c>
      <c r="M782" s="1850">
        <v>0</v>
      </c>
      <c r="N782" s="1850">
        <v>0</v>
      </c>
      <c r="O782" s="1327"/>
      <c r="P782" s="2044"/>
      <c r="Q782" s="1327"/>
      <c r="R782" s="1327"/>
      <c r="S782" s="1327"/>
      <c r="T782" s="1327"/>
      <c r="U782" s="1327"/>
      <c r="V782" s="1327"/>
    </row>
    <row r="783" spans="1:22" ht="22.5" x14ac:dyDescent="0.2">
      <c r="B783" s="1539"/>
      <c r="C783" s="2200">
        <v>3000683</v>
      </c>
      <c r="D783" s="2201" t="s">
        <v>1987</v>
      </c>
      <c r="E783" s="2202"/>
      <c r="F783" s="2203" t="s">
        <v>1987</v>
      </c>
      <c r="G783" s="2204">
        <v>5005137</v>
      </c>
      <c r="H783" s="2205" t="s">
        <v>2230</v>
      </c>
      <c r="I783" s="2206" t="s">
        <v>2159</v>
      </c>
      <c r="J783" s="1956">
        <v>2131</v>
      </c>
      <c r="K783" s="2207">
        <v>532</v>
      </c>
      <c r="L783" s="2207">
        <v>533</v>
      </c>
      <c r="M783" s="2207">
        <v>533</v>
      </c>
      <c r="N783" s="2207">
        <v>533</v>
      </c>
      <c r="O783" s="2006">
        <v>267481.96999999997</v>
      </c>
      <c r="P783" s="1864">
        <v>400</v>
      </c>
      <c r="Q783" s="1958"/>
      <c r="R783" s="1958"/>
      <c r="S783" s="1958"/>
      <c r="T783" s="1887">
        <f t="shared" ref="T783" si="185">+O783-P783-Q783-R783-S783</f>
        <v>267081.96999999997</v>
      </c>
      <c r="U783" s="1958"/>
      <c r="V783" s="1958"/>
    </row>
    <row r="784" spans="1:22" x14ac:dyDescent="0.2">
      <c r="A784" s="1826"/>
      <c r="B784" s="2208"/>
      <c r="C784" s="2147"/>
      <c r="D784" s="2209"/>
      <c r="E784" s="2210"/>
      <c r="F784" s="2209"/>
      <c r="G784" s="2211"/>
      <c r="H784" s="2151"/>
      <c r="I784" s="2014"/>
      <c r="J784" s="2153"/>
      <c r="K784" s="2153"/>
      <c r="L784" s="2153"/>
      <c r="M784" s="2153"/>
      <c r="N784" s="2153"/>
      <c r="O784" s="2079"/>
      <c r="P784" s="2079"/>
      <c r="Q784" s="2079"/>
      <c r="R784" s="2079"/>
      <c r="S784" s="2079"/>
      <c r="T784" s="2079"/>
      <c r="U784" s="2079"/>
      <c r="V784" s="2079"/>
    </row>
    <row r="785" spans="1:22" x14ac:dyDescent="0.2">
      <c r="A785" s="1964" t="s">
        <v>0</v>
      </c>
      <c r="B785" s="1964"/>
      <c r="C785" s="1964"/>
      <c r="D785" s="1964"/>
      <c r="E785" s="1964"/>
      <c r="F785" s="1964"/>
      <c r="G785" s="1964"/>
      <c r="H785" s="1964"/>
      <c r="I785" s="1964"/>
      <c r="J785" s="1964"/>
      <c r="K785" s="1964"/>
      <c r="L785" s="1964"/>
      <c r="M785" s="1964"/>
      <c r="N785" s="1964"/>
      <c r="O785" s="1964"/>
      <c r="P785" s="1964"/>
      <c r="Q785" s="1964"/>
      <c r="R785" s="1964"/>
      <c r="S785" s="1964"/>
      <c r="T785" s="1964"/>
      <c r="U785" s="1964"/>
      <c r="V785" s="1964"/>
    </row>
    <row r="786" spans="1:22" x14ac:dyDescent="0.2">
      <c r="A786" s="1964" t="s">
        <v>244</v>
      </c>
      <c r="B786" s="1964"/>
      <c r="C786" s="1964"/>
      <c r="D786" s="1964"/>
      <c r="E786" s="1964"/>
      <c r="F786" s="1964"/>
      <c r="G786" s="1964"/>
      <c r="H786" s="1964"/>
      <c r="I786" s="1964"/>
      <c r="J786" s="1964"/>
      <c r="K786" s="1964"/>
      <c r="L786" s="1964"/>
      <c r="M786" s="1964"/>
      <c r="N786" s="1964"/>
      <c r="O786" s="1964"/>
      <c r="P786" s="1964"/>
      <c r="Q786" s="1964"/>
      <c r="R786" s="1964"/>
      <c r="S786" s="1964"/>
      <c r="T786" s="1964"/>
      <c r="U786" s="1964"/>
      <c r="V786" s="1964"/>
    </row>
    <row r="787" spans="1:22" ht="10.5" customHeight="1" x14ac:dyDescent="0.2">
      <c r="A787" s="1826"/>
      <c r="B787" s="1826"/>
      <c r="C787" s="1827"/>
      <c r="D787" s="1828"/>
      <c r="E787" s="1829"/>
      <c r="F787" s="1830"/>
      <c r="G787" s="1831"/>
      <c r="H787" s="1826"/>
      <c r="I787" s="1830"/>
      <c r="J787" s="1826"/>
      <c r="K787" s="1826"/>
      <c r="L787" s="1826"/>
      <c r="M787" s="1826"/>
      <c r="N787" s="1826"/>
      <c r="O787" s="1826"/>
      <c r="P787" s="1826"/>
      <c r="Q787" s="1826"/>
      <c r="R787" s="1826"/>
      <c r="S787" s="1826"/>
      <c r="T787" s="1826"/>
      <c r="U787" s="1826"/>
      <c r="V787" s="2079"/>
    </row>
    <row r="788" spans="1:22" ht="15.75" customHeight="1" x14ac:dyDescent="0.2">
      <c r="A788" s="1826"/>
      <c r="B788" s="2083" t="s">
        <v>1957</v>
      </c>
      <c r="C788" s="2212" t="s">
        <v>2231</v>
      </c>
      <c r="D788" s="2212"/>
      <c r="E788" s="2212"/>
      <c r="F788" s="2212"/>
      <c r="G788" s="2212"/>
      <c r="H788" s="2212"/>
      <c r="I788" s="2212"/>
      <c r="J788" s="2212"/>
      <c r="K788" s="2212"/>
      <c r="L788" s="2212"/>
      <c r="M788" s="2212"/>
      <c r="N788" s="2212"/>
      <c r="O788" s="2212"/>
      <c r="P788" s="1826"/>
      <c r="Q788" s="1826"/>
      <c r="R788" s="1826"/>
      <c r="S788" s="1826"/>
      <c r="T788" s="1826"/>
      <c r="U788" s="1826"/>
      <c r="V788" s="2079"/>
    </row>
    <row r="789" spans="1:22" x14ac:dyDescent="0.2">
      <c r="A789" s="1826"/>
      <c r="B789" s="2083" t="s">
        <v>2232</v>
      </c>
      <c r="C789" s="2213"/>
      <c r="D789" s="2214"/>
      <c r="E789" s="1829"/>
      <c r="F789" s="2083"/>
      <c r="G789" s="2118"/>
      <c r="H789" s="1826"/>
      <c r="I789" s="1830"/>
      <c r="J789" s="1826"/>
      <c r="K789" s="1826"/>
      <c r="L789" s="1826"/>
      <c r="M789" s="1826"/>
      <c r="N789" s="1826"/>
      <c r="O789" s="1826"/>
      <c r="P789" s="1826"/>
      <c r="Q789" s="1826"/>
      <c r="R789" s="1826"/>
      <c r="S789" s="1826"/>
      <c r="T789" s="1826"/>
      <c r="U789" s="1826"/>
      <c r="V789" s="2079"/>
    </row>
    <row r="790" spans="1:22" ht="13.5" thickBot="1" x14ac:dyDescent="0.25">
      <c r="A790" s="1826"/>
      <c r="B790" s="2083"/>
      <c r="C790" s="2213"/>
      <c r="D790" s="2214"/>
      <c r="E790" s="1829"/>
      <c r="F790" s="2083"/>
      <c r="G790" s="2118"/>
      <c r="H790" s="1826"/>
      <c r="I790" s="1830"/>
      <c r="J790" s="1826"/>
      <c r="K790" s="1826"/>
      <c r="L790" s="1826"/>
      <c r="M790" s="1826"/>
      <c r="N790" s="1826"/>
      <c r="O790" s="1826"/>
      <c r="P790" s="1826"/>
      <c r="Q790" s="1826"/>
      <c r="R790" s="1826"/>
      <c r="S790" s="1826"/>
      <c r="T790" s="1826"/>
      <c r="U790" s="1826"/>
      <c r="V790" s="2079"/>
    </row>
    <row r="791" spans="1:22" ht="12.75" customHeight="1" x14ac:dyDescent="0.2">
      <c r="A791" s="1569" t="s">
        <v>4</v>
      </c>
      <c r="B791" s="1167" t="s">
        <v>247</v>
      </c>
      <c r="C791" s="1165" t="s">
        <v>5</v>
      </c>
      <c r="D791" s="1274" t="s">
        <v>6</v>
      </c>
      <c r="E791" s="1165" t="s">
        <v>7</v>
      </c>
      <c r="F791" s="1167" t="s">
        <v>248</v>
      </c>
      <c r="G791" s="1168" t="s">
        <v>249</v>
      </c>
      <c r="H791" s="1166" t="s">
        <v>250</v>
      </c>
      <c r="I791" s="1165" t="s">
        <v>11</v>
      </c>
      <c r="J791" s="1169" t="s">
        <v>251</v>
      </c>
      <c r="K791" s="1170" t="s">
        <v>252</v>
      </c>
      <c r="L791" s="1171"/>
      <c r="M791" s="1171"/>
      <c r="N791" s="1171"/>
      <c r="O791" s="1172" t="s">
        <v>253</v>
      </c>
      <c r="P791" s="1173"/>
      <c r="Q791" s="1173"/>
      <c r="R791" s="1173"/>
      <c r="S791" s="1173"/>
      <c r="T791" s="1174"/>
      <c r="U791" s="1175" t="s">
        <v>15</v>
      </c>
      <c r="V791" s="1168" t="s">
        <v>16</v>
      </c>
    </row>
    <row r="792" spans="1:22" ht="16.5" x14ac:dyDescent="0.2">
      <c r="A792" s="1176"/>
      <c r="B792" s="1178"/>
      <c r="C792" s="1176"/>
      <c r="D792" s="1275"/>
      <c r="E792" s="1176"/>
      <c r="F792" s="1178"/>
      <c r="G792" s="1179"/>
      <c r="H792" s="1177"/>
      <c r="I792" s="1176"/>
      <c r="J792" s="1180"/>
      <c r="K792" s="1181"/>
      <c r="L792" s="1182"/>
      <c r="M792" s="1182"/>
      <c r="N792" s="1182"/>
      <c r="O792" s="1183" t="s">
        <v>17</v>
      </c>
      <c r="P792" s="1839" t="s">
        <v>18</v>
      </c>
      <c r="Q792" s="1184" t="s">
        <v>19</v>
      </c>
      <c r="R792" s="1184" t="s">
        <v>254</v>
      </c>
      <c r="S792" s="1185" t="s">
        <v>21</v>
      </c>
      <c r="T792" s="1186" t="s">
        <v>255</v>
      </c>
      <c r="U792" s="1180"/>
      <c r="V792" s="1179"/>
    </row>
    <row r="793" spans="1:22" ht="42" thickBot="1" x14ac:dyDescent="0.25">
      <c r="A793" s="1570"/>
      <c r="B793" s="1189"/>
      <c r="C793" s="1187"/>
      <c r="D793" s="1276"/>
      <c r="E793" s="1187"/>
      <c r="F793" s="1189"/>
      <c r="G793" s="1190"/>
      <c r="H793" s="1188"/>
      <c r="I793" s="1187"/>
      <c r="J793" s="1191"/>
      <c r="K793" s="1192" t="s">
        <v>23</v>
      </c>
      <c r="L793" s="1192" t="s">
        <v>24</v>
      </c>
      <c r="M793" s="1192" t="s">
        <v>25</v>
      </c>
      <c r="N793" s="1192" t="s">
        <v>26</v>
      </c>
      <c r="O793" s="1192" t="s">
        <v>256</v>
      </c>
      <c r="P793" s="1839" t="s">
        <v>742</v>
      </c>
      <c r="Q793" s="1184" t="s">
        <v>258</v>
      </c>
      <c r="R793" s="1184" t="s">
        <v>259</v>
      </c>
      <c r="S793" s="1366" t="s">
        <v>260</v>
      </c>
      <c r="T793" s="1180"/>
      <c r="U793" s="1180"/>
      <c r="V793" s="1179"/>
    </row>
    <row r="794" spans="1:22" ht="21.75" customHeight="1" x14ac:dyDescent="0.2">
      <c r="A794" s="1550" t="s">
        <v>2233</v>
      </c>
      <c r="B794" s="1551"/>
      <c r="C794" s="1551"/>
      <c r="D794" s="1551"/>
      <c r="E794" s="1551"/>
      <c r="F794" s="1552"/>
      <c r="G794" s="1552"/>
      <c r="H794" s="1552"/>
      <c r="I794" s="1552"/>
      <c r="J794" s="1552"/>
      <c r="K794" s="1552"/>
      <c r="L794" s="1552"/>
      <c r="M794" s="1552"/>
      <c r="N794" s="1184"/>
      <c r="O794" s="1184"/>
      <c r="P794" s="1839"/>
      <c r="Q794" s="1184"/>
      <c r="R794" s="1184"/>
      <c r="S794" s="1366"/>
      <c r="T794" s="2215"/>
      <c r="U794" s="2215"/>
      <c r="V794" s="2216"/>
    </row>
    <row r="795" spans="1:22" ht="37.5" customHeight="1" x14ac:dyDescent="0.2">
      <c r="A795" s="1560" t="s">
        <v>1496</v>
      </c>
      <c r="B795" s="2217" t="s">
        <v>2234</v>
      </c>
      <c r="C795" s="1556">
        <v>3000098</v>
      </c>
      <c r="D795" s="2218" t="s">
        <v>2235</v>
      </c>
      <c r="E795" s="2219">
        <v>5001338</v>
      </c>
      <c r="F795" s="2218" t="s">
        <v>2236</v>
      </c>
      <c r="G795" s="2220" t="s">
        <v>2237</v>
      </c>
      <c r="H795" s="2221" t="s">
        <v>2236</v>
      </c>
      <c r="I795" s="1578" t="s">
        <v>2238</v>
      </c>
      <c r="J795" s="740"/>
      <c r="K795" s="1553"/>
      <c r="L795" s="1553"/>
      <c r="M795" s="1553"/>
      <c r="N795" s="1553"/>
      <c r="O795" s="1553"/>
      <c r="P795" s="2044"/>
      <c r="Q795" s="1327"/>
      <c r="R795" s="1327"/>
      <c r="S795" s="1327"/>
      <c r="T795" s="1553"/>
      <c r="U795" s="1553"/>
      <c r="V795" s="1553"/>
    </row>
    <row r="796" spans="1:22" ht="37.5" customHeight="1" x14ac:dyDescent="0.2">
      <c r="A796" s="1558"/>
      <c r="B796" s="2222"/>
      <c r="C796" s="1556">
        <v>3000098</v>
      </c>
      <c r="D796" s="2218" t="s">
        <v>2235</v>
      </c>
      <c r="E796" s="2219">
        <v>5002940</v>
      </c>
      <c r="F796" s="2218" t="s">
        <v>2239</v>
      </c>
      <c r="G796" s="2220" t="s">
        <v>2240</v>
      </c>
      <c r="H796" s="2221" t="s">
        <v>2241</v>
      </c>
      <c r="I796" s="1578" t="s">
        <v>2242</v>
      </c>
      <c r="J796" s="740"/>
      <c r="K796" s="1553"/>
      <c r="L796" s="1553"/>
      <c r="M796" s="1553"/>
      <c r="N796" s="1553"/>
      <c r="O796" s="1553"/>
      <c r="P796" s="2044"/>
      <c r="Q796" s="1327"/>
      <c r="R796" s="1327"/>
      <c r="S796" s="1327"/>
      <c r="T796" s="1553"/>
      <c r="U796" s="1553"/>
      <c r="V796" s="1553"/>
    </row>
    <row r="797" spans="1:22" x14ac:dyDescent="0.2">
      <c r="A797" s="1826"/>
      <c r="B797" s="2083"/>
      <c r="C797" s="2213"/>
      <c r="D797" s="2214"/>
      <c r="E797" s="1829"/>
      <c r="F797" s="2083"/>
      <c r="G797" s="2118"/>
      <c r="H797" s="1826"/>
      <c r="I797" s="1830"/>
      <c r="J797" s="1826"/>
      <c r="K797" s="1826"/>
      <c r="L797" s="1826"/>
      <c r="M797" s="1826"/>
      <c r="N797" s="1826"/>
      <c r="O797" s="1826"/>
      <c r="P797" s="1826"/>
      <c r="Q797" s="1826"/>
      <c r="R797" s="1826"/>
      <c r="S797" s="1826"/>
      <c r="T797" s="1826"/>
      <c r="U797" s="1826"/>
      <c r="V797" s="2079"/>
    </row>
    <row r="798" spans="1:22" x14ac:dyDescent="0.2">
      <c r="A798" s="1826"/>
      <c r="B798" s="1826"/>
      <c r="C798" s="1827"/>
      <c r="D798" s="1828"/>
      <c r="E798" s="1829"/>
      <c r="F798" s="1830"/>
      <c r="G798" s="1831"/>
      <c r="H798" s="1826"/>
      <c r="I798" s="1830"/>
      <c r="J798" s="1826"/>
      <c r="K798" s="1826"/>
      <c r="L798" s="1826"/>
      <c r="M798" s="1826"/>
      <c r="N798" s="1826"/>
      <c r="O798" s="1826"/>
      <c r="P798" s="1826"/>
      <c r="Q798" s="1826"/>
      <c r="R798" s="1826"/>
      <c r="S798" s="1826"/>
      <c r="T798" s="1826"/>
      <c r="U798" s="1826"/>
      <c r="V798" s="1826"/>
    </row>
    <row r="799" spans="1:22" x14ac:dyDescent="0.2">
      <c r="A799" s="1964" t="s">
        <v>0</v>
      </c>
      <c r="B799" s="1964"/>
      <c r="C799" s="1964"/>
      <c r="D799" s="1964"/>
      <c r="E799" s="1964"/>
      <c r="F799" s="1964"/>
      <c r="G799" s="1964"/>
      <c r="H799" s="1964"/>
      <c r="I799" s="1964"/>
      <c r="J799" s="1964"/>
      <c r="K799" s="1964"/>
      <c r="L799" s="1964"/>
      <c r="M799" s="1964"/>
      <c r="N799" s="1964"/>
      <c r="O799" s="1964"/>
      <c r="P799" s="1964"/>
      <c r="Q799" s="1964"/>
      <c r="R799" s="1964"/>
      <c r="S799" s="1964"/>
      <c r="T799" s="1964"/>
      <c r="U799" s="1964"/>
      <c r="V799" s="1964"/>
    </row>
    <row r="800" spans="1:22" x14ac:dyDescent="0.2">
      <c r="A800" s="1964" t="s">
        <v>244</v>
      </c>
      <c r="B800" s="1964"/>
      <c r="C800" s="1964"/>
      <c r="D800" s="1964"/>
      <c r="E800" s="1964"/>
      <c r="F800" s="1964"/>
      <c r="G800" s="1964"/>
      <c r="H800" s="1964"/>
      <c r="I800" s="1964"/>
      <c r="J800" s="1964"/>
      <c r="K800" s="1964"/>
      <c r="L800" s="1964"/>
      <c r="M800" s="1964"/>
      <c r="N800" s="1964"/>
      <c r="O800" s="1964"/>
      <c r="P800" s="1964"/>
      <c r="Q800" s="1964"/>
      <c r="R800" s="1964"/>
      <c r="S800" s="1964"/>
      <c r="T800" s="1964"/>
      <c r="U800" s="1964"/>
      <c r="V800" s="1964"/>
    </row>
    <row r="801" spans="1:22" x14ac:dyDescent="0.2">
      <c r="A801" s="1826"/>
      <c r="B801" s="1826"/>
      <c r="C801" s="1827"/>
      <c r="D801" s="1828"/>
      <c r="E801" s="1829"/>
      <c r="F801" s="1830"/>
      <c r="G801" s="1831"/>
      <c r="H801" s="1826"/>
      <c r="I801" s="1830"/>
      <c r="J801" s="1826"/>
      <c r="K801" s="1826"/>
      <c r="L801" s="1826"/>
      <c r="M801" s="1826"/>
      <c r="N801" s="1826"/>
      <c r="O801" s="1826"/>
      <c r="P801" s="1826"/>
      <c r="Q801" s="1826"/>
      <c r="R801" s="1826"/>
      <c r="S801" s="1826"/>
      <c r="T801" s="1826"/>
      <c r="U801" s="1826"/>
      <c r="V801" s="1826"/>
    </row>
    <row r="802" spans="1:22" x14ac:dyDescent="0.2">
      <c r="A802" s="2083" t="s">
        <v>1957</v>
      </c>
      <c r="B802" s="2083"/>
      <c r="C802" s="2223" t="s">
        <v>2231</v>
      </c>
      <c r="D802" s="2223"/>
      <c r="E802" s="2223"/>
      <c r="F802" s="2223"/>
      <c r="G802" s="2223"/>
      <c r="H802" s="2223"/>
      <c r="I802" s="2223"/>
      <c r="J802" s="2223"/>
      <c r="K802" s="2223"/>
      <c r="L802" s="2223"/>
      <c r="M802" s="2223"/>
      <c r="N802" s="2223"/>
      <c r="O802" s="2223"/>
      <c r="P802" s="1826"/>
      <c r="Q802" s="1826"/>
      <c r="R802" s="1826"/>
      <c r="S802" s="1826"/>
      <c r="T802" s="1826"/>
      <c r="U802" s="1826"/>
      <c r="V802" s="1826"/>
    </row>
    <row r="803" spans="1:22" x14ac:dyDescent="0.2">
      <c r="A803" s="2083" t="s">
        <v>1722</v>
      </c>
      <c r="B803" s="2083"/>
      <c r="C803" s="2213"/>
      <c r="D803" s="2083"/>
      <c r="E803" s="2117"/>
      <c r="F803" s="2083"/>
      <c r="G803" s="2118"/>
      <c r="H803" s="2083"/>
      <c r="I803" s="2083"/>
      <c r="J803" s="2083"/>
      <c r="K803" s="2083"/>
      <c r="L803" s="2083"/>
      <c r="M803" s="2083"/>
      <c r="N803" s="1826"/>
      <c r="O803" s="1826"/>
      <c r="P803" s="1826"/>
      <c r="Q803" s="1826"/>
      <c r="R803" s="1826"/>
      <c r="S803" s="1826"/>
      <c r="T803" s="1826"/>
      <c r="U803" s="1826"/>
      <c r="V803" s="1826"/>
    </row>
    <row r="804" spans="1:22" ht="13.5" thickBot="1" x14ac:dyDescent="0.25">
      <c r="A804" s="1826"/>
      <c r="B804" s="1826"/>
      <c r="C804" s="1827"/>
      <c r="D804" s="1828"/>
      <c r="E804" s="1829"/>
      <c r="F804" s="1830"/>
      <c r="G804" s="1831"/>
      <c r="H804" s="1826"/>
      <c r="I804" s="1830"/>
      <c r="J804" s="1826"/>
      <c r="K804" s="1826"/>
      <c r="L804" s="1826"/>
      <c r="M804" s="1826"/>
      <c r="N804" s="1826"/>
      <c r="O804" s="1826"/>
      <c r="P804" s="1826"/>
      <c r="Q804" s="1826"/>
      <c r="R804" s="1826"/>
      <c r="S804" s="1826"/>
      <c r="T804" s="1826"/>
      <c r="U804" s="1826"/>
      <c r="V804" s="1826"/>
    </row>
    <row r="805" spans="1:22" ht="12.75" customHeight="1" x14ac:dyDescent="0.2">
      <c r="A805" s="1547" t="s">
        <v>4</v>
      </c>
      <c r="B805" s="1167" t="s">
        <v>247</v>
      </c>
      <c r="C805" s="1165" t="s">
        <v>5</v>
      </c>
      <c r="D805" s="1274" t="s">
        <v>6</v>
      </c>
      <c r="E805" s="1165" t="s">
        <v>7</v>
      </c>
      <c r="F805" s="1167" t="s">
        <v>248</v>
      </c>
      <c r="G805" s="1168" t="s">
        <v>249</v>
      </c>
      <c r="H805" s="1166" t="s">
        <v>250</v>
      </c>
      <c r="I805" s="1165" t="s">
        <v>11</v>
      </c>
      <c r="J805" s="1169" t="s">
        <v>251</v>
      </c>
      <c r="K805" s="1170" t="s">
        <v>252</v>
      </c>
      <c r="L805" s="1171"/>
      <c r="M805" s="1171"/>
      <c r="N805" s="1171"/>
      <c r="O805" s="1172" t="s">
        <v>253</v>
      </c>
      <c r="P805" s="1173"/>
      <c r="Q805" s="1173"/>
      <c r="R805" s="1173"/>
      <c r="S805" s="1173"/>
      <c r="T805" s="1174"/>
      <c r="U805" s="1175" t="s">
        <v>15</v>
      </c>
      <c r="V805" s="1168" t="s">
        <v>16</v>
      </c>
    </row>
    <row r="806" spans="1:22" ht="16.5" x14ac:dyDescent="0.2">
      <c r="A806" s="1548"/>
      <c r="B806" s="1178"/>
      <c r="C806" s="1176"/>
      <c r="D806" s="1275"/>
      <c r="E806" s="1176"/>
      <c r="F806" s="1178"/>
      <c r="G806" s="1179"/>
      <c r="H806" s="1177"/>
      <c r="I806" s="1176"/>
      <c r="J806" s="1180"/>
      <c r="K806" s="1181"/>
      <c r="L806" s="1182"/>
      <c r="M806" s="1182"/>
      <c r="N806" s="1182"/>
      <c r="O806" s="1183" t="s">
        <v>17</v>
      </c>
      <c r="P806" s="1839" t="s">
        <v>18</v>
      </c>
      <c r="Q806" s="1184" t="s">
        <v>19</v>
      </c>
      <c r="R806" s="1184" t="s">
        <v>254</v>
      </c>
      <c r="S806" s="1185" t="s">
        <v>21</v>
      </c>
      <c r="T806" s="1186" t="s">
        <v>255</v>
      </c>
      <c r="U806" s="1180"/>
      <c r="V806" s="1179"/>
    </row>
    <row r="807" spans="1:22" ht="42" thickBot="1" x14ac:dyDescent="0.25">
      <c r="A807" s="1549"/>
      <c r="B807" s="1189"/>
      <c r="C807" s="1187"/>
      <c r="D807" s="1276"/>
      <c r="E807" s="1187"/>
      <c r="F807" s="1189"/>
      <c r="G807" s="1190"/>
      <c r="H807" s="1188"/>
      <c r="I807" s="1187"/>
      <c r="J807" s="1191"/>
      <c r="K807" s="1192" t="s">
        <v>23</v>
      </c>
      <c r="L807" s="1192" t="s">
        <v>24</v>
      </c>
      <c r="M807" s="1192" t="s">
        <v>25</v>
      </c>
      <c r="N807" s="1192" t="s">
        <v>26</v>
      </c>
      <c r="O807" s="1192" t="s">
        <v>256</v>
      </c>
      <c r="P807" s="1985" t="s">
        <v>742</v>
      </c>
      <c r="Q807" s="1184" t="s">
        <v>258</v>
      </c>
      <c r="R807" s="1184" t="s">
        <v>259</v>
      </c>
      <c r="S807" s="1366" t="s">
        <v>260</v>
      </c>
      <c r="T807" s="1180"/>
      <c r="U807" s="1180"/>
      <c r="V807" s="1179"/>
    </row>
    <row r="808" spans="1:22" ht="25.5" customHeight="1" x14ac:dyDescent="0.2">
      <c r="A808" s="2224" t="s">
        <v>1992</v>
      </c>
      <c r="B808" s="2225"/>
      <c r="C808" s="2225"/>
      <c r="D808" s="2225"/>
      <c r="E808" s="2225"/>
      <c r="F808" s="2225"/>
      <c r="G808" s="2225"/>
      <c r="H808" s="2225"/>
      <c r="I808" s="2225"/>
      <c r="J808" s="2225"/>
      <c r="K808" s="2225"/>
      <c r="L808" s="2225"/>
      <c r="M808" s="2225"/>
      <c r="N808" s="2225"/>
      <c r="O808" s="2225"/>
      <c r="P808" s="2226"/>
      <c r="Q808" s="1553"/>
      <c r="R808" s="1553"/>
      <c r="S808" s="1553"/>
      <c r="T808" s="1553"/>
      <c r="U808" s="1553"/>
      <c r="V808" s="1553"/>
    </row>
    <row r="809" spans="1:22" ht="47.25" customHeight="1" x14ac:dyDescent="0.2">
      <c r="A809" s="1560" t="s">
        <v>1496</v>
      </c>
      <c r="B809" s="2227" t="s">
        <v>1246</v>
      </c>
      <c r="C809" s="1556">
        <v>3000169</v>
      </c>
      <c r="D809" s="2228" t="s">
        <v>2243</v>
      </c>
      <c r="E809" s="1618">
        <v>5001580</v>
      </c>
      <c r="F809" s="2228" t="s">
        <v>2244</v>
      </c>
      <c r="G809" s="2229" t="s">
        <v>2245</v>
      </c>
      <c r="H809" s="2230" t="s">
        <v>2246</v>
      </c>
      <c r="I809" s="1611" t="s">
        <v>64</v>
      </c>
      <c r="J809" s="1857">
        <v>12</v>
      </c>
      <c r="K809" s="1857">
        <v>3</v>
      </c>
      <c r="L809" s="1857">
        <v>3</v>
      </c>
      <c r="M809" s="1857">
        <v>3</v>
      </c>
      <c r="N809" s="1857">
        <v>3</v>
      </c>
      <c r="O809" s="2006">
        <v>34798.559999999998</v>
      </c>
      <c r="P809" s="1970">
        <v>8300</v>
      </c>
      <c r="Q809" s="1913"/>
      <c r="R809" s="1913"/>
      <c r="S809" s="1913"/>
      <c r="T809" s="2096">
        <f t="shared" ref="T809:T810" si="186">+O809-P809-Q809-R809-S809</f>
        <v>26498.559999999998</v>
      </c>
      <c r="U809" s="1553"/>
      <c r="V809" s="1553"/>
    </row>
    <row r="810" spans="1:22" ht="41.25" customHeight="1" x14ac:dyDescent="0.2">
      <c r="A810" s="1554"/>
      <c r="B810" s="1555"/>
      <c r="C810" s="1556">
        <v>3000169</v>
      </c>
      <c r="D810" s="2228" t="s">
        <v>2243</v>
      </c>
      <c r="E810" s="1618">
        <v>5003301</v>
      </c>
      <c r="F810" s="2228" t="s">
        <v>2247</v>
      </c>
      <c r="G810" s="2229" t="s">
        <v>2248</v>
      </c>
      <c r="H810" s="2230" t="s">
        <v>2249</v>
      </c>
      <c r="I810" s="1611" t="s">
        <v>64</v>
      </c>
      <c r="J810" s="1857">
        <v>12</v>
      </c>
      <c r="K810" s="1857">
        <v>3</v>
      </c>
      <c r="L810" s="1857">
        <v>3</v>
      </c>
      <c r="M810" s="1857">
        <v>3</v>
      </c>
      <c r="N810" s="1857">
        <v>3</v>
      </c>
      <c r="O810" s="2006">
        <v>40825.160000000003</v>
      </c>
      <c r="P810" s="1970">
        <v>2000</v>
      </c>
      <c r="Q810" s="1913"/>
      <c r="R810" s="1913"/>
      <c r="S810" s="1913"/>
      <c r="T810" s="2096">
        <f t="shared" si="186"/>
        <v>38825.160000000003</v>
      </c>
      <c r="U810" s="1553"/>
      <c r="V810" s="1553"/>
    </row>
    <row r="811" spans="1:22" ht="36.75" customHeight="1" x14ac:dyDescent="0.2">
      <c r="A811" s="1554"/>
      <c r="B811" s="1555"/>
      <c r="C811" s="1556">
        <v>3000450</v>
      </c>
      <c r="D811" s="2228" t="s">
        <v>1726</v>
      </c>
      <c r="E811" s="1618">
        <v>5004278</v>
      </c>
      <c r="F811" s="2228" t="s">
        <v>1727</v>
      </c>
      <c r="G811" s="2229" t="s">
        <v>1993</v>
      </c>
      <c r="H811" s="1619" t="s">
        <v>1727</v>
      </c>
      <c r="I811" s="1611" t="s">
        <v>1303</v>
      </c>
      <c r="J811" s="1857">
        <v>50</v>
      </c>
      <c r="K811" s="1857">
        <v>12</v>
      </c>
      <c r="L811" s="1857">
        <v>12</v>
      </c>
      <c r="M811" s="1857">
        <v>13</v>
      </c>
      <c r="N811" s="1857">
        <v>13</v>
      </c>
      <c r="O811" s="2006">
        <v>8853.83</v>
      </c>
      <c r="P811" s="1970">
        <v>4020</v>
      </c>
      <c r="Q811" s="1913"/>
      <c r="R811" s="1913"/>
      <c r="S811" s="1913"/>
      <c r="T811" s="1913"/>
      <c r="U811" s="1553"/>
      <c r="V811" s="1553"/>
    </row>
    <row r="812" spans="1:22" ht="51.75" customHeight="1" x14ac:dyDescent="0.2">
      <c r="A812" s="1554"/>
      <c r="B812" s="1555"/>
      <c r="C812" s="1556">
        <v>3000450</v>
      </c>
      <c r="D812" s="2228" t="s">
        <v>1726</v>
      </c>
      <c r="E812" s="1618">
        <v>5004279</v>
      </c>
      <c r="F812" s="2228" t="s">
        <v>1728</v>
      </c>
      <c r="G812" s="2229" t="s">
        <v>1994</v>
      </c>
      <c r="H812" s="1619" t="s">
        <v>1728</v>
      </c>
      <c r="I812" s="1611" t="s">
        <v>1729</v>
      </c>
      <c r="J812" s="1857">
        <v>7</v>
      </c>
      <c r="K812" s="1913">
        <v>1</v>
      </c>
      <c r="L812" s="1913">
        <v>2</v>
      </c>
      <c r="M812" s="1913">
        <v>2</v>
      </c>
      <c r="N812" s="1913">
        <v>2</v>
      </c>
      <c r="O812" s="1884">
        <v>5830.11</v>
      </c>
      <c r="P812" s="1970">
        <v>6325</v>
      </c>
      <c r="Q812" s="1913"/>
      <c r="R812" s="1913"/>
      <c r="S812" s="1913"/>
      <c r="T812" s="1913"/>
      <c r="U812" s="1553"/>
      <c r="V812" s="1553"/>
    </row>
    <row r="813" spans="1:22" ht="64.5" customHeight="1" x14ac:dyDescent="0.2">
      <c r="A813" s="1558"/>
      <c r="B813" s="1559"/>
      <c r="C813" s="1556">
        <v>3000450</v>
      </c>
      <c r="D813" s="2228" t="s">
        <v>1726</v>
      </c>
      <c r="E813" s="1618">
        <v>5004280</v>
      </c>
      <c r="F813" s="2228" t="s">
        <v>1730</v>
      </c>
      <c r="G813" s="2229" t="s">
        <v>1995</v>
      </c>
      <c r="H813" s="1619" t="s">
        <v>1730</v>
      </c>
      <c r="I813" s="1611" t="s">
        <v>1731</v>
      </c>
      <c r="J813" s="1857">
        <v>21</v>
      </c>
      <c r="K813" s="1857">
        <v>5.25</v>
      </c>
      <c r="L813" s="1857">
        <v>5.25</v>
      </c>
      <c r="M813" s="1857">
        <v>5.25</v>
      </c>
      <c r="N813" s="1857">
        <v>5.25</v>
      </c>
      <c r="O813" s="2006">
        <v>1654.38</v>
      </c>
      <c r="P813" s="1970">
        <v>4200</v>
      </c>
      <c r="Q813" s="1913"/>
      <c r="R813" s="1913"/>
      <c r="S813" s="1913"/>
      <c r="T813" s="2096">
        <f t="shared" ref="T813:T822" si="187">+O813-P813-Q813-R813-S813</f>
        <v>-2545.62</v>
      </c>
      <c r="U813" s="1553"/>
      <c r="V813" s="1553"/>
    </row>
    <row r="814" spans="1:22" ht="64.5" customHeight="1" x14ac:dyDescent="0.2">
      <c r="A814" s="1560" t="s">
        <v>1517</v>
      </c>
      <c r="B814" s="1561" t="s">
        <v>1996</v>
      </c>
      <c r="C814" s="1556">
        <v>3000564</v>
      </c>
      <c r="D814" s="2228" t="s">
        <v>1997</v>
      </c>
      <c r="E814" s="1618">
        <v>5003304</v>
      </c>
      <c r="F814" s="2228" t="s">
        <v>1998</v>
      </c>
      <c r="G814" s="2229" t="s">
        <v>1999</v>
      </c>
      <c r="H814" s="1619" t="s">
        <v>1998</v>
      </c>
      <c r="I814" s="1611" t="s">
        <v>1741</v>
      </c>
      <c r="J814" s="1857">
        <v>3</v>
      </c>
      <c r="K814" s="1913">
        <v>0</v>
      </c>
      <c r="L814" s="1913">
        <v>1</v>
      </c>
      <c r="M814" s="1913">
        <v>1</v>
      </c>
      <c r="N814" s="1913">
        <v>1</v>
      </c>
      <c r="O814" s="2006">
        <v>64786.42</v>
      </c>
      <c r="P814" s="1970">
        <v>2500</v>
      </c>
      <c r="Q814" s="1913"/>
      <c r="R814" s="1913"/>
      <c r="S814" s="1913"/>
      <c r="T814" s="2096">
        <f t="shared" si="187"/>
        <v>62286.42</v>
      </c>
      <c r="U814" s="1553"/>
      <c r="V814" s="1553"/>
    </row>
    <row r="815" spans="1:22" ht="60" customHeight="1" x14ac:dyDescent="0.2">
      <c r="A815" s="1554"/>
      <c r="B815" s="1562"/>
      <c r="C815" s="1556">
        <v>3000564</v>
      </c>
      <c r="D815" s="2228" t="s">
        <v>1997</v>
      </c>
      <c r="E815" s="1618">
        <v>5003305</v>
      </c>
      <c r="F815" s="2228" t="s">
        <v>1735</v>
      </c>
      <c r="G815" s="2229" t="s">
        <v>2250</v>
      </c>
      <c r="H815" s="2230" t="s">
        <v>2251</v>
      </c>
      <c r="I815" s="1611" t="s">
        <v>293</v>
      </c>
      <c r="J815" s="1857">
        <v>320</v>
      </c>
      <c r="K815" s="1857">
        <v>80</v>
      </c>
      <c r="L815" s="1857">
        <v>80</v>
      </c>
      <c r="M815" s="1857">
        <v>80</v>
      </c>
      <c r="N815" s="1857">
        <v>80</v>
      </c>
      <c r="O815" s="2006">
        <v>22691.93</v>
      </c>
      <c r="P815" s="1970">
        <v>900</v>
      </c>
      <c r="Q815" s="1913"/>
      <c r="R815" s="1913"/>
      <c r="S815" s="1913"/>
      <c r="T815" s="2096">
        <f t="shared" si="187"/>
        <v>21791.93</v>
      </c>
      <c r="U815" s="1553"/>
      <c r="V815" s="1553"/>
    </row>
    <row r="816" spans="1:22" ht="64.5" customHeight="1" x14ac:dyDescent="0.2">
      <c r="A816" s="1554"/>
      <c r="B816" s="1562"/>
      <c r="C816" s="1556">
        <v>3000564</v>
      </c>
      <c r="D816" s="2228" t="s">
        <v>1997</v>
      </c>
      <c r="E816" s="1618">
        <v>5003306</v>
      </c>
      <c r="F816" s="2228" t="s">
        <v>1736</v>
      </c>
      <c r="G816" s="2229" t="s">
        <v>2252</v>
      </c>
      <c r="H816" s="2230" t="s">
        <v>2253</v>
      </c>
      <c r="I816" s="1611" t="s">
        <v>293</v>
      </c>
      <c r="J816" s="1857">
        <v>220</v>
      </c>
      <c r="K816" s="1857">
        <v>55</v>
      </c>
      <c r="L816" s="1857">
        <v>55</v>
      </c>
      <c r="M816" s="1857">
        <v>55</v>
      </c>
      <c r="N816" s="1857">
        <v>55</v>
      </c>
      <c r="O816" s="2006">
        <v>32771.78</v>
      </c>
      <c r="P816" s="1970">
        <v>17200</v>
      </c>
      <c r="Q816" s="1913"/>
      <c r="R816" s="1913"/>
      <c r="S816" s="1913"/>
      <c r="T816" s="2096">
        <f t="shared" si="187"/>
        <v>15571.779999999999</v>
      </c>
      <c r="U816" s="1553"/>
      <c r="V816" s="1553"/>
    </row>
    <row r="817" spans="1:22" ht="42" customHeight="1" x14ac:dyDescent="0.2">
      <c r="A817" s="1554"/>
      <c r="B817" s="1562"/>
      <c r="C817" s="1556">
        <v>3000565</v>
      </c>
      <c r="D817" s="2228" t="s">
        <v>1737</v>
      </c>
      <c r="E817" s="1618">
        <v>5001576</v>
      </c>
      <c r="F817" s="2228" t="s">
        <v>2000</v>
      </c>
      <c r="G817" s="2229" t="s">
        <v>2001</v>
      </c>
      <c r="H817" s="1619" t="s">
        <v>2000</v>
      </c>
      <c r="I817" s="1611" t="s">
        <v>1741</v>
      </c>
      <c r="J817" s="1857">
        <v>7</v>
      </c>
      <c r="K817" s="1913">
        <v>1</v>
      </c>
      <c r="L817" s="1913">
        <v>2</v>
      </c>
      <c r="M817" s="1913">
        <v>2</v>
      </c>
      <c r="N817" s="1913">
        <v>2</v>
      </c>
      <c r="O817" s="2006">
        <v>5300</v>
      </c>
      <c r="P817" s="1970">
        <v>5500</v>
      </c>
      <c r="Q817" s="1913"/>
      <c r="R817" s="1913"/>
      <c r="S817" s="1913"/>
      <c r="T817" s="2096">
        <f t="shared" si="187"/>
        <v>-200</v>
      </c>
      <c r="U817" s="1553"/>
      <c r="V817" s="1553"/>
    </row>
    <row r="818" spans="1:22" ht="35.25" customHeight="1" x14ac:dyDescent="0.2">
      <c r="A818" s="1554"/>
      <c r="B818" s="1562"/>
      <c r="C818" s="1556">
        <v>3000565</v>
      </c>
      <c r="D818" s="2228" t="s">
        <v>1737</v>
      </c>
      <c r="E818" s="1618">
        <v>5003299</v>
      </c>
      <c r="F818" s="2228" t="s">
        <v>1740</v>
      </c>
      <c r="G818" s="2229" t="s">
        <v>2003</v>
      </c>
      <c r="H818" s="1619" t="s">
        <v>1740</v>
      </c>
      <c r="I818" s="1611" t="s">
        <v>2004</v>
      </c>
      <c r="J818" s="1857">
        <v>7</v>
      </c>
      <c r="K818" s="1913">
        <v>1</v>
      </c>
      <c r="L818" s="1913">
        <v>2</v>
      </c>
      <c r="M818" s="1913">
        <v>2</v>
      </c>
      <c r="N818" s="1913">
        <v>2</v>
      </c>
      <c r="O818" s="2006">
        <v>13793.67</v>
      </c>
      <c r="P818" s="1970">
        <v>26950</v>
      </c>
      <c r="Q818" s="1913"/>
      <c r="R818" s="1913"/>
      <c r="S818" s="1913"/>
      <c r="T818" s="2096">
        <f t="shared" si="187"/>
        <v>-13156.33</v>
      </c>
      <c r="U818" s="1553"/>
      <c r="V818" s="1553"/>
    </row>
    <row r="819" spans="1:22" ht="37.5" customHeight="1" x14ac:dyDescent="0.2">
      <c r="A819" s="1554"/>
      <c r="B819" s="1562"/>
      <c r="C819" s="1556">
        <v>3000565</v>
      </c>
      <c r="D819" s="2228" t="s">
        <v>1737</v>
      </c>
      <c r="E819" s="1618">
        <v>5004475</v>
      </c>
      <c r="F819" s="2228" t="s">
        <v>1742</v>
      </c>
      <c r="G819" s="2229" t="s">
        <v>2005</v>
      </c>
      <c r="H819" s="1619" t="s">
        <v>1742</v>
      </c>
      <c r="I819" s="1611" t="s">
        <v>1741</v>
      </c>
      <c r="J819" s="1857">
        <v>7</v>
      </c>
      <c r="K819" s="1913">
        <v>1</v>
      </c>
      <c r="L819" s="1913">
        <v>2</v>
      </c>
      <c r="M819" s="1913">
        <v>2</v>
      </c>
      <c r="N819" s="1913">
        <v>2</v>
      </c>
      <c r="O819" s="2006">
        <v>21824</v>
      </c>
      <c r="P819" s="1970">
        <v>23000</v>
      </c>
      <c r="Q819" s="1913"/>
      <c r="R819" s="1913"/>
      <c r="S819" s="1913"/>
      <c r="T819" s="2096">
        <f t="shared" si="187"/>
        <v>-1176</v>
      </c>
      <c r="U819" s="1553"/>
      <c r="V819" s="1553"/>
    </row>
    <row r="820" spans="1:22" ht="55.5" customHeight="1" x14ac:dyDescent="0.2">
      <c r="A820" s="1554"/>
      <c r="B820" s="1562"/>
      <c r="C820" s="1556">
        <v>3000628</v>
      </c>
      <c r="D820" s="2228" t="s">
        <v>2006</v>
      </c>
      <c r="E820" s="1618">
        <v>5003303</v>
      </c>
      <c r="F820" s="2228" t="s">
        <v>1745</v>
      </c>
      <c r="G820" s="2229" t="s">
        <v>1744</v>
      </c>
      <c r="H820" s="1619" t="s">
        <v>1745</v>
      </c>
      <c r="I820" s="1611" t="s">
        <v>2007</v>
      </c>
      <c r="J820" s="1857">
        <v>21</v>
      </c>
      <c r="K820" s="1857">
        <v>5</v>
      </c>
      <c r="L820" s="1857">
        <v>5</v>
      </c>
      <c r="M820" s="1857">
        <v>5</v>
      </c>
      <c r="N820" s="1857">
        <v>6</v>
      </c>
      <c r="O820" s="2006">
        <v>6564.04</v>
      </c>
      <c r="P820" s="1970">
        <v>10500</v>
      </c>
      <c r="Q820" s="1913"/>
      <c r="R820" s="1913"/>
      <c r="S820" s="1913"/>
      <c r="T820" s="2096">
        <f t="shared" si="187"/>
        <v>-3935.96</v>
      </c>
      <c r="U820" s="1553"/>
      <c r="V820" s="1553"/>
    </row>
    <row r="821" spans="1:22" ht="53.25" customHeight="1" x14ac:dyDescent="0.2">
      <c r="A821" s="1554"/>
      <c r="B821" s="1562"/>
      <c r="C821" s="1556">
        <v>3000628</v>
      </c>
      <c r="D821" s="2228" t="s">
        <v>2006</v>
      </c>
      <c r="E821" s="1618">
        <v>5004277</v>
      </c>
      <c r="F821" s="2228" t="s">
        <v>1748</v>
      </c>
      <c r="G821" s="2229" t="s">
        <v>1747</v>
      </c>
      <c r="H821" s="1619" t="s">
        <v>1748</v>
      </c>
      <c r="I821" s="1611" t="s">
        <v>1729</v>
      </c>
      <c r="J821" s="1857">
        <v>0</v>
      </c>
      <c r="K821" s="1913">
        <v>0</v>
      </c>
      <c r="L821" s="1913">
        <v>0</v>
      </c>
      <c r="M821" s="1913">
        <v>0</v>
      </c>
      <c r="N821" s="1913">
        <v>0</v>
      </c>
      <c r="O821" s="2006">
        <v>131771.54999999999</v>
      </c>
      <c r="P821" s="1970">
        <v>69354</v>
      </c>
      <c r="Q821" s="1913"/>
      <c r="R821" s="1913"/>
      <c r="S821" s="1913"/>
      <c r="T821" s="2096">
        <f t="shared" si="187"/>
        <v>62417.549999999988</v>
      </c>
      <c r="U821" s="1553"/>
      <c r="V821" s="1553"/>
    </row>
    <row r="822" spans="1:22" ht="64.5" customHeight="1" x14ac:dyDescent="0.2">
      <c r="A822" s="1558"/>
      <c r="B822" s="1563"/>
      <c r="C822" s="1564">
        <v>3000628</v>
      </c>
      <c r="D822" s="2231" t="s">
        <v>2006</v>
      </c>
      <c r="E822" s="2232">
        <v>5004473</v>
      </c>
      <c r="F822" s="2231" t="s">
        <v>1750</v>
      </c>
      <c r="G822" s="2229" t="s">
        <v>1749</v>
      </c>
      <c r="H822" s="2233" t="s">
        <v>1750</v>
      </c>
      <c r="I822" s="2234" t="s">
        <v>1729</v>
      </c>
      <c r="J822" s="1857">
        <v>84</v>
      </c>
      <c r="K822" s="1857">
        <v>21</v>
      </c>
      <c r="L822" s="1857">
        <v>21</v>
      </c>
      <c r="M822" s="1857">
        <v>21</v>
      </c>
      <c r="N822" s="1857">
        <v>21</v>
      </c>
      <c r="O822" s="2006">
        <v>131771.54999999999</v>
      </c>
      <c r="P822" s="1851">
        <v>500</v>
      </c>
      <c r="Q822" s="1913"/>
      <c r="R822" s="1913"/>
      <c r="S822" s="1913"/>
      <c r="T822" s="2096">
        <f t="shared" si="187"/>
        <v>131271.54999999999</v>
      </c>
      <c r="U822" s="1553"/>
      <c r="V822" s="1553"/>
    </row>
    <row r="823" spans="1:22" x14ac:dyDescent="0.2">
      <c r="A823" s="1826"/>
      <c r="B823" s="1826"/>
      <c r="C823" s="1827"/>
      <c r="D823" s="1828"/>
      <c r="E823" s="1829"/>
      <c r="F823" s="1830"/>
      <c r="G823" s="1831"/>
      <c r="H823" s="1826"/>
      <c r="I823" s="1830"/>
      <c r="J823" s="1826"/>
      <c r="K823" s="1826"/>
      <c r="L823" s="1826"/>
      <c r="M823" s="1826"/>
      <c r="N823" s="1826"/>
      <c r="O823" s="1826"/>
      <c r="P823" s="1826"/>
      <c r="Q823" s="1826"/>
      <c r="R823" s="1826"/>
      <c r="S823" s="1826"/>
      <c r="T823" s="1826"/>
      <c r="U823" s="1826"/>
      <c r="V823" s="1826"/>
    </row>
    <row r="824" spans="1:22" x14ac:dyDescent="0.2">
      <c r="A824" s="1826"/>
      <c r="B824" s="1826"/>
      <c r="C824" s="1827"/>
      <c r="D824" s="1828"/>
      <c r="E824" s="1829"/>
      <c r="F824" s="1830"/>
      <c r="G824" s="1831"/>
      <c r="H824" s="1826"/>
      <c r="I824" s="1830"/>
      <c r="J824" s="1826"/>
      <c r="K824" s="1826"/>
      <c r="L824" s="1826"/>
      <c r="M824" s="1826"/>
      <c r="N824" s="1826"/>
      <c r="O824" s="1826"/>
      <c r="P824" s="1826"/>
      <c r="Q824" s="1826"/>
      <c r="R824" s="1826"/>
      <c r="S824" s="1826"/>
      <c r="T824" s="1826"/>
      <c r="U824" s="1826"/>
      <c r="V824" s="1826"/>
    </row>
    <row r="825" spans="1:22" x14ac:dyDescent="0.2">
      <c r="A825" s="1964" t="s">
        <v>0</v>
      </c>
      <c r="B825" s="1964"/>
      <c r="C825" s="1964"/>
      <c r="D825" s="1964"/>
      <c r="E825" s="1964"/>
      <c r="F825" s="1964"/>
      <c r="G825" s="1964"/>
      <c r="H825" s="1964"/>
      <c r="I825" s="1964"/>
      <c r="J825" s="1964"/>
      <c r="K825" s="1964"/>
      <c r="L825" s="1964"/>
      <c r="M825" s="1964"/>
      <c r="N825" s="1964"/>
      <c r="O825" s="1964"/>
      <c r="P825" s="1964"/>
      <c r="Q825" s="1964"/>
      <c r="R825" s="1964"/>
      <c r="S825" s="1964"/>
      <c r="T825" s="1964"/>
      <c r="U825" s="1964"/>
      <c r="V825" s="1964"/>
    </row>
    <row r="826" spans="1:22" x14ac:dyDescent="0.2">
      <c r="A826" s="1964" t="s">
        <v>244</v>
      </c>
      <c r="B826" s="1964"/>
      <c r="C826" s="1964"/>
      <c r="D826" s="1964"/>
      <c r="E826" s="1964"/>
      <c r="F826" s="1964"/>
      <c r="G826" s="1964"/>
      <c r="H826" s="1964"/>
      <c r="I826" s="1964"/>
      <c r="J826" s="1964"/>
      <c r="K826" s="1964"/>
      <c r="L826" s="1964"/>
      <c r="M826" s="1964"/>
      <c r="N826" s="1964"/>
      <c r="O826" s="1964"/>
      <c r="P826" s="1964"/>
      <c r="Q826" s="1964"/>
      <c r="R826" s="1964"/>
      <c r="S826" s="1964"/>
      <c r="T826" s="1964"/>
      <c r="U826" s="1964"/>
      <c r="V826" s="1964"/>
    </row>
    <row r="827" spans="1:22" x14ac:dyDescent="0.2">
      <c r="A827" s="1826"/>
      <c r="B827" s="1826"/>
      <c r="C827" s="1827"/>
      <c r="D827" s="1828"/>
      <c r="E827" s="1829"/>
      <c r="F827" s="1830"/>
      <c r="G827" s="1831"/>
      <c r="H827" s="1826"/>
      <c r="I827" s="1830"/>
      <c r="J827" s="1826"/>
      <c r="K827" s="1826"/>
      <c r="L827" s="1826"/>
      <c r="M827" s="1826"/>
      <c r="N827" s="1826"/>
      <c r="O827" s="1826"/>
      <c r="P827" s="1826"/>
      <c r="Q827" s="1826"/>
      <c r="R827" s="1826"/>
      <c r="S827" s="1826"/>
      <c r="T827" s="1826"/>
      <c r="U827" s="1826"/>
      <c r="V827" s="1826"/>
    </row>
    <row r="828" spans="1:22" x14ac:dyDescent="0.2">
      <c r="A828" s="1826"/>
      <c r="B828" s="2083" t="s">
        <v>1957</v>
      </c>
      <c r="C828" s="2223" t="s">
        <v>2254</v>
      </c>
      <c r="D828" s="2223"/>
      <c r="E828" s="2223"/>
      <c r="F828" s="2223"/>
      <c r="G828" s="2223"/>
      <c r="H828" s="2223"/>
      <c r="I828" s="2223"/>
      <c r="J828" s="2223"/>
      <c r="K828" s="2223"/>
      <c r="L828" s="2223"/>
      <c r="M828" s="2223"/>
      <c r="N828" s="2223"/>
      <c r="O828" s="2223"/>
      <c r="P828" s="1826"/>
      <c r="Q828" s="1826"/>
      <c r="R828" s="1826"/>
      <c r="S828" s="1826"/>
      <c r="T828" s="1826"/>
      <c r="U828" s="1826"/>
      <c r="V828" s="1826"/>
    </row>
    <row r="829" spans="1:22" x14ac:dyDescent="0.2">
      <c r="A829" s="1826"/>
      <c r="B829" s="2083" t="s">
        <v>1662</v>
      </c>
      <c r="C829" s="2213"/>
      <c r="D829" s="2214"/>
      <c r="E829" s="1829"/>
      <c r="F829" s="2083"/>
      <c r="G829" s="2118"/>
      <c r="H829" s="1826"/>
      <c r="I829" s="1830"/>
      <c r="J829" s="1826"/>
      <c r="K829" s="1826"/>
      <c r="L829" s="1826"/>
      <c r="M829" s="1826"/>
      <c r="N829" s="1826"/>
      <c r="O829" s="1826"/>
      <c r="P829" s="1826"/>
      <c r="Q829" s="1826"/>
      <c r="R829" s="1826"/>
      <c r="S829" s="1826"/>
      <c r="T829" s="1826"/>
      <c r="U829" s="1826"/>
      <c r="V829" s="1826"/>
    </row>
    <row r="830" spans="1:22" ht="13.5" thickBot="1" x14ac:dyDescent="0.25">
      <c r="A830" s="1826"/>
      <c r="B830" s="1826"/>
      <c r="C830" s="1827"/>
      <c r="D830" s="1828"/>
      <c r="E830" s="1829"/>
      <c r="F830" s="1830"/>
      <c r="G830" s="1831"/>
      <c r="H830" s="1826"/>
      <c r="I830" s="1830"/>
      <c r="J830" s="1826"/>
      <c r="K830" s="1826"/>
      <c r="L830" s="1826"/>
      <c r="M830" s="1826"/>
      <c r="N830" s="1826"/>
      <c r="O830" s="1826"/>
      <c r="P830" s="1826"/>
      <c r="Q830" s="1826"/>
      <c r="R830" s="1826"/>
      <c r="S830" s="1826"/>
      <c r="T830" s="1826"/>
      <c r="U830" s="1826"/>
      <c r="V830" s="1826"/>
    </row>
    <row r="831" spans="1:22" ht="12.75" customHeight="1" x14ac:dyDescent="0.2">
      <c r="A831" s="1569" t="s">
        <v>4</v>
      </c>
      <c r="B831" s="1167" t="s">
        <v>247</v>
      </c>
      <c r="C831" s="1165" t="s">
        <v>5</v>
      </c>
      <c r="D831" s="1274" t="s">
        <v>6</v>
      </c>
      <c r="E831" s="1165" t="s">
        <v>7</v>
      </c>
      <c r="F831" s="1167" t="s">
        <v>248</v>
      </c>
      <c r="G831" s="1168" t="s">
        <v>249</v>
      </c>
      <c r="H831" s="1166" t="s">
        <v>250</v>
      </c>
      <c r="I831" s="1165" t="s">
        <v>11</v>
      </c>
      <c r="J831" s="1169" t="s">
        <v>251</v>
      </c>
      <c r="K831" s="1170" t="s">
        <v>252</v>
      </c>
      <c r="L831" s="1171"/>
      <c r="M831" s="1171"/>
      <c r="N831" s="1171"/>
      <c r="O831" s="1172" t="s">
        <v>253</v>
      </c>
      <c r="P831" s="1173"/>
      <c r="Q831" s="1173"/>
      <c r="R831" s="1173"/>
      <c r="S831" s="1173"/>
      <c r="T831" s="1174"/>
      <c r="U831" s="1175" t="s">
        <v>15</v>
      </c>
      <c r="V831" s="1168" t="s">
        <v>16</v>
      </c>
    </row>
    <row r="832" spans="1:22" ht="16.5" x14ac:dyDescent="0.2">
      <c r="A832" s="1176"/>
      <c r="B832" s="1178"/>
      <c r="C832" s="1176"/>
      <c r="D832" s="1275"/>
      <c r="E832" s="1176"/>
      <c r="F832" s="1178"/>
      <c r="G832" s="1179"/>
      <c r="H832" s="1177"/>
      <c r="I832" s="1176"/>
      <c r="J832" s="1180"/>
      <c r="K832" s="1181"/>
      <c r="L832" s="1182"/>
      <c r="M832" s="1182"/>
      <c r="N832" s="1182"/>
      <c r="O832" s="1183" t="s">
        <v>17</v>
      </c>
      <c r="P832" s="1839" t="s">
        <v>18</v>
      </c>
      <c r="Q832" s="1184" t="s">
        <v>19</v>
      </c>
      <c r="R832" s="1184" t="s">
        <v>254</v>
      </c>
      <c r="S832" s="1185" t="s">
        <v>21</v>
      </c>
      <c r="T832" s="1186" t="s">
        <v>255</v>
      </c>
      <c r="U832" s="1180"/>
      <c r="V832" s="1179"/>
    </row>
    <row r="833" spans="1:23" ht="42" thickBot="1" x14ac:dyDescent="0.25">
      <c r="A833" s="1570"/>
      <c r="B833" s="1189"/>
      <c r="C833" s="1187"/>
      <c r="D833" s="1276"/>
      <c r="E833" s="1187"/>
      <c r="F833" s="1189"/>
      <c r="G833" s="1190"/>
      <c r="H833" s="1188"/>
      <c r="I833" s="1187"/>
      <c r="J833" s="1191"/>
      <c r="K833" s="1192" t="s">
        <v>23</v>
      </c>
      <c r="L833" s="1192" t="s">
        <v>24</v>
      </c>
      <c r="M833" s="1192" t="s">
        <v>25</v>
      </c>
      <c r="N833" s="1192" t="s">
        <v>26</v>
      </c>
      <c r="O833" s="1192" t="s">
        <v>256</v>
      </c>
      <c r="P833" s="1839" t="s">
        <v>742</v>
      </c>
      <c r="Q833" s="1184" t="s">
        <v>258</v>
      </c>
      <c r="R833" s="1184" t="s">
        <v>259</v>
      </c>
      <c r="S833" s="1366" t="s">
        <v>260</v>
      </c>
      <c r="T833" s="1180"/>
      <c r="U833" s="1180"/>
      <c r="V833" s="1179"/>
    </row>
    <row r="834" spans="1:23" ht="21" customHeight="1" x14ac:dyDescent="0.2">
      <c r="A834" s="1571" t="s">
        <v>1663</v>
      </c>
      <c r="B834" s="1572"/>
      <c r="C834" s="1572"/>
      <c r="D834" s="1572"/>
      <c r="E834" s="1572"/>
      <c r="F834" s="1573"/>
      <c r="G834" s="1573"/>
      <c r="H834" s="1573"/>
      <c r="I834" s="1573"/>
      <c r="J834" s="1573"/>
      <c r="K834" s="1573"/>
      <c r="L834" s="1573"/>
      <c r="M834" s="1573"/>
      <c r="N834" s="1553"/>
      <c r="O834" s="1553"/>
      <c r="P834" s="2044"/>
      <c r="Q834" s="1553"/>
      <c r="R834" s="1553"/>
      <c r="S834" s="1553"/>
      <c r="T834" s="1553"/>
      <c r="U834" s="1553"/>
      <c r="V834" s="1553"/>
    </row>
    <row r="835" spans="1:23" ht="42" customHeight="1" x14ac:dyDescent="0.2">
      <c r="A835" s="1560" t="s">
        <v>1664</v>
      </c>
      <c r="B835" s="2235" t="s">
        <v>1581</v>
      </c>
      <c r="C835" s="1556">
        <v>3000001</v>
      </c>
      <c r="D835" s="740" t="s">
        <v>35</v>
      </c>
      <c r="E835" s="739">
        <v>5002826</v>
      </c>
      <c r="F835" s="740" t="s">
        <v>1665</v>
      </c>
      <c r="G835" s="1576" t="s">
        <v>1666</v>
      </c>
      <c r="H835" s="1577" t="s">
        <v>1667</v>
      </c>
      <c r="I835" s="1578" t="s">
        <v>37</v>
      </c>
      <c r="J835" s="1857">
        <v>16</v>
      </c>
      <c r="K835" s="1857">
        <v>4</v>
      </c>
      <c r="L835" s="1857">
        <v>4</v>
      </c>
      <c r="M835" s="1857">
        <v>4</v>
      </c>
      <c r="N835" s="1857">
        <v>4</v>
      </c>
      <c r="O835" s="2006">
        <v>52377.83</v>
      </c>
      <c r="P835" s="1970">
        <v>500</v>
      </c>
      <c r="Q835" s="1913"/>
      <c r="R835" s="1913"/>
      <c r="S835" s="1913"/>
      <c r="T835" s="1877">
        <f t="shared" ref="T835" si="188">+O835-P835-Q835-R835-S835</f>
        <v>51877.83</v>
      </c>
      <c r="U835" s="1553"/>
      <c r="V835" s="1553"/>
    </row>
    <row r="836" spans="1:23" ht="32.25" customHeight="1" x14ac:dyDescent="0.2">
      <c r="A836" s="1554"/>
      <c r="B836" s="2236"/>
      <c r="C836" s="2237">
        <v>3000001</v>
      </c>
      <c r="D836" s="2228" t="s">
        <v>35</v>
      </c>
      <c r="E836" s="2237">
        <v>5002827</v>
      </c>
      <c r="F836" s="2228" t="s">
        <v>1669</v>
      </c>
      <c r="G836" s="2238" t="s">
        <v>1670</v>
      </c>
      <c r="H836" s="2239" t="s">
        <v>1669</v>
      </c>
      <c r="I836" s="1611" t="s">
        <v>37</v>
      </c>
      <c r="J836" s="1857">
        <v>0</v>
      </c>
      <c r="K836" s="1913">
        <v>0</v>
      </c>
      <c r="L836" s="1913">
        <v>0</v>
      </c>
      <c r="M836" s="1913">
        <v>0</v>
      </c>
      <c r="N836" s="1913">
        <v>0</v>
      </c>
      <c r="O836" s="1913"/>
      <c r="P836" s="1851"/>
      <c r="Q836" s="1913"/>
      <c r="R836" s="1913"/>
      <c r="S836" s="1913"/>
      <c r="T836" s="1913"/>
      <c r="U836" s="1553"/>
      <c r="V836" s="1553"/>
    </row>
    <row r="837" spans="1:23" ht="32.25" customHeight="1" x14ac:dyDescent="0.2">
      <c r="A837" s="1554"/>
      <c r="B837" s="2236"/>
      <c r="C837" s="2237">
        <v>3000001</v>
      </c>
      <c r="D837" s="2228" t="s">
        <v>35</v>
      </c>
      <c r="E837" s="2237">
        <v>5002828</v>
      </c>
      <c r="F837" s="2228" t="s">
        <v>1671</v>
      </c>
      <c r="G837" s="2238" t="s">
        <v>1672</v>
      </c>
      <c r="H837" s="2239" t="s">
        <v>1671</v>
      </c>
      <c r="I837" s="1611" t="s">
        <v>37</v>
      </c>
      <c r="J837" s="1857">
        <v>0</v>
      </c>
      <c r="K837" s="1913">
        <v>0</v>
      </c>
      <c r="L837" s="1913">
        <v>0</v>
      </c>
      <c r="M837" s="1913">
        <v>0</v>
      </c>
      <c r="N837" s="1913">
        <v>0</v>
      </c>
      <c r="O837" s="1913"/>
      <c r="P837" s="1851"/>
      <c r="Q837" s="1913"/>
      <c r="R837" s="1913"/>
      <c r="S837" s="1913"/>
      <c r="T837" s="1913"/>
      <c r="U837" s="1553"/>
      <c r="V837" s="1553"/>
    </row>
    <row r="838" spans="1:23" ht="21.75" customHeight="1" x14ac:dyDescent="0.2">
      <c r="A838" s="1554"/>
      <c r="B838" s="2236"/>
      <c r="C838" s="2237">
        <v>3000002</v>
      </c>
      <c r="D838" s="2228" t="s">
        <v>35</v>
      </c>
      <c r="E838" s="2240" t="s">
        <v>1673</v>
      </c>
      <c r="F838" s="2240" t="s">
        <v>1674</v>
      </c>
      <c r="G838" s="2238" t="s">
        <v>1673</v>
      </c>
      <c r="H838" s="2240" t="s">
        <v>1674</v>
      </c>
      <c r="I838" s="1611"/>
      <c r="J838" s="1857">
        <v>0</v>
      </c>
      <c r="K838" s="1913">
        <v>0</v>
      </c>
      <c r="L838" s="1913">
        <v>0</v>
      </c>
      <c r="M838" s="1913">
        <v>0</v>
      </c>
      <c r="N838" s="1913">
        <v>0</v>
      </c>
      <c r="O838" s="1913"/>
      <c r="P838" s="1851">
        <v>500</v>
      </c>
      <c r="Q838" s="1913"/>
      <c r="R838" s="1913"/>
      <c r="S838" s="1913"/>
      <c r="T838" s="1877">
        <f t="shared" ref="T838" si="189">+O838-P838-Q838-R838-S838</f>
        <v>-500</v>
      </c>
      <c r="U838" s="1553"/>
      <c r="V838" s="1553"/>
    </row>
    <row r="839" spans="1:23" ht="37.5" customHeight="1" x14ac:dyDescent="0.2">
      <c r="A839" s="1558"/>
      <c r="B839" s="2241"/>
      <c r="C839" s="2237">
        <v>3000001</v>
      </c>
      <c r="D839" s="2228" t="s">
        <v>35</v>
      </c>
      <c r="E839" s="2237">
        <v>5002829</v>
      </c>
      <c r="F839" s="2228" t="s">
        <v>1675</v>
      </c>
      <c r="G839" s="2242" t="s">
        <v>1676</v>
      </c>
      <c r="H839" s="2228" t="s">
        <v>1675</v>
      </c>
      <c r="I839" s="1611" t="s">
        <v>50</v>
      </c>
      <c r="J839" s="1857">
        <v>0</v>
      </c>
      <c r="K839" s="1913">
        <v>0</v>
      </c>
      <c r="L839" s="1913">
        <v>0</v>
      </c>
      <c r="M839" s="1913">
        <v>0</v>
      </c>
      <c r="N839" s="1913">
        <v>0</v>
      </c>
      <c r="O839" s="1913"/>
      <c r="P839" s="1851"/>
      <c r="Q839" s="1913"/>
      <c r="R839" s="1913"/>
      <c r="S839" s="1913"/>
      <c r="T839" s="1913"/>
      <c r="U839" s="1553"/>
      <c r="V839" s="1553"/>
    </row>
    <row r="840" spans="1:23" s="2249" customFormat="1" ht="38.25" customHeight="1" x14ac:dyDescent="0.2">
      <c r="A840" s="1560" t="s">
        <v>1517</v>
      </c>
      <c r="B840" s="1561" t="s">
        <v>1677</v>
      </c>
      <c r="C840" s="1906" t="s">
        <v>1678</v>
      </c>
      <c r="D840" s="1906" t="s">
        <v>1679</v>
      </c>
      <c r="E840" s="1906" t="s">
        <v>1680</v>
      </c>
      <c r="F840" s="1906" t="s">
        <v>1681</v>
      </c>
      <c r="G840" s="1595" t="s">
        <v>1680</v>
      </c>
      <c r="H840" s="1906" t="s">
        <v>1681</v>
      </c>
      <c r="I840" s="1596" t="s">
        <v>1682</v>
      </c>
      <c r="J840" s="2243">
        <v>0</v>
      </c>
      <c r="K840" s="2244">
        <v>0</v>
      </c>
      <c r="L840" s="2244">
        <v>0</v>
      </c>
      <c r="M840" s="2244">
        <v>0</v>
      </c>
      <c r="N840" s="2244">
        <v>0</v>
      </c>
      <c r="O840" s="2245">
        <v>34304.400000000001</v>
      </c>
      <c r="P840" s="2246">
        <v>500</v>
      </c>
      <c r="Q840" s="2244"/>
      <c r="R840" s="2244"/>
      <c r="S840" s="2244"/>
      <c r="T840" s="1877">
        <f t="shared" ref="T840" si="190">+O840-P840-Q840-R840-S840</f>
        <v>33804.400000000001</v>
      </c>
      <c r="U840" s="2247"/>
      <c r="V840" s="2247"/>
      <c r="W840" s="2248"/>
    </row>
    <row r="841" spans="1:23" ht="53.25" customHeight="1" x14ac:dyDescent="0.2">
      <c r="A841" s="1554"/>
      <c r="B841" s="1562"/>
      <c r="C841" s="1997" t="s">
        <v>1683</v>
      </c>
      <c r="D841" s="1997" t="s">
        <v>1684</v>
      </c>
      <c r="E841" s="1997" t="s">
        <v>1685</v>
      </c>
      <c r="F841" s="1906" t="s">
        <v>1686</v>
      </c>
      <c r="G841" s="1595" t="s">
        <v>1685</v>
      </c>
      <c r="H841" s="1906" t="s">
        <v>1686</v>
      </c>
      <c r="I841" s="1596" t="s">
        <v>1682</v>
      </c>
      <c r="J841" s="1857">
        <v>0</v>
      </c>
      <c r="K841" s="1913">
        <v>0</v>
      </c>
      <c r="L841" s="1913">
        <v>0</v>
      </c>
      <c r="M841" s="1913">
        <v>0</v>
      </c>
      <c r="N841" s="1913">
        <v>0</v>
      </c>
      <c r="O841" s="1913"/>
      <c r="P841" s="1851"/>
      <c r="Q841" s="1913"/>
      <c r="R841" s="1913"/>
      <c r="S841" s="1913"/>
      <c r="T841" s="1913"/>
      <c r="U841" s="1553"/>
      <c r="V841" s="1553"/>
    </row>
    <row r="842" spans="1:23" s="1583" customFormat="1" ht="33" x14ac:dyDescent="0.2">
      <c r="A842" s="1554"/>
      <c r="B842" s="1562"/>
      <c r="C842" s="1593" t="s">
        <v>1687</v>
      </c>
      <c r="D842" s="1593" t="s">
        <v>1688</v>
      </c>
      <c r="E842" s="1593" t="s">
        <v>1689</v>
      </c>
      <c r="F842" s="1593" t="s">
        <v>1690</v>
      </c>
      <c r="G842" s="1595" t="s">
        <v>1689</v>
      </c>
      <c r="H842" s="1593" t="s">
        <v>1690</v>
      </c>
      <c r="I842" s="2250" t="s">
        <v>1682</v>
      </c>
      <c r="J842" s="2251">
        <v>20</v>
      </c>
      <c r="K842" s="1857">
        <v>5</v>
      </c>
      <c r="L842" s="1857">
        <v>5</v>
      </c>
      <c r="M842" s="1857">
        <v>5</v>
      </c>
      <c r="N842" s="1857">
        <v>5</v>
      </c>
      <c r="O842" s="2006">
        <v>5610.81</v>
      </c>
      <c r="P842" s="1970">
        <v>1000</v>
      </c>
      <c r="Q842" s="2252"/>
      <c r="R842" s="2252"/>
      <c r="S842" s="2252"/>
      <c r="T842" s="2252"/>
      <c r="U842" s="1585"/>
      <c r="V842" s="1585"/>
    </row>
    <row r="843" spans="1:23" s="1583" customFormat="1" ht="24.75" x14ac:dyDescent="0.2">
      <c r="A843" s="1554"/>
      <c r="B843" s="1562"/>
      <c r="C843" s="1593" t="s">
        <v>1691</v>
      </c>
      <c r="D843" s="1593" t="s">
        <v>1692</v>
      </c>
      <c r="E843" s="1593" t="s">
        <v>1693</v>
      </c>
      <c r="F843" s="1593" t="s">
        <v>1694</v>
      </c>
      <c r="G843" s="1595" t="s">
        <v>1693</v>
      </c>
      <c r="H843" s="1593" t="s">
        <v>1694</v>
      </c>
      <c r="I843" s="2250" t="s">
        <v>1682</v>
      </c>
      <c r="J843" s="2243">
        <v>12</v>
      </c>
      <c r="K843" s="1857">
        <v>3</v>
      </c>
      <c r="L843" s="1857">
        <v>3</v>
      </c>
      <c r="M843" s="1857">
        <v>3</v>
      </c>
      <c r="N843" s="1857">
        <v>3</v>
      </c>
      <c r="O843" s="1884"/>
      <c r="P843" s="1970"/>
      <c r="Q843" s="2252"/>
      <c r="R843" s="2252"/>
      <c r="S843" s="2252"/>
      <c r="T843" s="2252"/>
      <c r="U843" s="1585"/>
      <c r="V843" s="1585"/>
    </row>
    <row r="844" spans="1:23" s="1583" customFormat="1" ht="33" x14ac:dyDescent="0.25">
      <c r="A844" s="1554"/>
      <c r="B844" s="1562"/>
      <c r="C844" s="1593" t="s">
        <v>1691</v>
      </c>
      <c r="D844" s="1593" t="s">
        <v>1692</v>
      </c>
      <c r="E844" s="1593" t="s">
        <v>1695</v>
      </c>
      <c r="F844" s="1593" t="s">
        <v>2008</v>
      </c>
      <c r="G844" s="1595" t="s">
        <v>1695</v>
      </c>
      <c r="H844" s="1593" t="s">
        <v>1696</v>
      </c>
      <c r="I844" s="2250" t="s">
        <v>1682</v>
      </c>
      <c r="J844" s="2253">
        <v>0</v>
      </c>
      <c r="K844" s="2252">
        <v>0</v>
      </c>
      <c r="L844" s="2252">
        <v>0</v>
      </c>
      <c r="M844" s="2252">
        <v>0</v>
      </c>
      <c r="N844" s="2252">
        <v>0</v>
      </c>
      <c r="O844" s="2252"/>
      <c r="P844" s="2254"/>
      <c r="Q844" s="2252"/>
      <c r="R844" s="2252"/>
      <c r="S844" s="2252"/>
      <c r="T844" s="2252"/>
      <c r="U844" s="1585"/>
      <c r="V844" s="1585"/>
    </row>
    <row r="845" spans="1:23" s="1583" customFormat="1" ht="57.75" x14ac:dyDescent="0.25">
      <c r="A845" s="1554"/>
      <c r="B845" s="1562"/>
      <c r="C845" s="1593" t="s">
        <v>1697</v>
      </c>
      <c r="D845" s="1593" t="s">
        <v>1698</v>
      </c>
      <c r="E845" s="1593" t="s">
        <v>1699</v>
      </c>
      <c r="F845" s="1593" t="s">
        <v>1700</v>
      </c>
      <c r="G845" s="1595" t="s">
        <v>1699</v>
      </c>
      <c r="H845" s="1593" t="s">
        <v>1700</v>
      </c>
      <c r="I845" s="2250" t="s">
        <v>1682</v>
      </c>
      <c r="J845" s="2253">
        <v>0</v>
      </c>
      <c r="K845" s="2252">
        <v>0</v>
      </c>
      <c r="L845" s="2252">
        <v>0</v>
      </c>
      <c r="M845" s="2252">
        <v>0</v>
      </c>
      <c r="N845" s="2252">
        <v>0</v>
      </c>
      <c r="O845" s="2252"/>
      <c r="P845" s="2254"/>
      <c r="Q845" s="2252"/>
      <c r="R845" s="2252"/>
      <c r="S845" s="2252"/>
      <c r="T845" s="2252"/>
      <c r="U845" s="1585"/>
      <c r="V845" s="1585"/>
    </row>
    <row r="846" spans="1:23" s="1583" customFormat="1" ht="41.25" x14ac:dyDescent="0.25">
      <c r="A846" s="1554"/>
      <c r="B846" s="1562"/>
      <c r="C846" s="1593" t="s">
        <v>1701</v>
      </c>
      <c r="D846" s="1593" t="s">
        <v>1702</v>
      </c>
      <c r="E846" s="1593" t="s">
        <v>1703</v>
      </c>
      <c r="F846" s="1593" t="s">
        <v>1702</v>
      </c>
      <c r="G846" s="1595" t="s">
        <v>1703</v>
      </c>
      <c r="H846" s="1593" t="s">
        <v>1702</v>
      </c>
      <c r="I846" s="2250" t="s">
        <v>1682</v>
      </c>
      <c r="J846" s="2253">
        <v>0</v>
      </c>
      <c r="K846" s="2252">
        <v>0</v>
      </c>
      <c r="L846" s="2252">
        <v>0</v>
      </c>
      <c r="M846" s="2252">
        <v>0</v>
      </c>
      <c r="N846" s="2252">
        <v>0</v>
      </c>
      <c r="O846" s="2252"/>
      <c r="P846" s="2254"/>
      <c r="Q846" s="2252"/>
      <c r="R846" s="2252"/>
      <c r="S846" s="2252"/>
      <c r="T846" s="2252"/>
      <c r="U846" s="1585"/>
      <c r="V846" s="1585"/>
    </row>
    <row r="847" spans="1:23" s="1583" customFormat="1" ht="41.25" x14ac:dyDescent="0.25">
      <c r="A847" s="1554"/>
      <c r="B847" s="1562"/>
      <c r="C847" s="1593" t="s">
        <v>1704</v>
      </c>
      <c r="D847" s="1593" t="s">
        <v>1705</v>
      </c>
      <c r="E847" s="1593" t="s">
        <v>1706</v>
      </c>
      <c r="F847" s="1593" t="s">
        <v>1707</v>
      </c>
      <c r="G847" s="1595" t="s">
        <v>1706</v>
      </c>
      <c r="H847" s="1593" t="s">
        <v>1707</v>
      </c>
      <c r="I847" s="2250" t="s">
        <v>1524</v>
      </c>
      <c r="J847" s="2253">
        <v>0</v>
      </c>
      <c r="K847" s="2252">
        <v>0</v>
      </c>
      <c r="L847" s="2252">
        <v>0</v>
      </c>
      <c r="M847" s="2252">
        <v>0</v>
      </c>
      <c r="N847" s="2252">
        <v>0</v>
      </c>
      <c r="O847" s="2252"/>
      <c r="P847" s="2254"/>
      <c r="Q847" s="2252"/>
      <c r="R847" s="2252"/>
      <c r="S847" s="2252"/>
      <c r="T847" s="2252"/>
      <c r="U847" s="1585"/>
      <c r="V847" s="1585"/>
    </row>
    <row r="848" spans="1:23" s="1583" customFormat="1" ht="41.25" x14ac:dyDescent="0.25">
      <c r="A848" s="1554"/>
      <c r="B848" s="1562"/>
      <c r="C848" s="1593" t="s">
        <v>1704</v>
      </c>
      <c r="D848" s="1593" t="s">
        <v>1705</v>
      </c>
      <c r="E848" s="1593" t="s">
        <v>1708</v>
      </c>
      <c r="F848" s="1593" t="s">
        <v>1709</v>
      </c>
      <c r="G848" s="1595" t="s">
        <v>1708</v>
      </c>
      <c r="H848" s="1593" t="s">
        <v>1709</v>
      </c>
      <c r="I848" s="2250" t="s">
        <v>1524</v>
      </c>
      <c r="J848" s="2253">
        <v>0</v>
      </c>
      <c r="K848" s="2252">
        <v>0</v>
      </c>
      <c r="L848" s="2252">
        <v>0</v>
      </c>
      <c r="M848" s="2252">
        <v>0</v>
      </c>
      <c r="N848" s="2252">
        <v>0</v>
      </c>
      <c r="O848" s="2252"/>
      <c r="P848" s="2254"/>
      <c r="Q848" s="2252"/>
      <c r="R848" s="2252"/>
      <c r="S848" s="2252"/>
      <c r="T848" s="2252"/>
      <c r="U848" s="1585"/>
      <c r="V848" s="1585"/>
    </row>
    <row r="849" spans="1:22" s="1583" customFormat="1" ht="33" x14ac:dyDescent="0.25">
      <c r="A849" s="1554"/>
      <c r="B849" s="1562"/>
      <c r="C849" s="1593" t="s">
        <v>1710</v>
      </c>
      <c r="D849" s="1593" t="s">
        <v>1711</v>
      </c>
      <c r="E849" s="1593" t="s">
        <v>1712</v>
      </c>
      <c r="F849" s="1593" t="s">
        <v>1713</v>
      </c>
      <c r="G849" s="1595" t="s">
        <v>1712</v>
      </c>
      <c r="H849" s="1593" t="s">
        <v>1713</v>
      </c>
      <c r="I849" s="2250" t="s">
        <v>1524</v>
      </c>
      <c r="J849" s="2253">
        <v>0</v>
      </c>
      <c r="K849" s="2252">
        <v>0</v>
      </c>
      <c r="L849" s="2252">
        <v>0</v>
      </c>
      <c r="M849" s="2252">
        <v>0</v>
      </c>
      <c r="N849" s="2252">
        <v>0</v>
      </c>
      <c r="O849" s="2252"/>
      <c r="P849" s="2254"/>
      <c r="Q849" s="2252"/>
      <c r="R849" s="2252"/>
      <c r="S849" s="2252"/>
      <c r="T849" s="2252"/>
      <c r="U849" s="1585"/>
      <c r="V849" s="1585"/>
    </row>
    <row r="850" spans="1:22" s="1583" customFormat="1" ht="33" x14ac:dyDescent="0.25">
      <c r="A850" s="1554"/>
      <c r="B850" s="1562"/>
      <c r="C850" s="1593" t="s">
        <v>1710</v>
      </c>
      <c r="D850" s="1593" t="s">
        <v>1711</v>
      </c>
      <c r="E850" s="1593" t="s">
        <v>1714</v>
      </c>
      <c r="F850" s="1593" t="s">
        <v>1715</v>
      </c>
      <c r="G850" s="1595" t="s">
        <v>1714</v>
      </c>
      <c r="H850" s="1593" t="s">
        <v>1715</v>
      </c>
      <c r="I850" s="2250" t="s">
        <v>1524</v>
      </c>
      <c r="J850" s="2253">
        <v>0</v>
      </c>
      <c r="K850" s="2252">
        <v>0</v>
      </c>
      <c r="L850" s="2252">
        <v>0</v>
      </c>
      <c r="M850" s="2252">
        <v>0</v>
      </c>
      <c r="N850" s="2252">
        <v>0</v>
      </c>
      <c r="O850" s="2252"/>
      <c r="P850" s="2254"/>
      <c r="Q850" s="2252"/>
      <c r="R850" s="2252"/>
      <c r="S850" s="2252"/>
      <c r="T850" s="2252"/>
      <c r="U850" s="1585"/>
      <c r="V850" s="1585"/>
    </row>
    <row r="851" spans="1:22" s="1583" customFormat="1" ht="51" customHeight="1" x14ac:dyDescent="0.25">
      <c r="A851" s="1554"/>
      <c r="B851" s="1562"/>
      <c r="C851" s="1593" t="s">
        <v>1716</v>
      </c>
      <c r="D851" s="1593" t="s">
        <v>1717</v>
      </c>
      <c r="E851" s="1593" t="s">
        <v>1718</v>
      </c>
      <c r="F851" s="1593" t="s">
        <v>1719</v>
      </c>
      <c r="G851" s="1595" t="s">
        <v>1718</v>
      </c>
      <c r="H851" s="1593" t="s">
        <v>1719</v>
      </c>
      <c r="I851" s="2250" t="s">
        <v>1524</v>
      </c>
      <c r="J851" s="2253">
        <v>0</v>
      </c>
      <c r="K851" s="2252">
        <v>0</v>
      </c>
      <c r="L851" s="2252">
        <v>0</v>
      </c>
      <c r="M851" s="2252">
        <v>0</v>
      </c>
      <c r="N851" s="2252">
        <v>0</v>
      </c>
      <c r="O851" s="2252"/>
      <c r="P851" s="2254"/>
      <c r="Q851" s="2252"/>
      <c r="R851" s="2252"/>
      <c r="S851" s="2252"/>
      <c r="T851" s="2252"/>
      <c r="U851" s="1585"/>
      <c r="V851" s="1585"/>
    </row>
    <row r="852" spans="1:22" s="1583" customFormat="1" ht="41.25" x14ac:dyDescent="0.25">
      <c r="A852" s="1558"/>
      <c r="B852" s="1563"/>
      <c r="C852" s="1593" t="s">
        <v>1716</v>
      </c>
      <c r="D852" s="1593" t="s">
        <v>1717</v>
      </c>
      <c r="E852" s="1593" t="s">
        <v>1720</v>
      </c>
      <c r="F852" s="1593" t="s">
        <v>1721</v>
      </c>
      <c r="G852" s="1595" t="s">
        <v>1720</v>
      </c>
      <c r="H852" s="1593" t="s">
        <v>1721</v>
      </c>
      <c r="I852" s="2250" t="s">
        <v>1524</v>
      </c>
      <c r="J852" s="2253">
        <v>0</v>
      </c>
      <c r="K852" s="2252">
        <v>0</v>
      </c>
      <c r="L852" s="2252">
        <v>0</v>
      </c>
      <c r="M852" s="2252">
        <v>0</v>
      </c>
      <c r="N852" s="2252">
        <v>0</v>
      </c>
      <c r="O852" s="2252"/>
      <c r="P852" s="2254"/>
      <c r="Q852" s="2252"/>
      <c r="R852" s="2252"/>
      <c r="S852" s="2252"/>
      <c r="T852" s="2252"/>
      <c r="U852" s="1585"/>
      <c r="V852" s="1585"/>
    </row>
    <row r="853" spans="1:22" x14ac:dyDescent="0.2">
      <c r="J853" s="1841"/>
      <c r="K853" s="1841"/>
      <c r="L853" s="1841"/>
      <c r="M853" s="1841"/>
      <c r="N853" s="1841"/>
      <c r="O853" s="1841"/>
      <c r="P853" s="1978"/>
      <c r="Q853" s="1841"/>
      <c r="R853" s="1841"/>
      <c r="S853" s="1841"/>
      <c r="T853" s="1841"/>
    </row>
    <row r="854" spans="1:22" x14ac:dyDescent="0.2">
      <c r="J854" s="1841"/>
      <c r="K854" s="1841"/>
      <c r="L854" s="1841"/>
      <c r="M854" s="1841"/>
      <c r="N854" s="1841"/>
      <c r="O854" s="1841"/>
      <c r="P854" s="1978"/>
      <c r="Q854" s="1841"/>
      <c r="R854" s="1841"/>
      <c r="S854" s="1841"/>
      <c r="T854" s="1841"/>
    </row>
    <row r="855" spans="1:22" x14ac:dyDescent="0.2">
      <c r="A855" s="1268" t="s">
        <v>0</v>
      </c>
      <c r="B855" s="1268"/>
      <c r="C855" s="1268"/>
      <c r="D855" s="1268"/>
      <c r="E855" s="1268"/>
      <c r="F855" s="1268"/>
      <c r="G855" s="1268"/>
      <c r="H855" s="1268"/>
      <c r="I855" s="1268"/>
      <c r="J855" s="1268"/>
      <c r="K855" s="1268"/>
      <c r="L855" s="1268"/>
      <c r="M855" s="1268"/>
      <c r="N855" s="1268"/>
      <c r="O855" s="1268"/>
      <c r="P855" s="1268"/>
      <c r="Q855" s="1268"/>
      <c r="R855" s="1268"/>
      <c r="S855" s="1268"/>
      <c r="T855" s="1268"/>
      <c r="U855" s="1268"/>
      <c r="V855" s="1268"/>
    </row>
    <row r="856" spans="1:22" x14ac:dyDescent="0.2">
      <c r="A856" s="1268" t="s">
        <v>244</v>
      </c>
      <c r="B856" s="1268"/>
      <c r="C856" s="1268"/>
      <c r="D856" s="1268"/>
      <c r="E856" s="1268"/>
      <c r="F856" s="1268"/>
      <c r="G856" s="1268"/>
      <c r="H856" s="1268"/>
      <c r="I856" s="1268"/>
      <c r="J856" s="1268"/>
      <c r="K856" s="1268"/>
      <c r="L856" s="1268"/>
      <c r="M856" s="1268"/>
      <c r="N856" s="1268"/>
      <c r="O856" s="1268"/>
      <c r="P856" s="1268"/>
      <c r="Q856" s="1268"/>
      <c r="R856" s="1268"/>
      <c r="S856" s="1268"/>
      <c r="T856" s="1268"/>
      <c r="U856" s="1268"/>
      <c r="V856" s="1268"/>
    </row>
    <row r="858" spans="1:22" ht="12.75" customHeight="1" x14ac:dyDescent="0.2">
      <c r="A858" s="1461" t="s">
        <v>1957</v>
      </c>
      <c r="B858" s="1461"/>
      <c r="C858" s="2212" t="s">
        <v>2255</v>
      </c>
      <c r="D858" s="2212"/>
      <c r="E858" s="2212"/>
      <c r="F858" s="2212"/>
      <c r="G858" s="2212"/>
      <c r="H858" s="2212"/>
      <c r="I858" s="2212"/>
      <c r="J858" s="2212"/>
      <c r="K858" s="2212"/>
      <c r="L858" s="2212"/>
      <c r="M858" s="2212"/>
      <c r="N858" s="2212"/>
      <c r="O858" s="2212"/>
    </row>
    <row r="859" spans="1:22" x14ac:dyDescent="0.2">
      <c r="A859" s="1461" t="s">
        <v>1494</v>
      </c>
      <c r="B859" s="1461"/>
      <c r="C859" s="1462"/>
      <c r="D859" s="1461"/>
      <c r="E859" s="1463"/>
      <c r="F859" s="1461"/>
      <c r="G859" s="1464"/>
      <c r="H859" s="1461"/>
      <c r="I859" s="1461"/>
      <c r="J859" s="1461"/>
      <c r="K859" s="1461"/>
      <c r="L859" s="1461"/>
      <c r="M859" s="1461"/>
      <c r="N859" s="1461"/>
      <c r="O859" s="1461"/>
      <c r="P859" s="2256"/>
    </row>
    <row r="860" spans="1:22" ht="13.5" thickBot="1" x14ac:dyDescent="0.25"/>
    <row r="861" spans="1:22" ht="12.75" customHeight="1" x14ac:dyDescent="0.2">
      <c r="A861" s="1547" t="s">
        <v>4</v>
      </c>
      <c r="B861" s="1167" t="s">
        <v>247</v>
      </c>
      <c r="C861" s="1165" t="s">
        <v>5</v>
      </c>
      <c r="D861" s="1274" t="s">
        <v>6</v>
      </c>
      <c r="E861" s="1165" t="s">
        <v>7</v>
      </c>
      <c r="F861" s="1167" t="s">
        <v>248</v>
      </c>
      <c r="G861" s="1168" t="s">
        <v>249</v>
      </c>
      <c r="H861" s="1166" t="s">
        <v>250</v>
      </c>
      <c r="I861" s="1165" t="s">
        <v>11</v>
      </c>
      <c r="J861" s="1169" t="s">
        <v>251</v>
      </c>
      <c r="K861" s="1170" t="s">
        <v>252</v>
      </c>
      <c r="L861" s="1171"/>
      <c r="M861" s="1171"/>
      <c r="N861" s="1171"/>
      <c r="O861" s="1172" t="s">
        <v>253</v>
      </c>
      <c r="P861" s="1173"/>
      <c r="Q861" s="1173"/>
      <c r="R861" s="1173"/>
      <c r="S861" s="1173"/>
      <c r="T861" s="1174"/>
      <c r="U861" s="1175" t="s">
        <v>15</v>
      </c>
      <c r="V861" s="1168" t="s">
        <v>16</v>
      </c>
    </row>
    <row r="862" spans="1:22" ht="16.5" x14ac:dyDescent="0.2">
      <c r="A862" s="1548"/>
      <c r="B862" s="1178"/>
      <c r="C862" s="1176"/>
      <c r="D862" s="1275"/>
      <c r="E862" s="1176"/>
      <c r="F862" s="1178"/>
      <c r="G862" s="1179"/>
      <c r="H862" s="1177"/>
      <c r="I862" s="1176"/>
      <c r="J862" s="1180"/>
      <c r="K862" s="1181"/>
      <c r="L862" s="1182"/>
      <c r="M862" s="1182"/>
      <c r="N862" s="1182"/>
      <c r="O862" s="1183" t="s">
        <v>17</v>
      </c>
      <c r="P862" s="1839" t="s">
        <v>18</v>
      </c>
      <c r="Q862" s="1184" t="s">
        <v>19</v>
      </c>
      <c r="R862" s="1184" t="s">
        <v>254</v>
      </c>
      <c r="S862" s="1185" t="s">
        <v>21</v>
      </c>
      <c r="T862" s="1186" t="s">
        <v>255</v>
      </c>
      <c r="U862" s="1180"/>
      <c r="V862" s="1179"/>
    </row>
    <row r="863" spans="1:22" ht="42" thickBot="1" x14ac:dyDescent="0.25">
      <c r="A863" s="1549"/>
      <c r="B863" s="1189"/>
      <c r="C863" s="1187"/>
      <c r="D863" s="1276"/>
      <c r="E863" s="1187"/>
      <c r="F863" s="1189"/>
      <c r="G863" s="1190"/>
      <c r="H863" s="1188"/>
      <c r="I863" s="1187"/>
      <c r="J863" s="1191"/>
      <c r="K863" s="1192" t="s">
        <v>23</v>
      </c>
      <c r="L863" s="1192" t="s">
        <v>24</v>
      </c>
      <c r="M863" s="1192" t="s">
        <v>25</v>
      </c>
      <c r="N863" s="1192" t="s">
        <v>26</v>
      </c>
      <c r="O863" s="1192" t="s">
        <v>256</v>
      </c>
      <c r="P863" s="1840" t="s">
        <v>742</v>
      </c>
      <c r="Q863" s="1192" t="s">
        <v>258</v>
      </c>
      <c r="R863" s="1192" t="s">
        <v>259</v>
      </c>
      <c r="S863" s="1277" t="s">
        <v>260</v>
      </c>
      <c r="T863" s="1194"/>
      <c r="U863" s="1194"/>
      <c r="V863" s="1190"/>
    </row>
    <row r="864" spans="1:22" ht="19.5" customHeight="1" x14ac:dyDescent="0.2">
      <c r="A864" s="1571" t="s">
        <v>2256</v>
      </c>
      <c r="B864" s="1572"/>
      <c r="C864" s="1572"/>
      <c r="D864" s="1572"/>
      <c r="E864" s="1572"/>
      <c r="F864" s="1573"/>
      <c r="G864" s="1573"/>
      <c r="H864" s="1573"/>
      <c r="I864" s="1573"/>
      <c r="J864" s="1573"/>
      <c r="K864" s="1573"/>
      <c r="L864" s="1573"/>
      <c r="M864" s="1573"/>
      <c r="N864" s="1589"/>
      <c r="O864" s="1590"/>
      <c r="P864" s="2257"/>
      <c r="Q864" s="1590"/>
      <c r="R864" s="1590"/>
      <c r="S864" s="1590"/>
      <c r="T864" s="1590"/>
      <c r="U864" s="1590"/>
      <c r="V864" s="1590"/>
    </row>
    <row r="865" spans="1:22" s="1589" customFormat="1" ht="29.25" customHeight="1" x14ac:dyDescent="0.2">
      <c r="A865" s="2258" t="s">
        <v>1496</v>
      </c>
      <c r="B865" s="1318" t="s">
        <v>1581</v>
      </c>
      <c r="C865" s="1593" t="s">
        <v>1498</v>
      </c>
      <c r="D865" s="1593" t="s">
        <v>35</v>
      </c>
      <c r="E865" s="1593" t="s">
        <v>2257</v>
      </c>
      <c r="F865" s="1594" t="s">
        <v>2258</v>
      </c>
      <c r="G865" s="1595" t="s">
        <v>2257</v>
      </c>
      <c r="H865" s="1594" t="s">
        <v>2258</v>
      </c>
      <c r="I865" s="1596" t="s">
        <v>1588</v>
      </c>
      <c r="J865" s="1913">
        <f>K865+L865+M865+N865</f>
        <v>2</v>
      </c>
      <c r="K865" s="1913">
        <v>0</v>
      </c>
      <c r="L865" s="1913">
        <v>1</v>
      </c>
      <c r="M865" s="1913">
        <v>0</v>
      </c>
      <c r="N865" s="1913">
        <v>1</v>
      </c>
      <c r="O865" s="2259"/>
      <c r="P865" s="1851">
        <v>500</v>
      </c>
      <c r="Q865" s="2259"/>
      <c r="R865" s="2259"/>
      <c r="S865" s="2259"/>
      <c r="T865" s="2096">
        <f t="shared" ref="T865:T867" si="191">+O865-P865-Q865-R865-S865</f>
        <v>-500</v>
      </c>
      <c r="U865" s="1590"/>
      <c r="V865" s="1590"/>
    </row>
    <row r="866" spans="1:22" s="1589" customFormat="1" ht="32.25" customHeight="1" x14ac:dyDescent="0.2">
      <c r="A866" s="1591"/>
      <c r="B866" s="1592"/>
      <c r="C866" s="1593" t="s">
        <v>1498</v>
      </c>
      <c r="D866" s="1593" t="s">
        <v>35</v>
      </c>
      <c r="E866" s="1593" t="s">
        <v>1499</v>
      </c>
      <c r="F866" s="1594" t="s">
        <v>1500</v>
      </c>
      <c r="G866" s="1595" t="s">
        <v>1499</v>
      </c>
      <c r="H866" s="1594" t="s">
        <v>1500</v>
      </c>
      <c r="I866" s="1596" t="s">
        <v>1501</v>
      </c>
      <c r="J866" s="1913">
        <f t="shared" ref="J866:J896" si="192">K866+L866+M866+N866</f>
        <v>4</v>
      </c>
      <c r="K866" s="1913">
        <v>1</v>
      </c>
      <c r="L866" s="1913">
        <v>1</v>
      </c>
      <c r="M866" s="1913">
        <v>1</v>
      </c>
      <c r="N866" s="1913">
        <v>1</v>
      </c>
      <c r="O866" s="2259"/>
      <c r="P866" s="1851">
        <v>500</v>
      </c>
      <c r="Q866" s="2259"/>
      <c r="R866" s="2259"/>
      <c r="S866" s="2259"/>
      <c r="T866" s="2096">
        <f t="shared" si="191"/>
        <v>-500</v>
      </c>
      <c r="U866" s="1590"/>
      <c r="V866" s="1590"/>
    </row>
    <row r="867" spans="1:22" s="1589" customFormat="1" ht="31.5" customHeight="1" x14ac:dyDescent="0.2">
      <c r="A867" s="1591"/>
      <c r="B867" s="1592"/>
      <c r="C867" s="2260" t="s">
        <v>1503</v>
      </c>
      <c r="D867" s="2261" t="s">
        <v>1504</v>
      </c>
      <c r="E867" s="2262" t="s">
        <v>1505</v>
      </c>
      <c r="F867" s="2261" t="s">
        <v>1506</v>
      </c>
      <c r="G867" s="2229" t="s">
        <v>1505</v>
      </c>
      <c r="H867" s="1594" t="s">
        <v>1506</v>
      </c>
      <c r="I867" s="1596" t="s">
        <v>1507</v>
      </c>
      <c r="J867" s="1913">
        <f t="shared" si="192"/>
        <v>50</v>
      </c>
      <c r="K867" s="1857">
        <v>12</v>
      </c>
      <c r="L867" s="1857">
        <v>12</v>
      </c>
      <c r="M867" s="1857">
        <v>13</v>
      </c>
      <c r="N867" s="1857">
        <v>13</v>
      </c>
      <c r="O867" s="2006">
        <v>14926.66</v>
      </c>
      <c r="P867" s="1970">
        <v>500</v>
      </c>
      <c r="Q867" s="2259"/>
      <c r="R867" s="2259"/>
      <c r="S867" s="2259"/>
      <c r="T867" s="2096">
        <f t="shared" si="191"/>
        <v>14426.66</v>
      </c>
      <c r="U867" s="1590"/>
      <c r="V867" s="1590"/>
    </row>
    <row r="868" spans="1:22" s="1589" customFormat="1" ht="38.25" customHeight="1" x14ac:dyDescent="0.2">
      <c r="A868" s="1591"/>
      <c r="B868" s="1592"/>
      <c r="C868" s="2263"/>
      <c r="D868" s="2264"/>
      <c r="E868" s="2265"/>
      <c r="F868" s="2264"/>
      <c r="G868" s="2229" t="s">
        <v>1508</v>
      </c>
      <c r="H868" s="1594" t="s">
        <v>1509</v>
      </c>
      <c r="I868" s="1596" t="s">
        <v>1510</v>
      </c>
      <c r="J868" s="1913">
        <f t="shared" si="192"/>
        <v>1</v>
      </c>
      <c r="K868" s="1913"/>
      <c r="L868" s="1913">
        <v>1</v>
      </c>
      <c r="M868" s="1913"/>
      <c r="N868" s="1913"/>
      <c r="O868" s="2266">
        <v>6093.9</v>
      </c>
      <c r="P868" s="1851">
        <v>500</v>
      </c>
      <c r="Q868" s="2259"/>
      <c r="R868" s="2259"/>
      <c r="S868" s="2259"/>
      <c r="T868" s="2259"/>
      <c r="U868" s="1590"/>
      <c r="V868" s="1590"/>
    </row>
    <row r="869" spans="1:22" s="1589" customFormat="1" ht="31.5" customHeight="1" x14ac:dyDescent="0.2">
      <c r="A869" s="1591"/>
      <c r="B869" s="1592"/>
      <c r="C869" s="2263"/>
      <c r="D869" s="2264"/>
      <c r="E869" s="2265"/>
      <c r="F869" s="2264"/>
      <c r="G869" s="2229" t="s">
        <v>1511</v>
      </c>
      <c r="H869" s="1594" t="s">
        <v>1512</v>
      </c>
      <c r="I869" s="1596" t="s">
        <v>1513</v>
      </c>
      <c r="J869" s="1913">
        <f t="shared" si="192"/>
        <v>1</v>
      </c>
      <c r="K869" s="1913">
        <v>0</v>
      </c>
      <c r="L869" s="1913"/>
      <c r="M869" s="1913">
        <v>1</v>
      </c>
      <c r="N869" s="1913">
        <v>0</v>
      </c>
      <c r="O869" s="1913"/>
      <c r="P869" s="1851"/>
      <c r="Q869" s="2259"/>
      <c r="R869" s="2259"/>
      <c r="S869" s="2259"/>
      <c r="T869" s="2259"/>
      <c r="U869" s="1590"/>
      <c r="V869" s="1590"/>
    </row>
    <row r="870" spans="1:22" s="1589" customFormat="1" ht="41.25" customHeight="1" x14ac:dyDescent="0.2">
      <c r="A870" s="1591"/>
      <c r="B870" s="1592"/>
      <c r="C870" s="2267"/>
      <c r="D870" s="2268"/>
      <c r="E870" s="2269"/>
      <c r="F870" s="2268"/>
      <c r="G870" s="2229" t="s">
        <v>1514</v>
      </c>
      <c r="H870" s="1594" t="s">
        <v>1515</v>
      </c>
      <c r="I870" s="1596" t="s">
        <v>1516</v>
      </c>
      <c r="J870" s="1913">
        <f t="shared" si="192"/>
        <v>1</v>
      </c>
      <c r="K870" s="1913"/>
      <c r="L870" s="1913"/>
      <c r="M870" s="1913">
        <v>1</v>
      </c>
      <c r="N870" s="1913"/>
      <c r="O870" s="2266">
        <v>12147.42</v>
      </c>
      <c r="P870" s="1851">
        <v>500</v>
      </c>
      <c r="Q870" s="2259"/>
      <c r="R870" s="2259"/>
      <c r="S870" s="2259"/>
      <c r="T870" s="1887">
        <f t="shared" ref="T870" si="193">+O870-P870-Q870-R870-S870</f>
        <v>11647.42</v>
      </c>
      <c r="U870" s="1590"/>
      <c r="V870" s="1590"/>
    </row>
    <row r="871" spans="1:22" s="1589" customFormat="1" ht="18" customHeight="1" x14ac:dyDescent="0.2">
      <c r="A871" s="1591"/>
      <c r="B871" s="1592"/>
      <c r="C871" s="2270" t="s">
        <v>1518</v>
      </c>
      <c r="D871" s="2270" t="s">
        <v>1519</v>
      </c>
      <c r="E871" s="2270" t="s">
        <v>1520</v>
      </c>
      <c r="F871" s="2270" t="s">
        <v>1521</v>
      </c>
      <c r="G871" s="1520" t="s">
        <v>1520</v>
      </c>
      <c r="H871" s="1399" t="s">
        <v>1521</v>
      </c>
      <c r="I871" s="1614" t="s">
        <v>1507</v>
      </c>
      <c r="J871" s="1913">
        <f t="shared" si="192"/>
        <v>0</v>
      </c>
      <c r="K871" s="1913">
        <v>0</v>
      </c>
      <c r="L871" s="1913">
        <v>0</v>
      </c>
      <c r="M871" s="1913">
        <v>0</v>
      </c>
      <c r="N871" s="1913">
        <v>0</v>
      </c>
      <c r="O871" s="2259"/>
      <c r="P871" s="1851"/>
      <c r="Q871" s="2259"/>
      <c r="R871" s="2259"/>
      <c r="S871" s="2259"/>
      <c r="T871" s="2259"/>
      <c r="U871" s="1590"/>
      <c r="V871" s="1590"/>
    </row>
    <row r="872" spans="1:22" s="1589" customFormat="1" ht="18" customHeight="1" x14ac:dyDescent="0.2">
      <c r="A872" s="1591"/>
      <c r="B872" s="1592"/>
      <c r="C872" s="1599"/>
      <c r="D872" s="1599"/>
      <c r="E872" s="1599"/>
      <c r="F872" s="1599"/>
      <c r="G872" s="1602" t="s">
        <v>1522</v>
      </c>
      <c r="H872" s="1399" t="s">
        <v>1523</v>
      </c>
      <c r="I872" s="1603" t="s">
        <v>1524</v>
      </c>
      <c r="J872" s="1913">
        <f t="shared" si="192"/>
        <v>0</v>
      </c>
      <c r="K872" s="1913">
        <v>0</v>
      </c>
      <c r="L872" s="1913">
        <v>0</v>
      </c>
      <c r="M872" s="1913">
        <v>0</v>
      </c>
      <c r="N872" s="1913">
        <v>0</v>
      </c>
      <c r="O872" s="2259"/>
      <c r="P872" s="1851"/>
      <c r="Q872" s="2259"/>
      <c r="R872" s="2259"/>
      <c r="S872" s="2259"/>
      <c r="T872" s="2259"/>
      <c r="U872" s="1590"/>
      <c r="V872" s="1590"/>
    </row>
    <row r="873" spans="1:22" s="1589" customFormat="1" ht="18" customHeight="1" x14ac:dyDescent="0.2">
      <c r="A873" s="1591"/>
      <c r="B873" s="1592"/>
      <c r="C873" s="1599"/>
      <c r="D873" s="1599"/>
      <c r="E873" s="1599"/>
      <c r="F873" s="1599"/>
      <c r="G873" s="1602" t="s">
        <v>1525</v>
      </c>
      <c r="H873" s="1399" t="s">
        <v>1526</v>
      </c>
      <c r="I873" s="1596"/>
      <c r="J873" s="1913">
        <f t="shared" si="192"/>
        <v>0</v>
      </c>
      <c r="K873" s="1913">
        <v>0</v>
      </c>
      <c r="L873" s="1913">
        <v>0</v>
      </c>
      <c r="M873" s="1913">
        <v>0</v>
      </c>
      <c r="N873" s="1913">
        <v>0</v>
      </c>
      <c r="O873" s="2259"/>
      <c r="P873" s="1851"/>
      <c r="Q873" s="2259"/>
      <c r="R873" s="2259"/>
      <c r="S873" s="2259"/>
      <c r="T873" s="2259"/>
      <c r="U873" s="1590"/>
      <c r="V873" s="1590"/>
    </row>
    <row r="874" spans="1:22" s="1589" customFormat="1" ht="18" customHeight="1" x14ac:dyDescent="0.2">
      <c r="A874" s="1591"/>
      <c r="B874" s="1592"/>
      <c r="C874" s="1599"/>
      <c r="D874" s="1599"/>
      <c r="E874" s="1599"/>
      <c r="F874" s="1599"/>
      <c r="G874" s="1602" t="s">
        <v>1527</v>
      </c>
      <c r="H874" s="1399" t="s">
        <v>1528</v>
      </c>
      <c r="I874" s="1596"/>
      <c r="J874" s="1913">
        <f t="shared" si="192"/>
        <v>0</v>
      </c>
      <c r="K874" s="1913">
        <v>0</v>
      </c>
      <c r="L874" s="1913">
        <v>0</v>
      </c>
      <c r="M874" s="1913">
        <v>0</v>
      </c>
      <c r="N874" s="1913">
        <v>0</v>
      </c>
      <c r="O874" s="2259"/>
      <c r="P874" s="1851"/>
      <c r="Q874" s="2259"/>
      <c r="R874" s="2259"/>
      <c r="S874" s="2259"/>
      <c r="T874" s="2259"/>
      <c r="U874" s="1590"/>
      <c r="V874" s="1590"/>
    </row>
    <row r="875" spans="1:22" s="1589" customFormat="1" ht="18" customHeight="1" x14ac:dyDescent="0.2">
      <c r="A875" s="1591"/>
      <c r="B875" s="1592"/>
      <c r="C875" s="1599"/>
      <c r="D875" s="1599"/>
      <c r="E875" s="1599"/>
      <c r="F875" s="1599"/>
      <c r="G875" s="1602" t="s">
        <v>1529</v>
      </c>
      <c r="H875" s="1399" t="s">
        <v>1530</v>
      </c>
      <c r="I875" s="1596"/>
      <c r="J875" s="1913">
        <f t="shared" si="192"/>
        <v>0</v>
      </c>
      <c r="K875" s="1913">
        <v>0</v>
      </c>
      <c r="L875" s="1913">
        <v>0</v>
      </c>
      <c r="M875" s="1913">
        <v>0</v>
      </c>
      <c r="N875" s="1913">
        <v>0</v>
      </c>
      <c r="O875" s="2259"/>
      <c r="P875" s="1851"/>
      <c r="Q875" s="2259"/>
      <c r="R875" s="2259"/>
      <c r="S875" s="2259"/>
      <c r="T875" s="2259"/>
      <c r="U875" s="1590"/>
      <c r="V875" s="1590"/>
    </row>
    <row r="876" spans="1:22" s="1589" customFormat="1" ht="18" customHeight="1" x14ac:dyDescent="0.2">
      <c r="A876" s="1591"/>
      <c r="B876" s="1592"/>
      <c r="C876" s="1599"/>
      <c r="D876" s="1599"/>
      <c r="E876" s="1599"/>
      <c r="F876" s="1599"/>
      <c r="G876" s="1602" t="s">
        <v>1531</v>
      </c>
      <c r="H876" s="1399" t="s">
        <v>1532</v>
      </c>
      <c r="I876" s="1596"/>
      <c r="J876" s="1913">
        <f t="shared" si="192"/>
        <v>0</v>
      </c>
      <c r="K876" s="1913">
        <v>0</v>
      </c>
      <c r="L876" s="1913">
        <v>0</v>
      </c>
      <c r="M876" s="1913">
        <v>0</v>
      </c>
      <c r="N876" s="1913">
        <v>0</v>
      </c>
      <c r="O876" s="2259"/>
      <c r="P876" s="1851"/>
      <c r="Q876" s="2259"/>
      <c r="R876" s="2259"/>
      <c r="S876" s="2259"/>
      <c r="T876" s="2259"/>
      <c r="U876" s="1590"/>
      <c r="V876" s="1590"/>
    </row>
    <row r="877" spans="1:22" s="1589" customFormat="1" ht="18" customHeight="1" x14ac:dyDescent="0.2">
      <c r="A877" s="1591"/>
      <c r="B877" s="1592"/>
      <c r="C877" s="1599"/>
      <c r="D877" s="1599"/>
      <c r="E877" s="1599"/>
      <c r="F877" s="1599"/>
      <c r="G877" s="1602" t="s">
        <v>1533</v>
      </c>
      <c r="H877" s="1399" t="s">
        <v>1534</v>
      </c>
      <c r="I877" s="1596"/>
      <c r="J877" s="1913">
        <f t="shared" si="192"/>
        <v>0</v>
      </c>
      <c r="K877" s="1913">
        <v>0</v>
      </c>
      <c r="L877" s="1913">
        <v>0</v>
      </c>
      <c r="M877" s="1913">
        <v>0</v>
      </c>
      <c r="N877" s="1913">
        <v>0</v>
      </c>
      <c r="O877" s="2259"/>
      <c r="P877" s="1851"/>
      <c r="Q877" s="2259"/>
      <c r="R877" s="2259"/>
      <c r="S877" s="2259"/>
      <c r="T877" s="2259"/>
      <c r="U877" s="1590"/>
      <c r="V877" s="1590"/>
    </row>
    <row r="878" spans="1:22" s="1589" customFormat="1" ht="18" customHeight="1" x14ac:dyDescent="0.2">
      <c r="A878" s="1591"/>
      <c r="B878" s="1592"/>
      <c r="C878" s="1599"/>
      <c r="D878" s="1599"/>
      <c r="E878" s="1599"/>
      <c r="F878" s="1599"/>
      <c r="G878" s="1602" t="s">
        <v>1535</v>
      </c>
      <c r="H878" s="1399" t="s">
        <v>1536</v>
      </c>
      <c r="I878" s="1596"/>
      <c r="J878" s="1913">
        <f t="shared" si="192"/>
        <v>0</v>
      </c>
      <c r="K878" s="1913">
        <v>0</v>
      </c>
      <c r="L878" s="1913">
        <v>0</v>
      </c>
      <c r="M878" s="1913">
        <v>0</v>
      </c>
      <c r="N878" s="1913">
        <v>0</v>
      </c>
      <c r="O878" s="2259"/>
      <c r="P878" s="1851"/>
      <c r="Q878" s="2259"/>
      <c r="R878" s="2259"/>
      <c r="S878" s="2259"/>
      <c r="T878" s="2259"/>
      <c r="U878" s="1590"/>
      <c r="V878" s="1590"/>
    </row>
    <row r="879" spans="1:22" s="1589" customFormat="1" ht="18" customHeight="1" x14ac:dyDescent="0.2">
      <c r="A879" s="1591"/>
      <c r="B879" s="1592"/>
      <c r="C879" s="1599"/>
      <c r="D879" s="1599"/>
      <c r="E879" s="1599"/>
      <c r="F879" s="1599"/>
      <c r="G879" s="1602" t="s">
        <v>1537</v>
      </c>
      <c r="H879" s="1399" t="s">
        <v>1538</v>
      </c>
      <c r="I879" s="1596"/>
      <c r="J879" s="1913">
        <f t="shared" si="192"/>
        <v>0</v>
      </c>
      <c r="K879" s="1913">
        <v>0</v>
      </c>
      <c r="L879" s="1913">
        <v>0</v>
      </c>
      <c r="M879" s="1913">
        <v>0</v>
      </c>
      <c r="N879" s="1913">
        <v>0</v>
      </c>
      <c r="O879" s="2259"/>
      <c r="P879" s="1851"/>
      <c r="Q879" s="2259"/>
      <c r="R879" s="2259"/>
      <c r="S879" s="2259"/>
      <c r="T879" s="2259"/>
      <c r="U879" s="1590"/>
      <c r="V879" s="1590"/>
    </row>
    <row r="880" spans="1:22" s="1589" customFormat="1" ht="18" customHeight="1" x14ac:dyDescent="0.2">
      <c r="A880" s="1591"/>
      <c r="B880" s="1592"/>
      <c r="C880" s="1599"/>
      <c r="D880" s="1599"/>
      <c r="E880" s="1599"/>
      <c r="F880" s="1599"/>
      <c r="G880" s="1602" t="s">
        <v>1539</v>
      </c>
      <c r="H880" s="1399" t="s">
        <v>1540</v>
      </c>
      <c r="I880" s="1596"/>
      <c r="J880" s="1913">
        <f t="shared" si="192"/>
        <v>0</v>
      </c>
      <c r="K880" s="1913">
        <v>0</v>
      </c>
      <c r="L880" s="1913">
        <v>0</v>
      </c>
      <c r="M880" s="1913">
        <v>0</v>
      </c>
      <c r="N880" s="1913">
        <v>0</v>
      </c>
      <c r="O880" s="2259"/>
      <c r="P880" s="1851"/>
      <c r="Q880" s="2259"/>
      <c r="R880" s="2259"/>
      <c r="S880" s="2259"/>
      <c r="T880" s="2259"/>
      <c r="U880" s="1590"/>
      <c r="V880" s="1590"/>
    </row>
    <row r="881" spans="1:22" s="1589" customFormat="1" ht="18" customHeight="1" x14ac:dyDescent="0.2">
      <c r="A881" s="1591"/>
      <c r="B881" s="1592"/>
      <c r="C881" s="1599"/>
      <c r="D881" s="1599"/>
      <c r="E881" s="1599"/>
      <c r="F881" s="1599"/>
      <c r="G881" s="1602" t="s">
        <v>1541</v>
      </c>
      <c r="H881" s="1399" t="s">
        <v>1542</v>
      </c>
      <c r="I881" s="1596"/>
      <c r="J881" s="1913">
        <f t="shared" si="192"/>
        <v>0</v>
      </c>
      <c r="K881" s="1913">
        <v>0</v>
      </c>
      <c r="L881" s="1913">
        <v>0</v>
      </c>
      <c r="M881" s="1913">
        <v>0</v>
      </c>
      <c r="N881" s="1913">
        <v>0</v>
      </c>
      <c r="O881" s="2259"/>
      <c r="P881" s="1851"/>
      <c r="Q881" s="2259"/>
      <c r="R881" s="2259"/>
      <c r="S881" s="2259"/>
      <c r="T881" s="2259"/>
      <c r="U881" s="1590"/>
      <c r="V881" s="1590"/>
    </row>
    <row r="882" spans="1:22" s="1589" customFormat="1" ht="18" customHeight="1" x14ac:dyDescent="0.2">
      <c r="A882" s="1591"/>
      <c r="B882" s="1592"/>
      <c r="C882" s="1599"/>
      <c r="D882" s="1599"/>
      <c r="E882" s="1599"/>
      <c r="F882" s="1599"/>
      <c r="G882" s="1602" t="s">
        <v>1543</v>
      </c>
      <c r="H882" s="1399" t="s">
        <v>1544</v>
      </c>
      <c r="I882" s="1596"/>
      <c r="J882" s="1913">
        <f t="shared" si="192"/>
        <v>0</v>
      </c>
      <c r="K882" s="1913">
        <v>0</v>
      </c>
      <c r="L882" s="1913">
        <v>0</v>
      </c>
      <c r="M882" s="1913">
        <v>0</v>
      </c>
      <c r="N882" s="1913">
        <v>0</v>
      </c>
      <c r="O882" s="2259"/>
      <c r="P882" s="1851"/>
      <c r="Q882" s="2259"/>
      <c r="R882" s="2259"/>
      <c r="S882" s="2259"/>
      <c r="T882" s="2259"/>
      <c r="U882" s="1590"/>
      <c r="V882" s="1590"/>
    </row>
    <row r="883" spans="1:22" ht="18" customHeight="1" x14ac:dyDescent="0.2">
      <c r="A883" s="1591"/>
      <c r="B883" s="1592"/>
      <c r="C883" s="1599"/>
      <c r="D883" s="1599"/>
      <c r="E883" s="1599"/>
      <c r="F883" s="1599"/>
      <c r="G883" s="1602" t="s">
        <v>1545</v>
      </c>
      <c r="H883" s="1399" t="s">
        <v>1546</v>
      </c>
      <c r="I883" s="1608"/>
      <c r="J883" s="1913">
        <f t="shared" si="192"/>
        <v>0</v>
      </c>
      <c r="K883" s="1913">
        <v>0</v>
      </c>
      <c r="L883" s="1913">
        <v>0</v>
      </c>
      <c r="M883" s="1913">
        <v>0</v>
      </c>
      <c r="N883" s="1913">
        <v>0</v>
      </c>
      <c r="O883" s="2259"/>
      <c r="P883" s="1851"/>
      <c r="Q883" s="2259"/>
      <c r="R883" s="2259"/>
      <c r="S883" s="2259"/>
      <c r="T883" s="2259"/>
      <c r="U883" s="1590"/>
      <c r="V883" s="1590"/>
    </row>
    <row r="884" spans="1:22" ht="18" customHeight="1" x14ac:dyDescent="0.2">
      <c r="A884" s="1598" t="s">
        <v>1517</v>
      </c>
      <c r="B884" s="1280" t="s">
        <v>1497</v>
      </c>
      <c r="C884" s="1599"/>
      <c r="D884" s="1599"/>
      <c r="E884" s="1599"/>
      <c r="F884" s="1599"/>
      <c r="G884" s="1602" t="s">
        <v>1547</v>
      </c>
      <c r="H884" s="1399" t="s">
        <v>1548</v>
      </c>
      <c r="I884" s="1608"/>
      <c r="J884" s="1913">
        <f t="shared" si="192"/>
        <v>0</v>
      </c>
      <c r="K884" s="1913">
        <v>0</v>
      </c>
      <c r="L884" s="1913">
        <v>0</v>
      </c>
      <c r="M884" s="1913">
        <v>0</v>
      </c>
      <c r="N884" s="1913">
        <v>0</v>
      </c>
      <c r="O884" s="2259"/>
      <c r="P884" s="1851"/>
      <c r="Q884" s="2259"/>
      <c r="R884" s="2259"/>
      <c r="S884" s="2259"/>
      <c r="T884" s="2259"/>
      <c r="U884" s="1590"/>
      <c r="V884" s="1590"/>
    </row>
    <row r="885" spans="1:22" ht="18" customHeight="1" x14ac:dyDescent="0.2">
      <c r="A885" s="1605"/>
      <c r="B885" s="1287"/>
      <c r="C885" s="1599"/>
      <c r="D885" s="1599"/>
      <c r="E885" s="1599"/>
      <c r="F885" s="1599"/>
      <c r="G885" s="1602" t="s">
        <v>1549</v>
      </c>
      <c r="H885" s="1399" t="s">
        <v>1550</v>
      </c>
      <c r="I885" s="1608"/>
      <c r="J885" s="1913">
        <f t="shared" si="192"/>
        <v>0</v>
      </c>
      <c r="K885" s="1913">
        <v>0</v>
      </c>
      <c r="L885" s="1913">
        <v>0</v>
      </c>
      <c r="M885" s="1913">
        <v>0</v>
      </c>
      <c r="N885" s="1913">
        <v>0</v>
      </c>
      <c r="O885" s="2259"/>
      <c r="P885" s="1851"/>
      <c r="Q885" s="2259"/>
      <c r="R885" s="2259"/>
      <c r="S885" s="2259"/>
      <c r="T885" s="2259"/>
      <c r="U885" s="1590"/>
      <c r="V885" s="1590"/>
    </row>
    <row r="886" spans="1:22" ht="18" customHeight="1" x14ac:dyDescent="0.2">
      <c r="A886" s="1605"/>
      <c r="B886" s="1287"/>
      <c r="C886" s="1599"/>
      <c r="D886" s="1599"/>
      <c r="E886" s="1599"/>
      <c r="F886" s="1599"/>
      <c r="G886" s="1602" t="s">
        <v>1551</v>
      </c>
      <c r="H886" s="1399" t="s">
        <v>1552</v>
      </c>
      <c r="I886" s="1611"/>
      <c r="J886" s="1913">
        <f t="shared" si="192"/>
        <v>0</v>
      </c>
      <c r="K886" s="1913">
        <v>0</v>
      </c>
      <c r="L886" s="1913">
        <v>0</v>
      </c>
      <c r="M886" s="1913">
        <v>0</v>
      </c>
      <c r="N886" s="1913">
        <v>0</v>
      </c>
      <c r="O886" s="2259"/>
      <c r="P886" s="1851"/>
      <c r="Q886" s="2259"/>
      <c r="R886" s="2259"/>
      <c r="S886" s="2259"/>
      <c r="T886" s="2259"/>
      <c r="U886" s="1590"/>
      <c r="V886" s="1590"/>
    </row>
    <row r="887" spans="1:22" ht="18" customHeight="1" x14ac:dyDescent="0.2">
      <c r="A887" s="1605"/>
      <c r="B887" s="1287"/>
      <c r="C887" s="1599"/>
      <c r="D887" s="1599"/>
      <c r="E887" s="1599"/>
      <c r="F887" s="1599"/>
      <c r="G887" s="1602" t="s">
        <v>1553</v>
      </c>
      <c r="H887" s="1399" t="s">
        <v>1554</v>
      </c>
      <c r="I887" s="1608"/>
      <c r="J887" s="1913">
        <f t="shared" si="192"/>
        <v>0</v>
      </c>
      <c r="K887" s="1913">
        <v>0</v>
      </c>
      <c r="L887" s="1913">
        <v>0</v>
      </c>
      <c r="M887" s="1913">
        <v>0</v>
      </c>
      <c r="N887" s="1913">
        <v>0</v>
      </c>
      <c r="O887" s="2259"/>
      <c r="P887" s="1851"/>
      <c r="Q887" s="2259"/>
      <c r="R887" s="2259"/>
      <c r="S887" s="2259"/>
      <c r="T887" s="2259"/>
      <c r="U887" s="1590"/>
      <c r="V887" s="1590"/>
    </row>
    <row r="888" spans="1:22" ht="18" customHeight="1" x14ac:dyDescent="0.2">
      <c r="A888" s="1605"/>
      <c r="B888" s="1287"/>
      <c r="C888" s="1599"/>
      <c r="D888" s="1599"/>
      <c r="E888" s="1599"/>
      <c r="F888" s="1599"/>
      <c r="G888" s="1602" t="s">
        <v>1555</v>
      </c>
      <c r="H888" s="1399" t="s">
        <v>1556</v>
      </c>
      <c r="I888" s="1608"/>
      <c r="J888" s="1913">
        <f t="shared" si="192"/>
        <v>0</v>
      </c>
      <c r="K888" s="1913">
        <v>0</v>
      </c>
      <c r="L888" s="1913">
        <v>0</v>
      </c>
      <c r="M888" s="1913">
        <v>0</v>
      </c>
      <c r="N888" s="1913">
        <v>0</v>
      </c>
      <c r="O888" s="2259"/>
      <c r="P888" s="1851"/>
      <c r="Q888" s="2259"/>
      <c r="R888" s="2259"/>
      <c r="S888" s="2259"/>
      <c r="T888" s="2259"/>
      <c r="U888" s="1590"/>
      <c r="V888" s="1590"/>
    </row>
    <row r="889" spans="1:22" ht="18" customHeight="1" x14ac:dyDescent="0.2">
      <c r="A889" s="1605"/>
      <c r="B889" s="1287"/>
      <c r="C889" s="1599"/>
      <c r="D889" s="1599"/>
      <c r="E889" s="1599"/>
      <c r="F889" s="1599"/>
      <c r="G889" s="1602" t="s">
        <v>1557</v>
      </c>
      <c r="H889" s="1399" t="s">
        <v>1558</v>
      </c>
      <c r="I889" s="1608"/>
      <c r="J889" s="1913">
        <f t="shared" si="192"/>
        <v>0</v>
      </c>
      <c r="K889" s="1913">
        <v>0</v>
      </c>
      <c r="L889" s="1913">
        <v>0</v>
      </c>
      <c r="M889" s="1913">
        <v>0</v>
      </c>
      <c r="N889" s="1913">
        <v>0</v>
      </c>
      <c r="O889" s="2259"/>
      <c r="P889" s="1851"/>
      <c r="Q889" s="2259"/>
      <c r="R889" s="2259"/>
      <c r="S889" s="2259"/>
      <c r="T889" s="2259"/>
      <c r="U889" s="1590"/>
      <c r="V889" s="1590"/>
    </row>
    <row r="890" spans="1:22" ht="18" customHeight="1" x14ac:dyDescent="0.2">
      <c r="A890" s="1605"/>
      <c r="B890" s="1287"/>
      <c r="C890" s="1599"/>
      <c r="D890" s="1599"/>
      <c r="E890" s="1599"/>
      <c r="F890" s="1599"/>
      <c r="G890" s="1602" t="s">
        <v>1559</v>
      </c>
      <c r="H890" s="1399" t="s">
        <v>1560</v>
      </c>
      <c r="I890" s="1608"/>
      <c r="J890" s="1913">
        <f t="shared" si="192"/>
        <v>0</v>
      </c>
      <c r="K890" s="1913">
        <v>0</v>
      </c>
      <c r="L890" s="1913">
        <v>0</v>
      </c>
      <c r="M890" s="1913">
        <v>0</v>
      </c>
      <c r="N890" s="1913">
        <v>0</v>
      </c>
      <c r="O890" s="2259"/>
      <c r="P890" s="1851"/>
      <c r="Q890" s="2259"/>
      <c r="R890" s="2259"/>
      <c r="S890" s="2259"/>
      <c r="T890" s="2259"/>
      <c r="U890" s="1590"/>
      <c r="V890" s="1590"/>
    </row>
    <row r="891" spans="1:22" ht="18" customHeight="1" x14ac:dyDescent="0.2">
      <c r="A891" s="1605"/>
      <c r="B891" s="1287"/>
      <c r="C891" s="1599"/>
      <c r="D891" s="1599"/>
      <c r="E891" s="1599"/>
      <c r="F891" s="1599"/>
      <c r="G891" s="1602" t="s">
        <v>1561</v>
      </c>
      <c r="H891" s="1399" t="s">
        <v>1562</v>
      </c>
      <c r="I891" s="1608"/>
      <c r="J891" s="1913">
        <f t="shared" si="192"/>
        <v>0</v>
      </c>
      <c r="K891" s="1913">
        <v>0</v>
      </c>
      <c r="L891" s="1913">
        <v>0</v>
      </c>
      <c r="M891" s="1913">
        <v>0</v>
      </c>
      <c r="N891" s="1913">
        <v>0</v>
      </c>
      <c r="O891" s="2259"/>
      <c r="P891" s="1851"/>
      <c r="Q891" s="2259"/>
      <c r="R891" s="2259"/>
      <c r="S891" s="2259"/>
      <c r="T891" s="2259"/>
      <c r="U891" s="1590"/>
      <c r="V891" s="1590"/>
    </row>
    <row r="892" spans="1:22" ht="18" customHeight="1" x14ac:dyDescent="0.2">
      <c r="A892" s="1605"/>
      <c r="B892" s="1287"/>
      <c r="C892" s="1612"/>
      <c r="D892" s="1612"/>
      <c r="E892" s="1612"/>
      <c r="F892" s="1612"/>
      <c r="G892" s="1602" t="s">
        <v>1563</v>
      </c>
      <c r="H892" s="1399" t="s">
        <v>1564</v>
      </c>
      <c r="I892" s="1608"/>
      <c r="J892" s="1913">
        <f t="shared" si="192"/>
        <v>0</v>
      </c>
      <c r="K892" s="1913">
        <v>0</v>
      </c>
      <c r="L892" s="1913">
        <v>0</v>
      </c>
      <c r="M892" s="1913">
        <v>0</v>
      </c>
      <c r="N892" s="1913">
        <v>0</v>
      </c>
      <c r="O892" s="2259"/>
      <c r="P892" s="1851"/>
      <c r="Q892" s="2259"/>
      <c r="R892" s="2259"/>
      <c r="S892" s="2259"/>
      <c r="T892" s="2259"/>
      <c r="U892" s="1590"/>
      <c r="V892" s="1590"/>
    </row>
    <row r="893" spans="1:22" s="1616" customFormat="1" ht="18" customHeight="1" x14ac:dyDescent="0.2">
      <c r="A893" s="1605"/>
      <c r="B893" s="1287"/>
      <c r="C893" s="1399" t="s">
        <v>1565</v>
      </c>
      <c r="D893" s="1314" t="s">
        <v>1566</v>
      </c>
      <c r="E893" s="1314" t="s">
        <v>1567</v>
      </c>
      <c r="F893" s="1314" t="s">
        <v>1568</v>
      </c>
      <c r="G893" s="1520" t="s">
        <v>1567</v>
      </c>
      <c r="H893" s="1399" t="s">
        <v>1568</v>
      </c>
      <c r="I893" s="1614" t="s">
        <v>1569</v>
      </c>
      <c r="J893" s="1913">
        <f t="shared" si="192"/>
        <v>30</v>
      </c>
      <c r="K893" s="1857">
        <v>7</v>
      </c>
      <c r="L893" s="1857">
        <v>7</v>
      </c>
      <c r="M893" s="1857">
        <v>8</v>
      </c>
      <c r="N893" s="1857">
        <v>8</v>
      </c>
      <c r="O893" s="1843">
        <v>18152.55</v>
      </c>
      <c r="P893" s="1970">
        <v>500</v>
      </c>
      <c r="Q893" s="2244"/>
      <c r="R893" s="2244"/>
      <c r="S893" s="2244"/>
      <c r="T893" s="1887">
        <f t="shared" ref="T893:T896" si="194">+O893-P893-Q893-R893-S893</f>
        <v>17652.55</v>
      </c>
      <c r="U893" s="2271"/>
      <c r="V893" s="2271"/>
    </row>
    <row r="894" spans="1:22" s="1616" customFormat="1" ht="18" customHeight="1" x14ac:dyDescent="0.2">
      <c r="A894" s="1605"/>
      <c r="B894" s="1287"/>
      <c r="C894" s="1618"/>
      <c r="D894" s="1619"/>
      <c r="E894" s="1399" t="s">
        <v>1570</v>
      </c>
      <c r="F894" s="1399" t="s">
        <v>1571</v>
      </c>
      <c r="G894" s="1520" t="s">
        <v>1570</v>
      </c>
      <c r="H894" s="1399" t="s">
        <v>1571</v>
      </c>
      <c r="I894" s="1608"/>
      <c r="J894" s="1913">
        <f t="shared" si="192"/>
        <v>0</v>
      </c>
      <c r="K894" s="2244">
        <v>0</v>
      </c>
      <c r="L894" s="2244">
        <v>0</v>
      </c>
      <c r="M894" s="2244">
        <v>0</v>
      </c>
      <c r="N894" s="2244">
        <v>0</v>
      </c>
      <c r="O894" s="2244"/>
      <c r="P894" s="1970"/>
      <c r="Q894" s="2244"/>
      <c r="R894" s="2244"/>
      <c r="S894" s="2244"/>
      <c r="T894" s="1887"/>
      <c r="U894" s="2271"/>
      <c r="V894" s="2271"/>
    </row>
    <row r="895" spans="1:22" s="1616" customFormat="1" ht="30.75" customHeight="1" x14ac:dyDescent="0.2">
      <c r="A895" s="1605"/>
      <c r="B895" s="1287"/>
      <c r="C895" s="1399" t="s">
        <v>1572</v>
      </c>
      <c r="D895" s="1399" t="s">
        <v>1573</v>
      </c>
      <c r="E895" s="1399" t="s">
        <v>1574</v>
      </c>
      <c r="F895" s="1399" t="s">
        <v>1575</v>
      </c>
      <c r="G895" s="1520" t="s">
        <v>1574</v>
      </c>
      <c r="H895" s="1399" t="s">
        <v>1575</v>
      </c>
      <c r="I895" s="1614" t="s">
        <v>1507</v>
      </c>
      <c r="J895" s="1913">
        <f t="shared" si="192"/>
        <v>6</v>
      </c>
      <c r="K895" s="1857">
        <v>1</v>
      </c>
      <c r="L895" s="1857">
        <v>1</v>
      </c>
      <c r="M895" s="1857">
        <v>2</v>
      </c>
      <c r="N895" s="1857">
        <v>2</v>
      </c>
      <c r="O895" s="1859">
        <v>10200</v>
      </c>
      <c r="P895" s="1970">
        <v>500</v>
      </c>
      <c r="Q895" s="2244"/>
      <c r="R895" s="2244"/>
      <c r="S895" s="2244"/>
      <c r="T895" s="1887">
        <f t="shared" si="194"/>
        <v>9700</v>
      </c>
      <c r="U895" s="2271"/>
      <c r="V895" s="2271"/>
    </row>
    <row r="896" spans="1:22" s="1616" customFormat="1" ht="29.25" customHeight="1" x14ac:dyDescent="0.2">
      <c r="A896" s="1617"/>
      <c r="B896" s="1295"/>
      <c r="C896" s="1618"/>
      <c r="D896" s="1619"/>
      <c r="E896" s="1399" t="s">
        <v>1576</v>
      </c>
      <c r="F896" s="1399" t="s">
        <v>1577</v>
      </c>
      <c r="G896" s="1520" t="s">
        <v>1576</v>
      </c>
      <c r="H896" s="1399" t="s">
        <v>1577</v>
      </c>
      <c r="I896" s="1603" t="s">
        <v>1578</v>
      </c>
      <c r="J896" s="1913">
        <f t="shared" si="192"/>
        <v>10</v>
      </c>
      <c r="K896" s="1857">
        <v>2</v>
      </c>
      <c r="L896" s="1857">
        <v>2</v>
      </c>
      <c r="M896" s="1857">
        <v>3</v>
      </c>
      <c r="N896" s="1857">
        <v>3</v>
      </c>
      <c r="O896" s="1850"/>
      <c r="P896" s="1851">
        <v>500</v>
      </c>
      <c r="Q896" s="2244"/>
      <c r="R896" s="2244"/>
      <c r="S896" s="2244"/>
      <c r="T896" s="1887">
        <f t="shared" si="194"/>
        <v>-500</v>
      </c>
      <c r="U896" s="2271"/>
      <c r="V896" s="2271"/>
    </row>
    <row r="897" spans="1:22" x14ac:dyDescent="0.2">
      <c r="A897" s="1826"/>
      <c r="B897" s="1826"/>
      <c r="C897" s="1827"/>
      <c r="D897" s="1828"/>
      <c r="E897" s="1829"/>
      <c r="F897" s="1830"/>
      <c r="G897" s="1831"/>
      <c r="H897" s="1826"/>
      <c r="I897" s="1830"/>
      <c r="J897" s="1826"/>
      <c r="K897" s="1826"/>
      <c r="L897" s="1826"/>
      <c r="M897" s="1826"/>
      <c r="N897" s="1826"/>
      <c r="O897" s="1826"/>
      <c r="P897" s="1826"/>
      <c r="Q897" s="1826"/>
      <c r="R897" s="1826"/>
      <c r="S897" s="1826"/>
      <c r="T897" s="1826"/>
      <c r="U897" s="1826"/>
      <c r="V897" s="1826"/>
    </row>
    <row r="898" spans="1:22" x14ac:dyDescent="0.2">
      <c r="A898" s="1826"/>
      <c r="B898" s="1826"/>
      <c r="C898" s="1827"/>
      <c r="D898" s="1828"/>
      <c r="E898" s="1829"/>
      <c r="F898" s="1830"/>
      <c r="G898" s="1831"/>
      <c r="H898" s="1826"/>
      <c r="I898" s="1830"/>
      <c r="J898" s="1826"/>
      <c r="K898" s="1826"/>
      <c r="L898" s="1826"/>
      <c r="M898" s="1826"/>
      <c r="N898" s="1826"/>
      <c r="O898" s="1826"/>
      <c r="P898" s="1826"/>
      <c r="Q898" s="1826"/>
      <c r="R898" s="1826"/>
      <c r="S898" s="1826"/>
      <c r="T898" s="1826"/>
      <c r="U898" s="1826"/>
      <c r="V898" s="1826"/>
    </row>
    <row r="899" spans="1:22" x14ac:dyDescent="0.2">
      <c r="A899" s="1964" t="s">
        <v>0</v>
      </c>
      <c r="B899" s="1964"/>
      <c r="C899" s="1964"/>
      <c r="D899" s="1964"/>
      <c r="E899" s="1964"/>
      <c r="F899" s="1964"/>
      <c r="G899" s="1964"/>
      <c r="H899" s="1964"/>
      <c r="I899" s="1964"/>
      <c r="J899" s="1964"/>
      <c r="K899" s="1964"/>
      <c r="L899" s="1964"/>
      <c r="M899" s="1964"/>
      <c r="N899" s="1964"/>
      <c r="O899" s="1964"/>
      <c r="P899" s="1964"/>
      <c r="Q899" s="1964"/>
      <c r="R899" s="1964"/>
      <c r="S899" s="1964"/>
      <c r="T899" s="1964"/>
      <c r="U899" s="1964"/>
      <c r="V899" s="1964"/>
    </row>
    <row r="900" spans="1:22" x14ac:dyDescent="0.2">
      <c r="A900" s="1964" t="s">
        <v>244</v>
      </c>
      <c r="B900" s="1964"/>
      <c r="C900" s="1964"/>
      <c r="D900" s="1964"/>
      <c r="E900" s="1964"/>
      <c r="F900" s="1964"/>
      <c r="G900" s="1964"/>
      <c r="H900" s="1964"/>
      <c r="I900" s="1964"/>
      <c r="J900" s="1964"/>
      <c r="K900" s="1964"/>
      <c r="L900" s="1964"/>
      <c r="M900" s="1964"/>
      <c r="N900" s="1964"/>
      <c r="O900" s="1964"/>
      <c r="P900" s="1964"/>
      <c r="Q900" s="1964"/>
      <c r="R900" s="1964"/>
      <c r="S900" s="1964"/>
      <c r="T900" s="1964"/>
      <c r="U900" s="1964"/>
      <c r="V900" s="1964"/>
    </row>
    <row r="901" spans="1:22" x14ac:dyDescent="0.2">
      <c r="A901" s="1826"/>
      <c r="B901" s="1826"/>
      <c r="C901" s="2272"/>
      <c r="D901" s="1826"/>
      <c r="E901" s="2273"/>
      <c r="F901" s="1830"/>
      <c r="G901" s="2274"/>
      <c r="H901" s="1826"/>
      <c r="I901" s="1830"/>
      <c r="J901" s="1826"/>
      <c r="K901" s="1826"/>
      <c r="L901" s="1826"/>
      <c r="M901" s="1826"/>
      <c r="N901" s="1826"/>
      <c r="O901" s="1826"/>
      <c r="P901" s="1826"/>
      <c r="Q901" s="1826"/>
      <c r="R901" s="1826"/>
      <c r="S901" s="1826"/>
      <c r="T901" s="1826"/>
      <c r="U901" s="1826"/>
      <c r="V901" s="1826"/>
    </row>
    <row r="902" spans="1:22" x14ac:dyDescent="0.2">
      <c r="A902" s="2083" t="s">
        <v>1957</v>
      </c>
      <c r="B902" s="2275"/>
      <c r="C902" s="2212" t="s">
        <v>2259</v>
      </c>
      <c r="D902" s="2212"/>
      <c r="E902" s="2212"/>
      <c r="F902" s="2212"/>
      <c r="G902" s="2212"/>
      <c r="H902" s="2212"/>
      <c r="I902" s="2212"/>
      <c r="J902" s="2212"/>
      <c r="K902" s="2212"/>
      <c r="L902" s="2212"/>
      <c r="M902" s="2212"/>
      <c r="N902" s="2212"/>
      <c r="O902" s="2212"/>
      <c r="P902" s="1826"/>
      <c r="Q902" s="1826"/>
      <c r="R902" s="1826"/>
      <c r="S902" s="1826"/>
      <c r="T902" s="1826"/>
      <c r="U902" s="1826"/>
      <c r="V902" s="1826"/>
    </row>
    <row r="903" spans="1:22" x14ac:dyDescent="0.2">
      <c r="A903" s="1826"/>
      <c r="B903" s="1826"/>
      <c r="C903" s="1827"/>
      <c r="D903" s="1828"/>
      <c r="E903" s="1829"/>
      <c r="F903" s="1830"/>
      <c r="G903" s="1831"/>
      <c r="H903" s="1826"/>
      <c r="I903" s="1830"/>
      <c r="J903" s="1826"/>
      <c r="K903" s="1826"/>
      <c r="L903" s="1826"/>
      <c r="M903" s="1826"/>
      <c r="N903" s="1826"/>
      <c r="O903" s="1826"/>
      <c r="P903" s="1826"/>
      <c r="Q903" s="1826"/>
      <c r="R903" s="1826"/>
      <c r="S903" s="1826"/>
      <c r="T903" s="1826"/>
      <c r="U903" s="1826"/>
      <c r="V903" s="1826"/>
    </row>
    <row r="904" spans="1:22" ht="19.5" customHeight="1" x14ac:dyDescent="0.2">
      <c r="A904" s="1624" t="s">
        <v>4</v>
      </c>
      <c r="B904" s="1624" t="s">
        <v>247</v>
      </c>
      <c r="C904" s="1624" t="s">
        <v>5</v>
      </c>
      <c r="D904" s="1625" t="s">
        <v>6</v>
      </c>
      <c r="E904" s="1624" t="s">
        <v>7</v>
      </c>
      <c r="F904" s="1624" t="s">
        <v>248</v>
      </c>
      <c r="G904" s="1626" t="s">
        <v>249</v>
      </c>
      <c r="H904" s="1624" t="s">
        <v>250</v>
      </c>
      <c r="I904" s="1624" t="s">
        <v>11</v>
      </c>
      <c r="J904" s="1627" t="s">
        <v>251</v>
      </c>
      <c r="K904" s="1627" t="s">
        <v>252</v>
      </c>
      <c r="L904" s="1627"/>
      <c r="M904" s="1627"/>
      <c r="N904" s="1627"/>
      <c r="O904" s="1627" t="s">
        <v>253</v>
      </c>
      <c r="P904" s="1627"/>
      <c r="Q904" s="1627"/>
      <c r="R904" s="1627"/>
      <c r="S904" s="1627"/>
      <c r="T904" s="1627"/>
      <c r="U904" s="1627" t="s">
        <v>15</v>
      </c>
      <c r="V904" s="1626" t="s">
        <v>16</v>
      </c>
    </row>
    <row r="905" spans="1:22" ht="16.5" x14ac:dyDescent="0.2">
      <c r="A905" s="1624"/>
      <c r="B905" s="1624"/>
      <c r="C905" s="1624"/>
      <c r="D905" s="1625"/>
      <c r="E905" s="1624"/>
      <c r="F905" s="1624"/>
      <c r="G905" s="1626"/>
      <c r="H905" s="1624"/>
      <c r="I905" s="1624"/>
      <c r="J905" s="1627"/>
      <c r="K905" s="1627"/>
      <c r="L905" s="1627"/>
      <c r="M905" s="1627"/>
      <c r="N905" s="1627"/>
      <c r="O905" s="1183" t="s">
        <v>17</v>
      </c>
      <c r="P905" s="1985" t="s">
        <v>18</v>
      </c>
      <c r="Q905" s="1183" t="s">
        <v>19</v>
      </c>
      <c r="R905" s="1183" t="s">
        <v>254</v>
      </c>
      <c r="S905" s="1183" t="s">
        <v>21</v>
      </c>
      <c r="T905" s="1627" t="s">
        <v>255</v>
      </c>
      <c r="U905" s="1627"/>
      <c r="V905" s="1626"/>
    </row>
    <row r="906" spans="1:22" ht="42" thickBot="1" x14ac:dyDescent="0.25">
      <c r="A906" s="1624"/>
      <c r="B906" s="1624"/>
      <c r="C906" s="1624"/>
      <c r="D906" s="1625"/>
      <c r="E906" s="1624"/>
      <c r="F906" s="1624"/>
      <c r="G906" s="1626"/>
      <c r="H906" s="1624"/>
      <c r="I906" s="1624"/>
      <c r="J906" s="1627"/>
      <c r="K906" s="1183" t="s">
        <v>23</v>
      </c>
      <c r="L906" s="1183" t="s">
        <v>24</v>
      </c>
      <c r="M906" s="1183" t="s">
        <v>25</v>
      </c>
      <c r="N906" s="1183" t="s">
        <v>26</v>
      </c>
      <c r="O906" s="1183" t="s">
        <v>256</v>
      </c>
      <c r="P906" s="1985" t="s">
        <v>742</v>
      </c>
      <c r="Q906" s="1183" t="s">
        <v>258</v>
      </c>
      <c r="R906" s="1183" t="s">
        <v>259</v>
      </c>
      <c r="S906" s="1628" t="s">
        <v>260</v>
      </c>
      <c r="T906" s="1627"/>
      <c r="U906" s="1627"/>
      <c r="V906" s="1626"/>
    </row>
    <row r="907" spans="1:22" ht="18.75" customHeight="1" x14ac:dyDescent="0.2">
      <c r="A907" s="1629"/>
      <c r="B907" s="700" t="s">
        <v>1580</v>
      </c>
      <c r="C907" s="701"/>
      <c r="D907" s="701"/>
      <c r="E907" s="701"/>
      <c r="F907" s="701"/>
      <c r="G907" s="701"/>
      <c r="H907" s="701"/>
      <c r="I907" s="701"/>
      <c r="J907" s="701"/>
      <c r="K907" s="701"/>
      <c r="L907" s="701"/>
      <c r="M907" s="701"/>
      <c r="N907" s="702"/>
      <c r="O907" s="1183"/>
      <c r="P907" s="1985"/>
      <c r="Q907" s="1183"/>
      <c r="R907" s="1183"/>
      <c r="S907" s="1628"/>
      <c r="T907" s="1183"/>
      <c r="U907" s="1183"/>
      <c r="V907" s="1630"/>
    </row>
    <row r="908" spans="1:22" ht="29.25" customHeight="1" x14ac:dyDescent="0.2">
      <c r="A908" s="1560" t="s">
        <v>1496</v>
      </c>
      <c r="B908" s="1279" t="s">
        <v>1581</v>
      </c>
      <c r="C908" s="1632">
        <v>3000001</v>
      </c>
      <c r="D908" s="1633" t="s">
        <v>1582</v>
      </c>
      <c r="E908" s="1634">
        <v>5005183</v>
      </c>
      <c r="F908" s="2276" t="s">
        <v>1583</v>
      </c>
      <c r="G908" s="1969" t="s">
        <v>1584</v>
      </c>
      <c r="H908" s="1594" t="s">
        <v>1583</v>
      </c>
      <c r="I908" s="1636" t="s">
        <v>1501</v>
      </c>
      <c r="J908" s="1857">
        <v>18</v>
      </c>
      <c r="K908" s="1857">
        <v>4</v>
      </c>
      <c r="L908" s="1857">
        <v>4</v>
      </c>
      <c r="M908" s="1857">
        <v>5</v>
      </c>
      <c r="N908" s="1857">
        <v>5</v>
      </c>
      <c r="O908" s="2006">
        <v>72978.92</v>
      </c>
      <c r="P908" s="1986">
        <v>28891</v>
      </c>
      <c r="Q908" s="1857"/>
      <c r="R908" s="2190">
        <v>36815</v>
      </c>
      <c r="S908" s="1857"/>
      <c r="T908" s="2096">
        <f t="shared" ref="T908:T910" si="195">+O908-P908-Q908-R908-S908</f>
        <v>7272.9199999999983</v>
      </c>
      <c r="U908" s="1327"/>
      <c r="V908" s="1327"/>
    </row>
    <row r="909" spans="1:22" ht="47.25" customHeight="1" x14ac:dyDescent="0.2">
      <c r="A909" s="1554"/>
      <c r="B909" s="1223"/>
      <c r="C909" s="1638"/>
      <c r="D909" s="1639"/>
      <c r="E909" s="1634">
        <v>5005184</v>
      </c>
      <c r="F909" s="2276" t="s">
        <v>1585</v>
      </c>
      <c r="G909" s="1969" t="s">
        <v>1586</v>
      </c>
      <c r="H909" s="1594" t="s">
        <v>1587</v>
      </c>
      <c r="I909" s="1636" t="s">
        <v>1588</v>
      </c>
      <c r="J909" s="1857">
        <v>1</v>
      </c>
      <c r="K909" s="1857"/>
      <c r="L909" s="1857">
        <v>1</v>
      </c>
      <c r="M909" s="1857"/>
      <c r="N909" s="1857"/>
      <c r="O909" s="2165">
        <v>10514.09</v>
      </c>
      <c r="P909" s="1851">
        <v>100</v>
      </c>
      <c r="Q909" s="1857"/>
      <c r="R909" s="1857"/>
      <c r="S909" s="1857"/>
      <c r="T909" s="2096">
        <f t="shared" si="195"/>
        <v>10414.09</v>
      </c>
      <c r="U909" s="1327"/>
      <c r="V909" s="1327"/>
    </row>
    <row r="910" spans="1:22" ht="21" customHeight="1" x14ac:dyDescent="0.2">
      <c r="A910" s="1554"/>
      <c r="B910" s="1223"/>
      <c r="C910" s="1638"/>
      <c r="D910" s="1639"/>
      <c r="E910" s="2277">
        <v>5005185</v>
      </c>
      <c r="F910" s="2278" t="s">
        <v>1589</v>
      </c>
      <c r="G910" s="2279" t="s">
        <v>1590</v>
      </c>
      <c r="H910" s="1594" t="s">
        <v>1591</v>
      </c>
      <c r="I910" s="1636" t="s">
        <v>1592</v>
      </c>
      <c r="J910" s="1857">
        <v>3</v>
      </c>
      <c r="K910" s="1857">
        <v>0</v>
      </c>
      <c r="L910" s="1857">
        <v>1</v>
      </c>
      <c r="M910" s="1857">
        <v>1</v>
      </c>
      <c r="N910" s="1857">
        <v>1</v>
      </c>
      <c r="O910" s="2165">
        <v>22212.01</v>
      </c>
      <c r="P910" s="1851">
        <v>100</v>
      </c>
      <c r="Q910" s="1857"/>
      <c r="R910" s="1857"/>
      <c r="S910" s="1857"/>
      <c r="T910" s="2096">
        <f t="shared" si="195"/>
        <v>22112.01</v>
      </c>
      <c r="U910" s="1327"/>
      <c r="V910" s="1327"/>
    </row>
    <row r="911" spans="1:22" ht="27.75" customHeight="1" x14ac:dyDescent="0.2">
      <c r="A911" s="1558"/>
      <c r="B911" s="1294"/>
      <c r="C911" s="2280"/>
      <c r="D911" s="2281"/>
      <c r="E911" s="2282"/>
      <c r="F911" s="2283"/>
      <c r="G911" s="2279" t="s">
        <v>1593</v>
      </c>
      <c r="H911" s="1594" t="s">
        <v>1594</v>
      </c>
      <c r="I911" s="1636" t="s">
        <v>1592</v>
      </c>
      <c r="J911" s="1857">
        <v>0</v>
      </c>
      <c r="K911" s="1857">
        <v>0</v>
      </c>
      <c r="L911" s="1857">
        <v>0</v>
      </c>
      <c r="M911" s="1857">
        <v>0</v>
      </c>
      <c r="N911" s="1857">
        <v>0</v>
      </c>
      <c r="O911" s="1857"/>
      <c r="P911" s="1851"/>
      <c r="Q911" s="1857"/>
      <c r="R911" s="1857"/>
      <c r="S911" s="1857"/>
      <c r="T911" s="1857"/>
      <c r="U911" s="1327"/>
      <c r="V911" s="1327"/>
    </row>
    <row r="912" spans="1:22" ht="33.75" customHeight="1" x14ac:dyDescent="0.2">
      <c r="A912" s="1560" t="s">
        <v>1517</v>
      </c>
      <c r="B912" s="1279" t="s">
        <v>1595</v>
      </c>
      <c r="C912" s="2284">
        <v>3000698</v>
      </c>
      <c r="D912" s="2284" t="s">
        <v>1596</v>
      </c>
      <c r="E912" s="2285">
        <v>5005186</v>
      </c>
      <c r="F912" s="2285" t="s">
        <v>1597</v>
      </c>
      <c r="G912" s="2229" t="s">
        <v>1598</v>
      </c>
      <c r="H912" s="2286" t="s">
        <v>1599</v>
      </c>
      <c r="I912" s="1614" t="s">
        <v>1600</v>
      </c>
      <c r="J912" s="1857">
        <v>1191</v>
      </c>
      <c r="K912" s="1857">
        <v>297</v>
      </c>
      <c r="L912" s="1857">
        <v>298</v>
      </c>
      <c r="M912" s="1857">
        <v>298</v>
      </c>
      <c r="N912" s="1857">
        <v>298</v>
      </c>
      <c r="O912" s="2006">
        <v>11507.26</v>
      </c>
      <c r="P912" s="1970">
        <v>300</v>
      </c>
      <c r="Q912" s="1857"/>
      <c r="R912" s="1857"/>
      <c r="S912" s="1857"/>
      <c r="T912" s="2096">
        <f t="shared" ref="T912:T923" si="196">+O912-P912-Q912-R912-S912</f>
        <v>11207.26</v>
      </c>
      <c r="U912" s="1327"/>
      <c r="V912" s="1327"/>
    </row>
    <row r="913" spans="1:22" ht="33.75" customHeight="1" x14ac:dyDescent="0.2">
      <c r="A913" s="1554"/>
      <c r="B913" s="1223"/>
      <c r="C913" s="2287"/>
      <c r="D913" s="2287"/>
      <c r="E913" s="2285">
        <v>5005187</v>
      </c>
      <c r="F913" s="2285" t="s">
        <v>1601</v>
      </c>
      <c r="G913" s="2229" t="s">
        <v>1602</v>
      </c>
      <c r="H913" s="2286" t="s">
        <v>1603</v>
      </c>
      <c r="I913" s="1644" t="s">
        <v>1600</v>
      </c>
      <c r="J913" s="1857">
        <v>188</v>
      </c>
      <c r="K913" s="1857">
        <v>47</v>
      </c>
      <c r="L913" s="1857">
        <v>47</v>
      </c>
      <c r="M913" s="1857">
        <v>47</v>
      </c>
      <c r="N913" s="1857">
        <v>47</v>
      </c>
      <c r="O913" s="2006">
        <v>14328.14</v>
      </c>
      <c r="P913" s="1890">
        <v>300</v>
      </c>
      <c r="Q913" s="1857"/>
      <c r="R913" s="1857"/>
      <c r="S913" s="1857"/>
      <c r="T913" s="1877">
        <f t="shared" si="196"/>
        <v>14028.14</v>
      </c>
      <c r="U913" s="1327"/>
      <c r="V913" s="1327"/>
    </row>
    <row r="914" spans="1:22" ht="33.75" customHeight="1" x14ac:dyDescent="0.2">
      <c r="A914" s="1554"/>
      <c r="B914" s="1223"/>
      <c r="C914" s="2288"/>
      <c r="D914" s="2288"/>
      <c r="E914" s="2285">
        <v>5005188</v>
      </c>
      <c r="F914" s="2285" t="s">
        <v>1604</v>
      </c>
      <c r="G914" s="2229" t="s">
        <v>1605</v>
      </c>
      <c r="H914" s="2286" t="s">
        <v>1606</v>
      </c>
      <c r="I914" s="1644" t="s">
        <v>1600</v>
      </c>
      <c r="J914" s="1857">
        <v>55363</v>
      </c>
      <c r="K914" s="1857">
        <v>13840</v>
      </c>
      <c r="L914" s="1857">
        <v>13841</v>
      </c>
      <c r="M914" s="1857">
        <v>13841</v>
      </c>
      <c r="N914" s="1857">
        <v>13841</v>
      </c>
      <c r="O914" s="2006">
        <v>166769.87</v>
      </c>
      <c r="P914" s="1970">
        <v>400</v>
      </c>
      <c r="Q914" s="1857"/>
      <c r="R914" s="1857"/>
      <c r="S914" s="1857"/>
      <c r="T914" s="1877">
        <f t="shared" si="196"/>
        <v>166369.87</v>
      </c>
      <c r="U914" s="1327"/>
      <c r="V914" s="1327"/>
    </row>
    <row r="915" spans="1:22" ht="54" customHeight="1" x14ac:dyDescent="0.2">
      <c r="A915" s="1554"/>
      <c r="B915" s="1223"/>
      <c r="C915" s="2289">
        <v>3000699</v>
      </c>
      <c r="D915" s="2289" t="s">
        <v>1607</v>
      </c>
      <c r="E915" s="2285">
        <v>5005189</v>
      </c>
      <c r="F915" s="2285" t="s">
        <v>1608</v>
      </c>
      <c r="G915" s="2229" t="s">
        <v>1609</v>
      </c>
      <c r="H915" s="2286" t="s">
        <v>1608</v>
      </c>
      <c r="I915" s="1644" t="s">
        <v>1610</v>
      </c>
      <c r="J915" s="1857">
        <v>5246</v>
      </c>
      <c r="K915" s="1857">
        <v>1311</v>
      </c>
      <c r="L915" s="1857">
        <v>1311</v>
      </c>
      <c r="M915" s="1857">
        <v>1312</v>
      </c>
      <c r="N915" s="1857">
        <v>1312</v>
      </c>
      <c r="O915" s="2006">
        <v>159227.66</v>
      </c>
      <c r="P915" s="1970">
        <v>400</v>
      </c>
      <c r="Q915" s="1857"/>
      <c r="R915" s="1857"/>
      <c r="S915" s="1857"/>
      <c r="T915" s="1877">
        <f t="shared" si="196"/>
        <v>158827.66</v>
      </c>
      <c r="U915" s="1327"/>
      <c r="V915" s="1327"/>
    </row>
    <row r="916" spans="1:22" ht="41.25" x14ac:dyDescent="0.2">
      <c r="A916" s="1554"/>
      <c r="B916" s="1223"/>
      <c r="C916" s="2284">
        <v>3000700</v>
      </c>
      <c r="D916" s="2284" t="s">
        <v>1611</v>
      </c>
      <c r="E916" s="2285">
        <v>5005190</v>
      </c>
      <c r="F916" s="2285" t="s">
        <v>2015</v>
      </c>
      <c r="G916" s="2229" t="s">
        <v>1612</v>
      </c>
      <c r="H916" s="2286" t="s">
        <v>1614</v>
      </c>
      <c r="I916" s="1644" t="s">
        <v>1610</v>
      </c>
      <c r="J916" s="1857">
        <v>3100</v>
      </c>
      <c r="K916" s="1857">
        <v>775</v>
      </c>
      <c r="L916" s="1857">
        <v>775</v>
      </c>
      <c r="M916" s="1857">
        <v>775</v>
      </c>
      <c r="N916" s="1857">
        <v>775</v>
      </c>
      <c r="O916" s="2006">
        <v>164136.04999999999</v>
      </c>
      <c r="P916" s="1970">
        <v>21511</v>
      </c>
      <c r="Q916" s="1857"/>
      <c r="R916" s="1857"/>
      <c r="S916" s="1857"/>
      <c r="T916" s="1877">
        <f t="shared" si="196"/>
        <v>142625.04999999999</v>
      </c>
      <c r="U916" s="1327"/>
      <c r="V916" s="1327"/>
    </row>
    <row r="917" spans="1:22" ht="33" x14ac:dyDescent="0.2">
      <c r="A917" s="1554"/>
      <c r="B917" s="1223"/>
      <c r="C917" s="2287"/>
      <c r="D917" s="2287"/>
      <c r="E917" s="2285">
        <v>5005191</v>
      </c>
      <c r="F917" s="2285" t="s">
        <v>1615</v>
      </c>
      <c r="G917" s="2229" t="s">
        <v>2016</v>
      </c>
      <c r="H917" s="2286" t="s">
        <v>1615</v>
      </c>
      <c r="I917" s="1644" t="s">
        <v>1610</v>
      </c>
      <c r="J917" s="1857">
        <v>3</v>
      </c>
      <c r="K917" s="1857">
        <v>0</v>
      </c>
      <c r="L917" s="1857">
        <v>1</v>
      </c>
      <c r="M917" s="1857">
        <v>1</v>
      </c>
      <c r="N917" s="1857">
        <v>1</v>
      </c>
      <c r="O917" s="2006">
        <v>1567.85</v>
      </c>
      <c r="P917" s="1970">
        <v>100</v>
      </c>
      <c r="Q917" s="1857"/>
      <c r="R917" s="1857"/>
      <c r="S917" s="1857"/>
      <c r="T917" s="2096">
        <f t="shared" si="196"/>
        <v>1467.85</v>
      </c>
      <c r="U917" s="1327"/>
      <c r="V917" s="1327"/>
    </row>
    <row r="918" spans="1:22" ht="33" x14ac:dyDescent="0.2">
      <c r="A918" s="1554"/>
      <c r="B918" s="1223"/>
      <c r="C918" s="2284">
        <v>3000701</v>
      </c>
      <c r="D918" s="2284" t="s">
        <v>1616</v>
      </c>
      <c r="E918" s="2285">
        <v>5005192</v>
      </c>
      <c r="F918" s="2285" t="s">
        <v>2017</v>
      </c>
      <c r="G918" s="2229" t="s">
        <v>1618</v>
      </c>
      <c r="H918" s="2286" t="s">
        <v>1619</v>
      </c>
      <c r="I918" s="1644" t="s">
        <v>1610</v>
      </c>
      <c r="J918" s="1857">
        <v>505</v>
      </c>
      <c r="K918" s="1857">
        <v>126</v>
      </c>
      <c r="L918" s="1857">
        <v>126</v>
      </c>
      <c r="M918" s="1857">
        <v>126</v>
      </c>
      <c r="N918" s="1857">
        <v>127</v>
      </c>
      <c r="O918" s="2006">
        <v>483882.29</v>
      </c>
      <c r="P918" s="1970">
        <v>100</v>
      </c>
      <c r="Q918" s="1857"/>
      <c r="R918" s="1857"/>
      <c r="S918" s="1857"/>
      <c r="T918" s="2096">
        <f t="shared" si="196"/>
        <v>483782.29</v>
      </c>
      <c r="U918" s="1327"/>
      <c r="V918" s="1327"/>
    </row>
    <row r="919" spans="1:22" ht="41.25" x14ac:dyDescent="0.2">
      <c r="A919" s="1554"/>
      <c r="B919" s="1223"/>
      <c r="C919" s="2287"/>
      <c r="D919" s="2287"/>
      <c r="E919" s="2285">
        <v>5005193</v>
      </c>
      <c r="F919" s="2285" t="s">
        <v>1621</v>
      </c>
      <c r="G919" s="2229" t="s">
        <v>1620</v>
      </c>
      <c r="H919" s="2286" t="s">
        <v>1621</v>
      </c>
      <c r="I919" s="1644" t="s">
        <v>1610</v>
      </c>
      <c r="J919" s="1857">
        <v>3</v>
      </c>
      <c r="K919" s="1857">
        <v>0</v>
      </c>
      <c r="L919" s="1857">
        <v>1</v>
      </c>
      <c r="M919" s="1857">
        <v>1</v>
      </c>
      <c r="N919" s="1857">
        <v>1</v>
      </c>
      <c r="O919" s="2006">
        <v>48238.64</v>
      </c>
      <c r="P919" s="1970">
        <v>100</v>
      </c>
      <c r="Q919" s="1857"/>
      <c r="R919" s="1857"/>
      <c r="S919" s="1857"/>
      <c r="T919" s="2096">
        <f t="shared" si="196"/>
        <v>48138.64</v>
      </c>
      <c r="U919" s="1327"/>
      <c r="V919" s="1327"/>
    </row>
    <row r="920" spans="1:22" ht="41.25" x14ac:dyDescent="0.2">
      <c r="A920" s="1554"/>
      <c r="B920" s="1223"/>
      <c r="C920" s="2287"/>
      <c r="D920" s="2287"/>
      <c r="E920" s="2285">
        <v>5005194</v>
      </c>
      <c r="F920" s="2285" t="s">
        <v>2018</v>
      </c>
      <c r="G920" s="2229" t="s">
        <v>1622</v>
      </c>
      <c r="H920" s="2286" t="s">
        <v>1623</v>
      </c>
      <c r="I920" s="1644" t="s">
        <v>1624</v>
      </c>
      <c r="J920" s="1857">
        <v>303</v>
      </c>
      <c r="K920" s="1857">
        <v>75</v>
      </c>
      <c r="L920" s="1857">
        <v>76</v>
      </c>
      <c r="M920" s="1857">
        <v>76</v>
      </c>
      <c r="N920" s="1857">
        <v>76</v>
      </c>
      <c r="O920" s="2006">
        <v>30127.49</v>
      </c>
      <c r="P920" s="1970">
        <v>100</v>
      </c>
      <c r="Q920" s="1857"/>
      <c r="R920" s="1857"/>
      <c r="S920" s="1857"/>
      <c r="T920" s="2096">
        <f t="shared" si="196"/>
        <v>30027.49</v>
      </c>
      <c r="U920" s="1327"/>
      <c r="V920" s="1327"/>
    </row>
    <row r="921" spans="1:22" ht="27" x14ac:dyDescent="0.2">
      <c r="A921" s="1554"/>
      <c r="B921" s="1223"/>
      <c r="C921" s="1632">
        <v>3000702</v>
      </c>
      <c r="D921" s="2284" t="s">
        <v>1625</v>
      </c>
      <c r="E921" s="2290">
        <v>5005195</v>
      </c>
      <c r="F921" s="2276" t="s">
        <v>1627</v>
      </c>
      <c r="G921" s="2229" t="s">
        <v>1626</v>
      </c>
      <c r="H921" s="1594" t="s">
        <v>1627</v>
      </c>
      <c r="I921" s="1644" t="s">
        <v>1610</v>
      </c>
      <c r="J921" s="1857">
        <v>71</v>
      </c>
      <c r="K921" s="1857">
        <v>17</v>
      </c>
      <c r="L921" s="1857">
        <v>18</v>
      </c>
      <c r="M921" s="1857">
        <v>18</v>
      </c>
      <c r="N921" s="1857">
        <v>18</v>
      </c>
      <c r="O921" s="2006">
        <v>130351.35</v>
      </c>
      <c r="P921" s="1970">
        <v>300</v>
      </c>
      <c r="Q921" s="1857"/>
      <c r="R921" s="1857"/>
      <c r="S921" s="1857"/>
      <c r="T921" s="2096">
        <f t="shared" si="196"/>
        <v>130051.35</v>
      </c>
      <c r="U921" s="1327"/>
      <c r="V921" s="1327"/>
    </row>
    <row r="922" spans="1:22" ht="33.75" x14ac:dyDescent="0.2">
      <c r="A922" s="1554"/>
      <c r="B922" s="1223"/>
      <c r="C922" s="1638"/>
      <c r="D922" s="2287"/>
      <c r="E922" s="2290">
        <v>5005196</v>
      </c>
      <c r="F922" s="2276" t="s">
        <v>1629</v>
      </c>
      <c r="G922" s="2229" t="s">
        <v>1628</v>
      </c>
      <c r="H922" s="1594" t="s">
        <v>1629</v>
      </c>
      <c r="I922" s="1644" t="s">
        <v>1610</v>
      </c>
      <c r="J922" s="1857">
        <v>3</v>
      </c>
      <c r="K922" s="1857">
        <v>0</v>
      </c>
      <c r="L922" s="1857">
        <v>1</v>
      </c>
      <c r="M922" s="1857">
        <v>1</v>
      </c>
      <c r="N922" s="1857">
        <v>1</v>
      </c>
      <c r="O922" s="2006">
        <v>17214.189999999999</v>
      </c>
      <c r="P922" s="1970">
        <v>300</v>
      </c>
      <c r="Q922" s="1857"/>
      <c r="R922" s="1857"/>
      <c r="S922" s="1857"/>
      <c r="T922" s="2096">
        <f t="shared" si="196"/>
        <v>16914.189999999999</v>
      </c>
      <c r="U922" s="1327"/>
      <c r="V922" s="1327"/>
    </row>
    <row r="923" spans="1:22" ht="27" x14ac:dyDescent="0.2">
      <c r="A923" s="1554"/>
      <c r="B923" s="1223"/>
      <c r="C923" s="1638"/>
      <c r="D923" s="2287"/>
      <c r="E923" s="2290">
        <v>5005197</v>
      </c>
      <c r="F923" s="2276" t="s">
        <v>2019</v>
      </c>
      <c r="G923" s="2229" t="s">
        <v>1630</v>
      </c>
      <c r="H923" s="1594" t="s">
        <v>1631</v>
      </c>
      <c r="I923" s="1644" t="s">
        <v>1624</v>
      </c>
      <c r="J923" s="1857">
        <v>42</v>
      </c>
      <c r="K923" s="1857">
        <v>10</v>
      </c>
      <c r="L923" s="1857">
        <v>10</v>
      </c>
      <c r="M923" s="1857">
        <v>11</v>
      </c>
      <c r="N923" s="1857">
        <v>11</v>
      </c>
      <c r="O923" s="2006">
        <v>21626.43</v>
      </c>
      <c r="P923" s="1970">
        <v>300</v>
      </c>
      <c r="Q923" s="1857"/>
      <c r="R923" s="1857"/>
      <c r="S923" s="1857"/>
      <c r="T923" s="2096">
        <f t="shared" si="196"/>
        <v>21326.43</v>
      </c>
      <c r="U923" s="1327"/>
      <c r="V923" s="1327"/>
    </row>
    <row r="924" spans="1:22" ht="36.75" customHeight="1" x14ac:dyDescent="0.2">
      <c r="A924" s="1554"/>
      <c r="B924" s="1223"/>
      <c r="C924" s="2291" t="s">
        <v>1632</v>
      </c>
      <c r="D924" s="1594" t="s">
        <v>1633</v>
      </c>
      <c r="E924" s="2291" t="s">
        <v>1634</v>
      </c>
      <c r="F924" s="1594" t="s">
        <v>1635</v>
      </c>
      <c r="G924" s="2229" t="s">
        <v>1634</v>
      </c>
      <c r="H924" s="1594" t="s">
        <v>1635</v>
      </c>
      <c r="I924" s="1644" t="s">
        <v>1610</v>
      </c>
      <c r="J924" s="1857">
        <v>0</v>
      </c>
      <c r="K924" s="1857">
        <v>0</v>
      </c>
      <c r="L924" s="1857">
        <v>0</v>
      </c>
      <c r="M924" s="1857">
        <v>0</v>
      </c>
      <c r="N924" s="1857">
        <v>0</v>
      </c>
      <c r="O924" s="1857"/>
      <c r="P924" s="1970"/>
      <c r="Q924" s="1857"/>
      <c r="R924" s="1857"/>
      <c r="S924" s="1857"/>
      <c r="T924" s="1857"/>
      <c r="U924" s="1327"/>
      <c r="V924" s="1327"/>
    </row>
    <row r="925" spans="1:22" ht="42" x14ac:dyDescent="0.2">
      <c r="A925" s="1554"/>
      <c r="B925" s="1223"/>
      <c r="C925" s="2292">
        <v>3000704</v>
      </c>
      <c r="D925" s="2289" t="s">
        <v>1636</v>
      </c>
      <c r="E925" s="2290">
        <v>5005199</v>
      </c>
      <c r="F925" s="2276" t="s">
        <v>1637</v>
      </c>
      <c r="G925" s="2229" t="s">
        <v>1638</v>
      </c>
      <c r="H925" s="1594" t="s">
        <v>1639</v>
      </c>
      <c r="I925" s="1644" t="s">
        <v>1640</v>
      </c>
      <c r="J925" s="1857">
        <v>12</v>
      </c>
      <c r="K925" s="1857">
        <v>3</v>
      </c>
      <c r="L925" s="1857">
        <v>3</v>
      </c>
      <c r="M925" s="1857">
        <v>3</v>
      </c>
      <c r="N925" s="1857">
        <v>3</v>
      </c>
      <c r="O925" s="2006">
        <v>28479.66</v>
      </c>
      <c r="P925" s="1970">
        <v>100</v>
      </c>
      <c r="Q925" s="1857"/>
      <c r="R925" s="1857"/>
      <c r="S925" s="1857"/>
      <c r="T925" s="2096">
        <f t="shared" ref="T925:T931" si="197">+O925-P925-Q925-R925-S925</f>
        <v>28379.66</v>
      </c>
      <c r="U925" s="1327"/>
      <c r="V925" s="1327"/>
    </row>
    <row r="926" spans="1:22" ht="33.75" x14ac:dyDescent="0.2">
      <c r="A926" s="1554"/>
      <c r="B926" s="1223"/>
      <c r="C926" s="1632">
        <v>3000705</v>
      </c>
      <c r="D926" s="2284" t="s">
        <v>1641</v>
      </c>
      <c r="E926" s="2290">
        <v>5005200</v>
      </c>
      <c r="F926" s="2276" t="s">
        <v>1642</v>
      </c>
      <c r="G926" s="1595" t="s">
        <v>1643</v>
      </c>
      <c r="H926" s="1594" t="s">
        <v>1644</v>
      </c>
      <c r="I926" s="1644" t="s">
        <v>1624</v>
      </c>
      <c r="J926" s="1857">
        <v>29</v>
      </c>
      <c r="K926" s="1857">
        <v>7</v>
      </c>
      <c r="L926" s="1857">
        <v>7</v>
      </c>
      <c r="M926" s="1857">
        <v>7</v>
      </c>
      <c r="N926" s="1857">
        <v>8</v>
      </c>
      <c r="O926" s="2006">
        <v>19471.71</v>
      </c>
      <c r="P926" s="1970">
        <v>100</v>
      </c>
      <c r="Q926" s="1857"/>
      <c r="R926" s="1857"/>
      <c r="S926" s="1857"/>
      <c r="T926" s="2096">
        <f t="shared" si="197"/>
        <v>19371.71</v>
      </c>
      <c r="U926" s="1327"/>
      <c r="V926" s="1327"/>
    </row>
    <row r="927" spans="1:22" ht="33.75" x14ac:dyDescent="0.2">
      <c r="A927" s="1554"/>
      <c r="B927" s="1223"/>
      <c r="C927" s="1638"/>
      <c r="D927" s="2287"/>
      <c r="E927" s="2290">
        <v>5005201</v>
      </c>
      <c r="F927" s="2276" t="s">
        <v>1645</v>
      </c>
      <c r="G927" s="1595" t="s">
        <v>1646</v>
      </c>
      <c r="H927" s="1593" t="s">
        <v>1647</v>
      </c>
      <c r="I927" s="1644" t="s">
        <v>1624</v>
      </c>
      <c r="J927" s="1857">
        <v>357</v>
      </c>
      <c r="K927" s="1857">
        <v>89</v>
      </c>
      <c r="L927" s="1857">
        <v>89</v>
      </c>
      <c r="M927" s="1857">
        <v>89</v>
      </c>
      <c r="N927" s="1857">
        <v>90</v>
      </c>
      <c r="O927" s="2006">
        <v>27082.76</v>
      </c>
      <c r="P927" s="1970">
        <v>100</v>
      </c>
      <c r="Q927" s="1857"/>
      <c r="R927" s="1857"/>
      <c r="S927" s="1857"/>
      <c r="T927" s="2096">
        <f t="shared" si="197"/>
        <v>26982.76</v>
      </c>
      <c r="U927" s="1327"/>
      <c r="V927" s="1327"/>
    </row>
    <row r="928" spans="1:22" ht="27" x14ac:dyDescent="0.2">
      <c r="A928" s="1554"/>
      <c r="B928" s="1223"/>
      <c r="C928" s="1638"/>
      <c r="D928" s="2287"/>
      <c r="E928" s="2290">
        <v>5005202</v>
      </c>
      <c r="F928" s="2276" t="s">
        <v>1648</v>
      </c>
      <c r="G928" s="1595" t="s">
        <v>1649</v>
      </c>
      <c r="H928" s="1593" t="s">
        <v>1648</v>
      </c>
      <c r="I928" s="1644" t="s">
        <v>1624</v>
      </c>
      <c r="J928" s="1857">
        <v>233</v>
      </c>
      <c r="K928" s="1857">
        <v>58</v>
      </c>
      <c r="L928" s="1857">
        <v>58</v>
      </c>
      <c r="M928" s="1857">
        <v>58</v>
      </c>
      <c r="N928" s="1857">
        <v>59</v>
      </c>
      <c r="O928" s="2006">
        <v>56863.1</v>
      </c>
      <c r="P928" s="1970">
        <v>100</v>
      </c>
      <c r="Q928" s="1857"/>
      <c r="R928" s="1857"/>
      <c r="S928" s="1857"/>
      <c r="T928" s="2096">
        <f t="shared" si="197"/>
        <v>56763.1</v>
      </c>
      <c r="U928" s="1327"/>
      <c r="V928" s="1327"/>
    </row>
    <row r="929" spans="1:22" ht="67.5" customHeight="1" x14ac:dyDescent="0.2">
      <c r="A929" s="1554"/>
      <c r="B929" s="1223"/>
      <c r="C929" s="2292">
        <v>3000706</v>
      </c>
      <c r="D929" s="2289" t="s">
        <v>1650</v>
      </c>
      <c r="E929" s="2290">
        <v>5005203</v>
      </c>
      <c r="F929" s="2276" t="s">
        <v>1651</v>
      </c>
      <c r="G929" s="1595" t="s">
        <v>1652</v>
      </c>
      <c r="H929" s="1593" t="s">
        <v>1653</v>
      </c>
      <c r="I929" s="1644" t="s">
        <v>1654</v>
      </c>
      <c r="J929" s="1857">
        <v>523</v>
      </c>
      <c r="K929" s="1857">
        <v>130</v>
      </c>
      <c r="L929" s="1857">
        <v>131</v>
      </c>
      <c r="M929" s="1857">
        <v>131</v>
      </c>
      <c r="N929" s="1857">
        <v>131</v>
      </c>
      <c r="O929" s="2006">
        <v>76323.460000000006</v>
      </c>
      <c r="P929" s="1970">
        <v>100</v>
      </c>
      <c r="Q929" s="1857"/>
      <c r="R929" s="1857"/>
      <c r="S929" s="1857"/>
      <c r="T929" s="2096">
        <f t="shared" si="197"/>
        <v>76223.460000000006</v>
      </c>
      <c r="U929" s="1327"/>
      <c r="V929" s="1327"/>
    </row>
    <row r="930" spans="1:22" ht="42" customHeight="1" x14ac:dyDescent="0.2">
      <c r="A930" s="1554"/>
      <c r="B930" s="1223"/>
      <c r="C930" s="1632">
        <v>3000707</v>
      </c>
      <c r="D930" s="2284" t="s">
        <v>1655</v>
      </c>
      <c r="E930" s="2290">
        <v>5005204</v>
      </c>
      <c r="F930" s="2276" t="s">
        <v>1656</v>
      </c>
      <c r="G930" s="2293" t="s">
        <v>1657</v>
      </c>
      <c r="H930" s="1593" t="s">
        <v>1658</v>
      </c>
      <c r="I930" s="1644" t="s">
        <v>1659</v>
      </c>
      <c r="J930" s="1857">
        <v>0</v>
      </c>
      <c r="K930" s="1857">
        <v>0</v>
      </c>
      <c r="L930" s="1857">
        <v>0</v>
      </c>
      <c r="M930" s="1857">
        <v>0</v>
      </c>
      <c r="N930" s="1857">
        <v>0</v>
      </c>
      <c r="O930" s="1857"/>
      <c r="P930" s="1851">
        <v>100</v>
      </c>
      <c r="Q930" s="1857"/>
      <c r="R930" s="1857"/>
      <c r="S930" s="1857"/>
      <c r="T930" s="2096">
        <f t="shared" si="197"/>
        <v>-100</v>
      </c>
      <c r="U930" s="1327"/>
      <c r="V930" s="1327"/>
    </row>
    <row r="931" spans="1:22" ht="58.5" x14ac:dyDescent="0.2">
      <c r="A931" s="1558"/>
      <c r="B931" s="1294"/>
      <c r="C931" s="2280"/>
      <c r="D931" s="2288"/>
      <c r="E931" s="2290">
        <v>3000707</v>
      </c>
      <c r="F931" s="2276" t="s">
        <v>1655</v>
      </c>
      <c r="G931" s="2293" t="s">
        <v>1660</v>
      </c>
      <c r="H931" s="1593" t="s">
        <v>1656</v>
      </c>
      <c r="I931" s="1644" t="s">
        <v>1661</v>
      </c>
      <c r="J931" s="1857">
        <v>27</v>
      </c>
      <c r="K931" s="1857">
        <v>6</v>
      </c>
      <c r="L931" s="1857">
        <v>7</v>
      </c>
      <c r="M931" s="1857">
        <v>7</v>
      </c>
      <c r="N931" s="1857">
        <v>7</v>
      </c>
      <c r="O931" s="2006">
        <v>58642.47</v>
      </c>
      <c r="P931" s="1885"/>
      <c r="Q931" s="1857"/>
      <c r="R931" s="1857"/>
      <c r="S931" s="1857"/>
      <c r="T931" s="2096">
        <f t="shared" si="197"/>
        <v>58642.47</v>
      </c>
      <c r="U931" s="1327"/>
      <c r="V931" s="1327"/>
    </row>
    <row r="932" spans="1:22" x14ac:dyDescent="0.2">
      <c r="P932" s="1826"/>
    </row>
    <row r="933" spans="1:22" x14ac:dyDescent="0.2">
      <c r="P933" s="1826"/>
    </row>
    <row r="934" spans="1:22" x14ac:dyDescent="0.2">
      <c r="P934" s="1826"/>
    </row>
    <row r="935" spans="1:22" x14ac:dyDescent="0.2">
      <c r="P935" s="1826"/>
    </row>
    <row r="936" spans="1:22" x14ac:dyDescent="0.2">
      <c r="P936" s="1826"/>
    </row>
    <row r="937" spans="1:22" x14ac:dyDescent="0.2">
      <c r="P937" s="1826"/>
    </row>
    <row r="938" spans="1:22" x14ac:dyDescent="0.2">
      <c r="P938" s="1826"/>
    </row>
    <row r="939" spans="1:22" x14ac:dyDescent="0.2">
      <c r="P939" s="1826"/>
    </row>
    <row r="940" spans="1:22" x14ac:dyDescent="0.2">
      <c r="P940" s="1826"/>
    </row>
    <row r="941" spans="1:22" x14ac:dyDescent="0.2">
      <c r="P941" s="1826"/>
    </row>
    <row r="942" spans="1:22" x14ac:dyDescent="0.2">
      <c r="P942" s="1826"/>
    </row>
    <row r="943" spans="1:22" x14ac:dyDescent="0.2">
      <c r="P943" s="1826"/>
    </row>
    <row r="944" spans="1:22" x14ac:dyDescent="0.2">
      <c r="P944" s="1826"/>
    </row>
    <row r="945" spans="16:16" x14ac:dyDescent="0.2">
      <c r="P945" s="1826"/>
    </row>
    <row r="946" spans="16:16" x14ac:dyDescent="0.2">
      <c r="P946" s="1826"/>
    </row>
    <row r="947" spans="16:16" x14ac:dyDescent="0.2">
      <c r="P947" s="1826"/>
    </row>
    <row r="948" spans="16:16" x14ac:dyDescent="0.2">
      <c r="P948" s="1826"/>
    </row>
    <row r="949" spans="16:16" x14ac:dyDescent="0.2">
      <c r="P949" s="1826"/>
    </row>
    <row r="950" spans="16:16" x14ac:dyDescent="0.2">
      <c r="P950" s="1826"/>
    </row>
    <row r="951" spans="16:16" x14ac:dyDescent="0.2">
      <c r="P951" s="1826"/>
    </row>
    <row r="952" spans="16:16" x14ac:dyDescent="0.2">
      <c r="P952" s="1826"/>
    </row>
    <row r="953" spans="16:16" x14ac:dyDescent="0.2">
      <c r="P953" s="1826"/>
    </row>
    <row r="954" spans="16:16" x14ac:dyDescent="0.2">
      <c r="P954" s="1826"/>
    </row>
    <row r="955" spans="16:16" x14ac:dyDescent="0.2">
      <c r="P955" s="1826"/>
    </row>
    <row r="956" spans="16:16" x14ac:dyDescent="0.2">
      <c r="P956" s="1826"/>
    </row>
    <row r="957" spans="16:16" x14ac:dyDescent="0.2">
      <c r="P957" s="1826"/>
    </row>
    <row r="958" spans="16:16" x14ac:dyDescent="0.2">
      <c r="P958" s="1826"/>
    </row>
    <row r="959" spans="16:16" x14ac:dyDescent="0.2">
      <c r="P959" s="1826"/>
    </row>
    <row r="960" spans="16:16" x14ac:dyDescent="0.2">
      <c r="P960" s="1826"/>
    </row>
    <row r="961" spans="16:16" x14ac:dyDescent="0.2">
      <c r="P961" s="1826"/>
    </row>
    <row r="962" spans="16:16" x14ac:dyDescent="0.2">
      <c r="P962" s="1826"/>
    </row>
    <row r="963" spans="16:16" x14ac:dyDescent="0.2">
      <c r="P963" s="1826"/>
    </row>
    <row r="964" spans="16:16" x14ac:dyDescent="0.2">
      <c r="P964" s="1826"/>
    </row>
    <row r="965" spans="16:16" x14ac:dyDescent="0.2">
      <c r="P965" s="1826"/>
    </row>
    <row r="966" spans="16:16" x14ac:dyDescent="0.2">
      <c r="P966" s="1826"/>
    </row>
    <row r="967" spans="16:16" x14ac:dyDescent="0.2">
      <c r="P967" s="1826"/>
    </row>
    <row r="968" spans="16:16" x14ac:dyDescent="0.2">
      <c r="P968" s="1826"/>
    </row>
    <row r="969" spans="16:16" x14ac:dyDescent="0.2">
      <c r="P969" s="1826"/>
    </row>
    <row r="970" spans="16:16" x14ac:dyDescent="0.2">
      <c r="P970" s="1826"/>
    </row>
    <row r="971" spans="16:16" x14ac:dyDescent="0.2">
      <c r="P971" s="1826"/>
    </row>
    <row r="972" spans="16:16" x14ac:dyDescent="0.2">
      <c r="P972" s="1826"/>
    </row>
    <row r="973" spans="16:16" x14ac:dyDescent="0.2">
      <c r="P973" s="1826"/>
    </row>
    <row r="974" spans="16:16" x14ac:dyDescent="0.2">
      <c r="P974" s="1826"/>
    </row>
    <row r="975" spans="16:16" x14ac:dyDescent="0.2">
      <c r="P975" s="1826"/>
    </row>
    <row r="976" spans="16:16" x14ac:dyDescent="0.2">
      <c r="P976" s="1826"/>
    </row>
    <row r="977" spans="16:16" x14ac:dyDescent="0.2">
      <c r="P977" s="1826"/>
    </row>
    <row r="978" spans="16:16" x14ac:dyDescent="0.2">
      <c r="P978" s="1826"/>
    </row>
    <row r="979" spans="16:16" x14ac:dyDescent="0.2">
      <c r="P979" s="1826"/>
    </row>
    <row r="980" spans="16:16" x14ac:dyDescent="0.2">
      <c r="P980" s="1826"/>
    </row>
    <row r="981" spans="16:16" x14ac:dyDescent="0.2">
      <c r="P981" s="1826"/>
    </row>
    <row r="982" spans="16:16" x14ac:dyDescent="0.2">
      <c r="P982" s="1826"/>
    </row>
    <row r="983" spans="16:16" x14ac:dyDescent="0.2">
      <c r="P983" s="1826"/>
    </row>
    <row r="984" spans="16:16" x14ac:dyDescent="0.2">
      <c r="P984" s="1826"/>
    </row>
    <row r="985" spans="16:16" x14ac:dyDescent="0.2">
      <c r="P985" s="1826"/>
    </row>
    <row r="986" spans="16:16" x14ac:dyDescent="0.2">
      <c r="P986" s="1826"/>
    </row>
    <row r="987" spans="16:16" x14ac:dyDescent="0.2">
      <c r="P987" s="1826"/>
    </row>
    <row r="988" spans="16:16" x14ac:dyDescent="0.2">
      <c r="P988" s="1826"/>
    </row>
    <row r="989" spans="16:16" x14ac:dyDescent="0.2">
      <c r="P989" s="1826"/>
    </row>
    <row r="990" spans="16:16" x14ac:dyDescent="0.2">
      <c r="P990" s="1826"/>
    </row>
    <row r="991" spans="16:16" x14ac:dyDescent="0.2">
      <c r="P991" s="1826"/>
    </row>
    <row r="992" spans="16:16" x14ac:dyDescent="0.2">
      <c r="P992" s="1826"/>
    </row>
    <row r="993" spans="16:16" x14ac:dyDescent="0.2">
      <c r="P993" s="1826"/>
    </row>
    <row r="994" spans="16:16" x14ac:dyDescent="0.2">
      <c r="P994" s="1826"/>
    </row>
    <row r="995" spans="16:16" x14ac:dyDescent="0.2">
      <c r="P995" s="1826"/>
    </row>
    <row r="996" spans="16:16" x14ac:dyDescent="0.2">
      <c r="P996" s="1826"/>
    </row>
    <row r="997" spans="16:16" x14ac:dyDescent="0.2">
      <c r="P997" s="1826"/>
    </row>
    <row r="998" spans="16:16" x14ac:dyDescent="0.2">
      <c r="P998" s="1826"/>
    </row>
    <row r="999" spans="16:16" x14ac:dyDescent="0.2">
      <c r="P999" s="1826"/>
    </row>
    <row r="1000" spans="16:16" x14ac:dyDescent="0.2">
      <c r="P1000" s="1826"/>
    </row>
    <row r="1001" spans="16:16" x14ac:dyDescent="0.2">
      <c r="P1001" s="1826"/>
    </row>
    <row r="1002" spans="16:16" x14ac:dyDescent="0.2">
      <c r="P1002" s="1826"/>
    </row>
    <row r="1003" spans="16:16" x14ac:dyDescent="0.2">
      <c r="P1003" s="1826"/>
    </row>
    <row r="1004" spans="16:16" x14ac:dyDescent="0.2">
      <c r="P1004" s="1826"/>
    </row>
    <row r="1005" spans="16:16" x14ac:dyDescent="0.2">
      <c r="P1005" s="1826"/>
    </row>
    <row r="1006" spans="16:16" x14ac:dyDescent="0.2">
      <c r="P1006" s="1826"/>
    </row>
    <row r="1007" spans="16:16" x14ac:dyDescent="0.2">
      <c r="P1007" s="1826"/>
    </row>
    <row r="1008" spans="16:16" x14ac:dyDescent="0.2">
      <c r="P1008" s="1826"/>
    </row>
    <row r="1009" spans="16:16" x14ac:dyDescent="0.2">
      <c r="P1009" s="1826"/>
    </row>
    <row r="1010" spans="16:16" x14ac:dyDescent="0.2">
      <c r="P1010" s="1826"/>
    </row>
    <row r="1011" spans="16:16" x14ac:dyDescent="0.2">
      <c r="P1011" s="1826"/>
    </row>
    <row r="1012" spans="16:16" x14ac:dyDescent="0.2">
      <c r="P1012" s="1826"/>
    </row>
    <row r="1013" spans="16:16" x14ac:dyDescent="0.2">
      <c r="P1013" s="1826"/>
    </row>
    <row r="1014" spans="16:16" x14ac:dyDescent="0.2">
      <c r="P1014" s="1826"/>
    </row>
    <row r="1015" spans="16:16" x14ac:dyDescent="0.2">
      <c r="P1015" s="1826"/>
    </row>
    <row r="1016" spans="16:16" x14ac:dyDescent="0.2">
      <c r="P1016" s="1826"/>
    </row>
    <row r="1017" spans="16:16" x14ac:dyDescent="0.2">
      <c r="P1017" s="1826"/>
    </row>
    <row r="1018" spans="16:16" x14ac:dyDescent="0.2">
      <c r="P1018" s="1826"/>
    </row>
    <row r="1019" spans="16:16" x14ac:dyDescent="0.2">
      <c r="P1019" s="1826"/>
    </row>
    <row r="1020" spans="16:16" x14ac:dyDescent="0.2">
      <c r="P1020" s="1826"/>
    </row>
    <row r="1021" spans="16:16" x14ac:dyDescent="0.2">
      <c r="P1021" s="1826"/>
    </row>
    <row r="1022" spans="16:16" x14ac:dyDescent="0.2">
      <c r="P1022" s="1826"/>
    </row>
    <row r="1023" spans="16:16" x14ac:dyDescent="0.2">
      <c r="P1023" s="1826"/>
    </row>
    <row r="1024" spans="16:16" x14ac:dyDescent="0.2">
      <c r="P1024" s="1826"/>
    </row>
  </sheetData>
  <autoFilter ref="B7:F9"/>
  <mergeCells count="782">
    <mergeCell ref="C926:C928"/>
    <mergeCell ref="D926:D928"/>
    <mergeCell ref="C930:C931"/>
    <mergeCell ref="D930:D931"/>
    <mergeCell ref="A912:A931"/>
    <mergeCell ref="B912:B931"/>
    <mergeCell ref="C912:C914"/>
    <mergeCell ref="D912:D914"/>
    <mergeCell ref="C916:C917"/>
    <mergeCell ref="D916:D917"/>
    <mergeCell ref="C918:C920"/>
    <mergeCell ref="D918:D920"/>
    <mergeCell ref="C921:C923"/>
    <mergeCell ref="D921:D923"/>
    <mergeCell ref="V904:V906"/>
    <mergeCell ref="T905:T906"/>
    <mergeCell ref="B907:N907"/>
    <mergeCell ref="A908:A911"/>
    <mergeCell ref="B908:B911"/>
    <mergeCell ref="C908:C911"/>
    <mergeCell ref="D908:D911"/>
    <mergeCell ref="E910:E911"/>
    <mergeCell ref="F910:F911"/>
    <mergeCell ref="H904:H906"/>
    <mergeCell ref="I904:I906"/>
    <mergeCell ref="J904:J906"/>
    <mergeCell ref="K904:N905"/>
    <mergeCell ref="O904:T904"/>
    <mergeCell ref="U904:U906"/>
    <mergeCell ref="A899:V899"/>
    <mergeCell ref="A900:V900"/>
    <mergeCell ref="C902:O902"/>
    <mergeCell ref="A904:A906"/>
    <mergeCell ref="B904:B906"/>
    <mergeCell ref="C904:C906"/>
    <mergeCell ref="D904:D906"/>
    <mergeCell ref="E904:E906"/>
    <mergeCell ref="F904:F906"/>
    <mergeCell ref="G904:G906"/>
    <mergeCell ref="C871:C892"/>
    <mergeCell ref="D871:D892"/>
    <mergeCell ref="E871:E892"/>
    <mergeCell ref="F871:F892"/>
    <mergeCell ref="A884:A896"/>
    <mergeCell ref="B884:B896"/>
    <mergeCell ref="V861:V863"/>
    <mergeCell ref="T862:T863"/>
    <mergeCell ref="A864:M864"/>
    <mergeCell ref="C867:C870"/>
    <mergeCell ref="D867:D870"/>
    <mergeCell ref="E867:E870"/>
    <mergeCell ref="F867:F870"/>
    <mergeCell ref="H861:H863"/>
    <mergeCell ref="I861:I863"/>
    <mergeCell ref="J861:J863"/>
    <mergeCell ref="K861:N862"/>
    <mergeCell ref="O861:T861"/>
    <mergeCell ref="U861:U863"/>
    <mergeCell ref="A855:V855"/>
    <mergeCell ref="A856:V856"/>
    <mergeCell ref="C858:O858"/>
    <mergeCell ref="A861:A863"/>
    <mergeCell ref="B861:B863"/>
    <mergeCell ref="C861:C863"/>
    <mergeCell ref="D861:D863"/>
    <mergeCell ref="E861:E863"/>
    <mergeCell ref="F861:F863"/>
    <mergeCell ref="G861:G863"/>
    <mergeCell ref="V831:V833"/>
    <mergeCell ref="T832:T833"/>
    <mergeCell ref="A834:M834"/>
    <mergeCell ref="A835:A839"/>
    <mergeCell ref="B835:B839"/>
    <mergeCell ref="A840:A852"/>
    <mergeCell ref="B840:B852"/>
    <mergeCell ref="H831:H833"/>
    <mergeCell ref="I831:I833"/>
    <mergeCell ref="J831:J833"/>
    <mergeCell ref="K831:N832"/>
    <mergeCell ref="O831:T831"/>
    <mergeCell ref="U831:U833"/>
    <mergeCell ref="A825:V825"/>
    <mergeCell ref="A826:V826"/>
    <mergeCell ref="C828:O828"/>
    <mergeCell ref="A831:A833"/>
    <mergeCell ref="B831:B833"/>
    <mergeCell ref="C831:C833"/>
    <mergeCell ref="D831:D833"/>
    <mergeCell ref="E831:E833"/>
    <mergeCell ref="F831:F833"/>
    <mergeCell ref="G831:G833"/>
    <mergeCell ref="V805:V807"/>
    <mergeCell ref="T806:T807"/>
    <mergeCell ref="A808:P808"/>
    <mergeCell ref="A809:A813"/>
    <mergeCell ref="B809:B813"/>
    <mergeCell ref="A814:A822"/>
    <mergeCell ref="B814:B822"/>
    <mergeCell ref="H805:H807"/>
    <mergeCell ref="I805:I807"/>
    <mergeCell ref="J805:J807"/>
    <mergeCell ref="K805:N806"/>
    <mergeCell ref="O805:T805"/>
    <mergeCell ref="U805:U807"/>
    <mergeCell ref="A799:V799"/>
    <mergeCell ref="A800:V800"/>
    <mergeCell ref="C802:O802"/>
    <mergeCell ref="A805:A807"/>
    <mergeCell ref="B805:B807"/>
    <mergeCell ref="C805:C807"/>
    <mergeCell ref="D805:D807"/>
    <mergeCell ref="E805:E807"/>
    <mergeCell ref="F805:F807"/>
    <mergeCell ref="G805:G807"/>
    <mergeCell ref="U791:U793"/>
    <mergeCell ref="V791:V793"/>
    <mergeCell ref="T792:T793"/>
    <mergeCell ref="A794:M794"/>
    <mergeCell ref="A795:A796"/>
    <mergeCell ref="B795:B796"/>
    <mergeCell ref="G791:G793"/>
    <mergeCell ref="H791:H793"/>
    <mergeCell ref="I791:I793"/>
    <mergeCell ref="J791:J793"/>
    <mergeCell ref="K791:N792"/>
    <mergeCell ref="O791:T791"/>
    <mergeCell ref="I779:I782"/>
    <mergeCell ref="A785:V785"/>
    <mergeCell ref="A786:V786"/>
    <mergeCell ref="C788:O788"/>
    <mergeCell ref="A791:A793"/>
    <mergeCell ref="B791:B793"/>
    <mergeCell ref="C791:C793"/>
    <mergeCell ref="D791:D793"/>
    <mergeCell ref="E791:E793"/>
    <mergeCell ref="F791:F793"/>
    <mergeCell ref="C776:C777"/>
    <mergeCell ref="D776:D777"/>
    <mergeCell ref="E776:E777"/>
    <mergeCell ref="I776:I777"/>
    <mergeCell ref="A778:V778"/>
    <mergeCell ref="A779:A782"/>
    <mergeCell ref="B779:B782"/>
    <mergeCell ref="C779:C782"/>
    <mergeCell ref="D779:D782"/>
    <mergeCell ref="E779:E782"/>
    <mergeCell ref="C771:C773"/>
    <mergeCell ref="D771:D773"/>
    <mergeCell ref="E771:E773"/>
    <mergeCell ref="I771:I773"/>
    <mergeCell ref="C774:C775"/>
    <mergeCell ref="D774:D775"/>
    <mergeCell ref="E774:E775"/>
    <mergeCell ref="I774:I775"/>
    <mergeCell ref="C767:C768"/>
    <mergeCell ref="D767:D768"/>
    <mergeCell ref="E767:E768"/>
    <mergeCell ref="I767:I768"/>
    <mergeCell ref="C769:C770"/>
    <mergeCell ref="D769:D770"/>
    <mergeCell ref="E769:E770"/>
    <mergeCell ref="I769:I770"/>
    <mergeCell ref="C761:C764"/>
    <mergeCell ref="D761:D764"/>
    <mergeCell ref="E761:E764"/>
    <mergeCell ref="I761:I764"/>
    <mergeCell ref="C765:C766"/>
    <mergeCell ref="D765:D766"/>
    <mergeCell ref="E765:E766"/>
    <mergeCell ref="I765:I766"/>
    <mergeCell ref="C757:C758"/>
    <mergeCell ref="D757:D758"/>
    <mergeCell ref="E757:E758"/>
    <mergeCell ref="I757:I758"/>
    <mergeCell ref="C759:C760"/>
    <mergeCell ref="D759:D760"/>
    <mergeCell ref="E759:E760"/>
    <mergeCell ref="I759:I760"/>
    <mergeCell ref="C746:C749"/>
    <mergeCell ref="D746:D749"/>
    <mergeCell ref="E746:E749"/>
    <mergeCell ref="C750:C756"/>
    <mergeCell ref="D750:D756"/>
    <mergeCell ref="E750:E756"/>
    <mergeCell ref="C737:C739"/>
    <mergeCell ref="D737:D739"/>
    <mergeCell ref="E737:E739"/>
    <mergeCell ref="C740:C745"/>
    <mergeCell ref="D740:D745"/>
    <mergeCell ref="E740:E745"/>
    <mergeCell ref="C728:C733"/>
    <mergeCell ref="D728:D733"/>
    <mergeCell ref="E728:E733"/>
    <mergeCell ref="C734:C736"/>
    <mergeCell ref="D734:D736"/>
    <mergeCell ref="E734:E736"/>
    <mergeCell ref="C711:C716"/>
    <mergeCell ref="D711:D716"/>
    <mergeCell ref="E711:E716"/>
    <mergeCell ref="C717:C727"/>
    <mergeCell ref="D717:D727"/>
    <mergeCell ref="E717:E727"/>
    <mergeCell ref="C699:C704"/>
    <mergeCell ref="D699:D704"/>
    <mergeCell ref="E699:E704"/>
    <mergeCell ref="C705:C710"/>
    <mergeCell ref="D705:D710"/>
    <mergeCell ref="E705:E710"/>
    <mergeCell ref="C687:C692"/>
    <mergeCell ref="D687:D692"/>
    <mergeCell ref="E687:E692"/>
    <mergeCell ref="C693:C698"/>
    <mergeCell ref="D693:D698"/>
    <mergeCell ref="E693:E698"/>
    <mergeCell ref="E680:E682"/>
    <mergeCell ref="C683:C684"/>
    <mergeCell ref="D683:D684"/>
    <mergeCell ref="E683:E684"/>
    <mergeCell ref="C685:C686"/>
    <mergeCell ref="D685:D686"/>
    <mergeCell ref="E685:E686"/>
    <mergeCell ref="A674:A777"/>
    <mergeCell ref="B674:B777"/>
    <mergeCell ref="C674:C677"/>
    <mergeCell ref="D674:D677"/>
    <mergeCell ref="E674:E677"/>
    <mergeCell ref="C678:C679"/>
    <mergeCell ref="D678:D679"/>
    <mergeCell ref="E678:E679"/>
    <mergeCell ref="C680:C682"/>
    <mergeCell ref="D680:D682"/>
    <mergeCell ref="A664:V664"/>
    <mergeCell ref="A665:A673"/>
    <mergeCell ref="B665:B673"/>
    <mergeCell ref="C665:C668"/>
    <mergeCell ref="D665:D668"/>
    <mergeCell ref="E665:E668"/>
    <mergeCell ref="C669:C673"/>
    <mergeCell ref="D669:D673"/>
    <mergeCell ref="E669:E673"/>
    <mergeCell ref="I669:I673"/>
    <mergeCell ref="A658:A663"/>
    <mergeCell ref="B658:B663"/>
    <mergeCell ref="C658:C660"/>
    <mergeCell ref="D658:D660"/>
    <mergeCell ref="E658:E660"/>
    <mergeCell ref="C661:C663"/>
    <mergeCell ref="D661:D663"/>
    <mergeCell ref="E661:E663"/>
    <mergeCell ref="V650:V652"/>
    <mergeCell ref="T651:T652"/>
    <mergeCell ref="A653:V653"/>
    <mergeCell ref="A654:A657"/>
    <mergeCell ref="B654:B657"/>
    <mergeCell ref="C654:C657"/>
    <mergeCell ref="D654:D657"/>
    <mergeCell ref="E654:E657"/>
    <mergeCell ref="I654:I657"/>
    <mergeCell ref="H650:H652"/>
    <mergeCell ref="I650:I652"/>
    <mergeCell ref="J650:J652"/>
    <mergeCell ref="K650:N651"/>
    <mergeCell ref="O650:T650"/>
    <mergeCell ref="U650:U652"/>
    <mergeCell ref="A645:V645"/>
    <mergeCell ref="A646:V646"/>
    <mergeCell ref="C648:J648"/>
    <mergeCell ref="A650:A652"/>
    <mergeCell ref="B650:B652"/>
    <mergeCell ref="C650:C652"/>
    <mergeCell ref="D650:D652"/>
    <mergeCell ref="E650:E652"/>
    <mergeCell ref="F650:F652"/>
    <mergeCell ref="G650:G652"/>
    <mergeCell ref="A618:A643"/>
    <mergeCell ref="B618:B643"/>
    <mergeCell ref="C618:C643"/>
    <mergeCell ref="D618:D643"/>
    <mergeCell ref="E618:E643"/>
    <mergeCell ref="I618:I643"/>
    <mergeCell ref="A608:A617"/>
    <mergeCell ref="B608:B617"/>
    <mergeCell ref="C608:C617"/>
    <mergeCell ref="D608:D617"/>
    <mergeCell ref="E608:E617"/>
    <mergeCell ref="I608:I617"/>
    <mergeCell ref="I593:I601"/>
    <mergeCell ref="A602:A607"/>
    <mergeCell ref="B602:B607"/>
    <mergeCell ref="C602:C607"/>
    <mergeCell ref="E602:E607"/>
    <mergeCell ref="I602:I607"/>
    <mergeCell ref="H592:H593"/>
    <mergeCell ref="A593:A601"/>
    <mergeCell ref="B593:B601"/>
    <mergeCell ref="C593:C601"/>
    <mergeCell ref="D593:D601"/>
    <mergeCell ref="E593:E601"/>
    <mergeCell ref="C582:C585"/>
    <mergeCell ref="D582:D585"/>
    <mergeCell ref="E582:E585"/>
    <mergeCell ref="I582:I585"/>
    <mergeCell ref="A586:A592"/>
    <mergeCell ref="B586:B592"/>
    <mergeCell ref="C586:C592"/>
    <mergeCell ref="D586:D592"/>
    <mergeCell ref="E586:E592"/>
    <mergeCell ref="I586:I592"/>
    <mergeCell ref="C563:C573"/>
    <mergeCell ref="D563:D573"/>
    <mergeCell ref="E563:E573"/>
    <mergeCell ref="I563:I573"/>
    <mergeCell ref="C574:C581"/>
    <mergeCell ref="D574:D581"/>
    <mergeCell ref="E574:E581"/>
    <mergeCell ref="I574:I581"/>
    <mergeCell ref="I551:I552"/>
    <mergeCell ref="C553:C556"/>
    <mergeCell ref="D553:D556"/>
    <mergeCell ref="E553:E556"/>
    <mergeCell ref="I553:I556"/>
    <mergeCell ref="C557:C562"/>
    <mergeCell ref="D557:D562"/>
    <mergeCell ref="E557:E562"/>
    <mergeCell ref="I557:I562"/>
    <mergeCell ref="I523:I530"/>
    <mergeCell ref="C531:C550"/>
    <mergeCell ref="D531:D550"/>
    <mergeCell ref="E531:E550"/>
    <mergeCell ref="I531:I550"/>
    <mergeCell ref="A551:A585"/>
    <mergeCell ref="B551:B585"/>
    <mergeCell ref="C551:C552"/>
    <mergeCell ref="D551:D552"/>
    <mergeCell ref="E551:E552"/>
    <mergeCell ref="A514:V514"/>
    <mergeCell ref="A515:A550"/>
    <mergeCell ref="B515:B550"/>
    <mergeCell ref="C515:C522"/>
    <mergeCell ref="D515:D522"/>
    <mergeCell ref="E515:E522"/>
    <mergeCell ref="I515:I522"/>
    <mergeCell ref="C523:C530"/>
    <mergeCell ref="D523:D530"/>
    <mergeCell ref="E523:E530"/>
    <mergeCell ref="I501:I506"/>
    <mergeCell ref="C507:C510"/>
    <mergeCell ref="D507:D510"/>
    <mergeCell ref="E507:E510"/>
    <mergeCell ref="I507:I510"/>
    <mergeCell ref="E511:E513"/>
    <mergeCell ref="I511:I513"/>
    <mergeCell ref="C512:C513"/>
    <mergeCell ref="D512:D513"/>
    <mergeCell ref="A496:V496"/>
    <mergeCell ref="A497:A513"/>
    <mergeCell ref="B497:B513"/>
    <mergeCell ref="C497:C500"/>
    <mergeCell ref="D497:D500"/>
    <mergeCell ref="E497:E500"/>
    <mergeCell ref="I497:I500"/>
    <mergeCell ref="C501:C506"/>
    <mergeCell ref="D501:D506"/>
    <mergeCell ref="E501:E506"/>
    <mergeCell ref="A494:A495"/>
    <mergeCell ref="B494:B495"/>
    <mergeCell ref="C494:C495"/>
    <mergeCell ref="D494:D495"/>
    <mergeCell ref="E494:E495"/>
    <mergeCell ref="I494:I495"/>
    <mergeCell ref="V486:V488"/>
    <mergeCell ref="T487:T488"/>
    <mergeCell ref="A489:V489"/>
    <mergeCell ref="A490:A493"/>
    <mergeCell ref="B490:B493"/>
    <mergeCell ref="C490:C493"/>
    <mergeCell ref="D490:D493"/>
    <mergeCell ref="E490:E493"/>
    <mergeCell ref="I490:I493"/>
    <mergeCell ref="H486:H488"/>
    <mergeCell ref="I486:I488"/>
    <mergeCell ref="J486:J488"/>
    <mergeCell ref="K486:N487"/>
    <mergeCell ref="O486:T486"/>
    <mergeCell ref="U486:U488"/>
    <mergeCell ref="A482:V482"/>
    <mergeCell ref="A483:V483"/>
    <mergeCell ref="C484:J484"/>
    <mergeCell ref="A486:A488"/>
    <mergeCell ref="B486:B488"/>
    <mergeCell ref="C486:C488"/>
    <mergeCell ref="D486:D488"/>
    <mergeCell ref="E486:E488"/>
    <mergeCell ref="F486:F488"/>
    <mergeCell ref="G486:G488"/>
    <mergeCell ref="I429:I449"/>
    <mergeCell ref="A450:A480"/>
    <mergeCell ref="B450:B480"/>
    <mergeCell ref="C450:C480"/>
    <mergeCell ref="D450:D480"/>
    <mergeCell ref="E450:E480"/>
    <mergeCell ref="I450:I480"/>
    <mergeCell ref="C425:C427"/>
    <mergeCell ref="D425:D427"/>
    <mergeCell ref="E425:E427"/>
    <mergeCell ref="I425:I427"/>
    <mergeCell ref="A428:V428"/>
    <mergeCell ref="A429:A449"/>
    <mergeCell ref="B429:B449"/>
    <mergeCell ref="C429:C449"/>
    <mergeCell ref="D429:D449"/>
    <mergeCell ref="E429:E449"/>
    <mergeCell ref="C408:C422"/>
    <mergeCell ref="D408:D422"/>
    <mergeCell ref="E408:E422"/>
    <mergeCell ref="I408:I422"/>
    <mergeCell ref="C423:C424"/>
    <mergeCell ref="D423:D424"/>
    <mergeCell ref="E423:E424"/>
    <mergeCell ref="I423:I424"/>
    <mergeCell ref="C401:C403"/>
    <mergeCell ref="D401:D403"/>
    <mergeCell ref="E401:E403"/>
    <mergeCell ref="C404:C407"/>
    <mergeCell ref="D404:D407"/>
    <mergeCell ref="E404:E407"/>
    <mergeCell ref="A393:V393"/>
    <mergeCell ref="A394:A427"/>
    <mergeCell ref="B394:B427"/>
    <mergeCell ref="C394:C396"/>
    <mergeCell ref="D394:D396"/>
    <mergeCell ref="E394:E396"/>
    <mergeCell ref="I394:I396"/>
    <mergeCell ref="C397:C400"/>
    <mergeCell ref="D397:D400"/>
    <mergeCell ref="E397:E400"/>
    <mergeCell ref="I387:I390"/>
    <mergeCell ref="A391:A392"/>
    <mergeCell ref="B391:B392"/>
    <mergeCell ref="C391:C392"/>
    <mergeCell ref="D391:D392"/>
    <mergeCell ref="E391:E392"/>
    <mergeCell ref="I391:I392"/>
    <mergeCell ref="O383:T383"/>
    <mergeCell ref="U383:U385"/>
    <mergeCell ref="V383:V385"/>
    <mergeCell ref="T384:T385"/>
    <mergeCell ref="A386:V386"/>
    <mergeCell ref="A387:A390"/>
    <mergeCell ref="B387:B390"/>
    <mergeCell ref="C387:C390"/>
    <mergeCell ref="D387:D390"/>
    <mergeCell ref="E387:E390"/>
    <mergeCell ref="F383:F385"/>
    <mergeCell ref="G383:G385"/>
    <mergeCell ref="H383:H385"/>
    <mergeCell ref="I383:I385"/>
    <mergeCell ref="J383:J385"/>
    <mergeCell ref="K383:N384"/>
    <mergeCell ref="D373:D375"/>
    <mergeCell ref="F373:F375"/>
    <mergeCell ref="A379:V379"/>
    <mergeCell ref="A380:V380"/>
    <mergeCell ref="C381:J381"/>
    <mergeCell ref="A383:A385"/>
    <mergeCell ref="B383:B385"/>
    <mergeCell ref="C383:C385"/>
    <mergeCell ref="D383:D385"/>
    <mergeCell ref="E383:E385"/>
    <mergeCell ref="E359:E364"/>
    <mergeCell ref="I359:I364"/>
    <mergeCell ref="C365:C370"/>
    <mergeCell ref="D365:D370"/>
    <mergeCell ref="E365:E370"/>
    <mergeCell ref="I365:I370"/>
    <mergeCell ref="I351:I353"/>
    <mergeCell ref="A354:V354"/>
    <mergeCell ref="A355:A370"/>
    <mergeCell ref="B355:B370"/>
    <mergeCell ref="C355:C358"/>
    <mergeCell ref="D355:D358"/>
    <mergeCell ref="E355:E358"/>
    <mergeCell ref="I355:I358"/>
    <mergeCell ref="C359:C364"/>
    <mergeCell ref="D359:D364"/>
    <mergeCell ref="I345:I347"/>
    <mergeCell ref="A348:A353"/>
    <mergeCell ref="B348:B353"/>
    <mergeCell ref="C348:C350"/>
    <mergeCell ref="D348:D350"/>
    <mergeCell ref="E348:E350"/>
    <mergeCell ref="I348:I350"/>
    <mergeCell ref="C351:C353"/>
    <mergeCell ref="D351:D353"/>
    <mergeCell ref="E351:E353"/>
    <mergeCell ref="A342:V342"/>
    <mergeCell ref="A343:A347"/>
    <mergeCell ref="B343:B347"/>
    <mergeCell ref="C343:C344"/>
    <mergeCell ref="D343:D344"/>
    <mergeCell ref="E343:E344"/>
    <mergeCell ref="I343:I344"/>
    <mergeCell ref="C345:C347"/>
    <mergeCell ref="D345:D347"/>
    <mergeCell ref="E345:E347"/>
    <mergeCell ref="C328:C334"/>
    <mergeCell ref="D328:D334"/>
    <mergeCell ref="E328:E334"/>
    <mergeCell ref="I328:I334"/>
    <mergeCell ref="C335:C341"/>
    <mergeCell ref="D335:D341"/>
    <mergeCell ref="E335:E341"/>
    <mergeCell ref="C315:C318"/>
    <mergeCell ref="D315:D318"/>
    <mergeCell ref="E315:E318"/>
    <mergeCell ref="I315:I318"/>
    <mergeCell ref="C319:C327"/>
    <mergeCell ref="D319:D327"/>
    <mergeCell ref="E319:E327"/>
    <mergeCell ref="I319:I327"/>
    <mergeCell ref="A308:V308"/>
    <mergeCell ref="A309:A341"/>
    <mergeCell ref="B309:B341"/>
    <mergeCell ref="C309:C311"/>
    <mergeCell ref="D309:D311"/>
    <mergeCell ref="E309:E311"/>
    <mergeCell ref="C312:C314"/>
    <mergeCell ref="D312:D314"/>
    <mergeCell ref="E312:E314"/>
    <mergeCell ref="I312:I314"/>
    <mergeCell ref="A302:A307"/>
    <mergeCell ref="B302:B307"/>
    <mergeCell ref="C302:C307"/>
    <mergeCell ref="D302:D307"/>
    <mergeCell ref="E302:E307"/>
    <mergeCell ref="I302:I306"/>
    <mergeCell ref="I296:I298"/>
    <mergeCell ref="A299:A301"/>
    <mergeCell ref="B299:B301"/>
    <mergeCell ref="C299:C301"/>
    <mergeCell ref="D299:D301"/>
    <mergeCell ref="E299:E301"/>
    <mergeCell ref="I299:I301"/>
    <mergeCell ref="A291:V291"/>
    <mergeCell ref="A292:A298"/>
    <mergeCell ref="B292:B298"/>
    <mergeCell ref="C292:C295"/>
    <mergeCell ref="D292:D295"/>
    <mergeCell ref="E292:E295"/>
    <mergeCell ref="I292:I295"/>
    <mergeCell ref="C296:C298"/>
    <mergeCell ref="D296:D298"/>
    <mergeCell ref="E296:E298"/>
    <mergeCell ref="I286:I287"/>
    <mergeCell ref="A288:A290"/>
    <mergeCell ref="B288:B290"/>
    <mergeCell ref="C288:C290"/>
    <mergeCell ref="D288:D290"/>
    <mergeCell ref="E288:E290"/>
    <mergeCell ref="F288:F290"/>
    <mergeCell ref="A284:A287"/>
    <mergeCell ref="B284:B287"/>
    <mergeCell ref="C284:C285"/>
    <mergeCell ref="D284:D285"/>
    <mergeCell ref="E284:E285"/>
    <mergeCell ref="I284:I285"/>
    <mergeCell ref="C286:C287"/>
    <mergeCell ref="D286:D287"/>
    <mergeCell ref="E286:E287"/>
    <mergeCell ref="F286:F287"/>
    <mergeCell ref="A279:A283"/>
    <mergeCell ref="B279:B283"/>
    <mergeCell ref="C279:C283"/>
    <mergeCell ref="D279:D283"/>
    <mergeCell ref="E279:E283"/>
    <mergeCell ref="I279:I283"/>
    <mergeCell ref="A273:V273"/>
    <mergeCell ref="A274:A278"/>
    <mergeCell ref="B274:B278"/>
    <mergeCell ref="C274:C278"/>
    <mergeCell ref="D274:D278"/>
    <mergeCell ref="E274:E278"/>
    <mergeCell ref="I274:I278"/>
    <mergeCell ref="A271:A272"/>
    <mergeCell ref="B271:B272"/>
    <mergeCell ref="C271:C272"/>
    <mergeCell ref="D271:D272"/>
    <mergeCell ref="E271:E272"/>
    <mergeCell ref="I271:I272"/>
    <mergeCell ref="V263:V265"/>
    <mergeCell ref="T264:T265"/>
    <mergeCell ref="A266:V266"/>
    <mergeCell ref="A267:A270"/>
    <mergeCell ref="B267:B270"/>
    <mergeCell ref="C267:C270"/>
    <mergeCell ref="D267:D270"/>
    <mergeCell ref="E267:E270"/>
    <mergeCell ref="I267:I270"/>
    <mergeCell ref="H263:H265"/>
    <mergeCell ref="I263:I265"/>
    <mergeCell ref="J263:J265"/>
    <mergeCell ref="K263:N264"/>
    <mergeCell ref="O263:T263"/>
    <mergeCell ref="U263:U265"/>
    <mergeCell ref="A258:V258"/>
    <mergeCell ref="A259:V259"/>
    <mergeCell ref="A261:N261"/>
    <mergeCell ref="A263:A265"/>
    <mergeCell ref="B263:B265"/>
    <mergeCell ref="C263:C265"/>
    <mergeCell ref="D263:D265"/>
    <mergeCell ref="E263:E265"/>
    <mergeCell ref="F263:F265"/>
    <mergeCell ref="G263:G265"/>
    <mergeCell ref="A246:A256"/>
    <mergeCell ref="B246:B256"/>
    <mergeCell ref="C246:C256"/>
    <mergeCell ref="D246:D256"/>
    <mergeCell ref="E246:E256"/>
    <mergeCell ref="I246:I256"/>
    <mergeCell ref="A227:A245"/>
    <mergeCell ref="B227:B245"/>
    <mergeCell ref="C227:C245"/>
    <mergeCell ref="D227:D245"/>
    <mergeCell ref="E227:E245"/>
    <mergeCell ref="I227:I245"/>
    <mergeCell ref="A221:V221"/>
    <mergeCell ref="A222:A226"/>
    <mergeCell ref="B222:B226"/>
    <mergeCell ref="C222:C226"/>
    <mergeCell ref="D222:D226"/>
    <mergeCell ref="E222:E226"/>
    <mergeCell ref="I222:I226"/>
    <mergeCell ref="A217:A220"/>
    <mergeCell ref="B217:B220"/>
    <mergeCell ref="C217:C220"/>
    <mergeCell ref="D217:D220"/>
    <mergeCell ref="E217:E220"/>
    <mergeCell ref="I217:I220"/>
    <mergeCell ref="C207:C210"/>
    <mergeCell ref="D207:D210"/>
    <mergeCell ref="E207:E210"/>
    <mergeCell ref="I207:I210"/>
    <mergeCell ref="C211:C216"/>
    <mergeCell ref="D211:D216"/>
    <mergeCell ref="E211:E216"/>
    <mergeCell ref="I211:I216"/>
    <mergeCell ref="I200:I202"/>
    <mergeCell ref="C203:C204"/>
    <mergeCell ref="D203:D204"/>
    <mergeCell ref="E203:E204"/>
    <mergeCell ref="I203:I204"/>
    <mergeCell ref="C205:C206"/>
    <mergeCell ref="D205:D206"/>
    <mergeCell ref="E205:E206"/>
    <mergeCell ref="I205:I206"/>
    <mergeCell ref="A187:A216"/>
    <mergeCell ref="C187:C197"/>
    <mergeCell ref="D187:D197"/>
    <mergeCell ref="I187:I197"/>
    <mergeCell ref="B198:B216"/>
    <mergeCell ref="C198:C199"/>
    <mergeCell ref="D198:D199"/>
    <mergeCell ref="I198:I199"/>
    <mergeCell ref="C200:C202"/>
    <mergeCell ref="D200:D202"/>
    <mergeCell ref="I173:I176"/>
    <mergeCell ref="A177:V177"/>
    <mergeCell ref="A178:A186"/>
    <mergeCell ref="B178:B186"/>
    <mergeCell ref="C178:C186"/>
    <mergeCell ref="D178:D186"/>
    <mergeCell ref="I178:I186"/>
    <mergeCell ref="A157:A172"/>
    <mergeCell ref="B157:B172"/>
    <mergeCell ref="C157:C172"/>
    <mergeCell ref="D157:D172"/>
    <mergeCell ref="A173:A176"/>
    <mergeCell ref="B173:B176"/>
    <mergeCell ref="C173:C176"/>
    <mergeCell ref="D173:D176"/>
    <mergeCell ref="F147:F149"/>
    <mergeCell ref="C150:C153"/>
    <mergeCell ref="D150:D153"/>
    <mergeCell ref="A154:A156"/>
    <mergeCell ref="B154:B156"/>
    <mergeCell ref="C154:C156"/>
    <mergeCell ref="D154:D156"/>
    <mergeCell ref="A139:A153"/>
    <mergeCell ref="B139:B153"/>
    <mergeCell ref="C139:C142"/>
    <mergeCell ref="D139:D142"/>
    <mergeCell ref="C143:C145"/>
    <mergeCell ref="D143:D145"/>
    <mergeCell ref="C146:C148"/>
    <mergeCell ref="D146:D149"/>
    <mergeCell ref="A129:A131"/>
    <mergeCell ref="B129:B131"/>
    <mergeCell ref="C129:C131"/>
    <mergeCell ref="D129:D131"/>
    <mergeCell ref="A132:V132"/>
    <mergeCell ref="A133:A138"/>
    <mergeCell ref="B133:B138"/>
    <mergeCell ref="C133:C136"/>
    <mergeCell ref="D133:D136"/>
    <mergeCell ref="C137:C138"/>
    <mergeCell ref="U121:U123"/>
    <mergeCell ref="V121:V123"/>
    <mergeCell ref="T122:T123"/>
    <mergeCell ref="A124:V124"/>
    <mergeCell ref="A125:A128"/>
    <mergeCell ref="B125:B128"/>
    <mergeCell ref="C125:C128"/>
    <mergeCell ref="D125:D128"/>
    <mergeCell ref="G121:G123"/>
    <mergeCell ref="H121:H123"/>
    <mergeCell ref="I121:I123"/>
    <mergeCell ref="J121:J123"/>
    <mergeCell ref="K121:N122"/>
    <mergeCell ref="O121:T121"/>
    <mergeCell ref="A121:A123"/>
    <mergeCell ref="B121:B123"/>
    <mergeCell ref="C121:C123"/>
    <mergeCell ref="D121:D123"/>
    <mergeCell ref="E121:E123"/>
    <mergeCell ref="F121:F123"/>
    <mergeCell ref="A108:V108"/>
    <mergeCell ref="A109:A110"/>
    <mergeCell ref="B109:B110"/>
    <mergeCell ref="A116:V116"/>
    <mergeCell ref="A117:V117"/>
    <mergeCell ref="A118:I118"/>
    <mergeCell ref="C101:C104"/>
    <mergeCell ref="D101:D104"/>
    <mergeCell ref="E101:E104"/>
    <mergeCell ref="C106:C107"/>
    <mergeCell ref="D106:D107"/>
    <mergeCell ref="E106:E107"/>
    <mergeCell ref="E71:E80"/>
    <mergeCell ref="E82:E85"/>
    <mergeCell ref="A86:A107"/>
    <mergeCell ref="B86:B107"/>
    <mergeCell ref="C87:C90"/>
    <mergeCell ref="D87:D90"/>
    <mergeCell ref="E87:E90"/>
    <mergeCell ref="C92:C95"/>
    <mergeCell ref="D92:D95"/>
    <mergeCell ref="E92:E95"/>
    <mergeCell ref="A66:A69"/>
    <mergeCell ref="B66:B69"/>
    <mergeCell ref="A70:A85"/>
    <mergeCell ref="B70:B85"/>
    <mergeCell ref="C71:C85"/>
    <mergeCell ref="D71:D85"/>
    <mergeCell ref="A25:V25"/>
    <mergeCell ref="A26:A43"/>
    <mergeCell ref="B26:B43"/>
    <mergeCell ref="A44:V44"/>
    <mergeCell ref="A45:A65"/>
    <mergeCell ref="B45:B65"/>
    <mergeCell ref="U7:U9"/>
    <mergeCell ref="V7:V9"/>
    <mergeCell ref="T8:T9"/>
    <mergeCell ref="A10:V10"/>
    <mergeCell ref="A11:A24"/>
    <mergeCell ref="B11:B24"/>
    <mergeCell ref="G7:G9"/>
    <mergeCell ref="H7:H9"/>
    <mergeCell ref="I7:I9"/>
    <mergeCell ref="J7:J9"/>
    <mergeCell ref="K7:N8"/>
    <mergeCell ref="O7:T7"/>
    <mergeCell ref="B2:U2"/>
    <mergeCell ref="B3:U3"/>
    <mergeCell ref="A4:F4"/>
    <mergeCell ref="A6:H6"/>
    <mergeCell ref="A7:A9"/>
    <mergeCell ref="B7:B9"/>
    <mergeCell ref="C7:C9"/>
    <mergeCell ref="D7:D9"/>
    <mergeCell ref="E7:E9"/>
    <mergeCell ref="F7:F9"/>
  </mergeCells>
  <pageMargins left="0.31496062992125984" right="0.15748031496062992" top="0.27559055118110237" bottom="0.51181102362204722" header="0" footer="0"/>
  <pageSetup paperSize="9" scale="7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V234"/>
  <sheetViews>
    <sheetView view="pageBreakPreview" zoomScaleSheetLayoutView="100" workbookViewId="0">
      <selection activeCell="R94" sqref="R94"/>
    </sheetView>
  </sheetViews>
  <sheetFormatPr baseColWidth="10" defaultRowHeight="12.75" x14ac:dyDescent="0.25"/>
  <cols>
    <col min="1" max="1" width="13.28515625" style="1155" customWidth="1"/>
    <col min="2" max="4" width="6.5703125" style="1155" customWidth="1"/>
    <col min="5" max="5" width="16" style="1155" customWidth="1"/>
    <col min="6" max="6" width="7" style="1155" customWidth="1"/>
    <col min="7" max="7" width="19.7109375" style="1155" customWidth="1"/>
    <col min="8" max="8" width="11" style="1155" customWidth="1"/>
    <col min="9" max="9" width="7.42578125" style="1155" customWidth="1"/>
    <col min="10" max="13" width="7.140625" style="1155" customWidth="1"/>
    <col min="14" max="14" width="5.140625" style="1155" customWidth="1"/>
    <col min="15" max="15" width="10.42578125" style="1155" customWidth="1"/>
    <col min="16" max="17" width="8.28515625" style="1155" customWidth="1"/>
    <col min="18" max="18" width="9.140625" style="1155" customWidth="1"/>
    <col min="19" max="19" width="6.7109375" style="1155" customWidth="1"/>
    <col min="20" max="20" width="9.5703125" style="1155" customWidth="1"/>
    <col min="21" max="21" width="10.28515625" style="1155" customWidth="1"/>
    <col min="22" max="22" width="11.42578125" style="1155" customWidth="1"/>
    <col min="23" max="16384" width="11.42578125" style="1155"/>
  </cols>
  <sheetData>
    <row r="1" spans="1:22" ht="15" customHeight="1" x14ac:dyDescent="0.25">
      <c r="J1" s="1653"/>
      <c r="K1" s="1653"/>
      <c r="L1" s="1653"/>
      <c r="M1" s="1653"/>
      <c r="N1" s="1653"/>
      <c r="O1" s="1653"/>
      <c r="P1" s="1653"/>
      <c r="Q1" s="1653"/>
    </row>
    <row r="2" spans="1:22" s="1156" customFormat="1" ht="15" x14ac:dyDescent="0.25">
      <c r="B2" s="1157" t="s">
        <v>2020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</row>
    <row r="3" spans="1:22" s="1156" customFormat="1" ht="15" x14ac:dyDescent="0.25"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</row>
    <row r="4" spans="1:22" s="1156" customFormat="1" ht="9" customHeight="1" x14ac:dyDescent="0.25">
      <c r="B4" s="1654"/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1654"/>
      <c r="T4" s="1654"/>
      <c r="U4" s="1654"/>
      <c r="V4" s="1654"/>
    </row>
    <row r="5" spans="1:22" s="1156" customFormat="1" x14ac:dyDescent="0.2">
      <c r="A5" s="1158" t="s">
        <v>1934</v>
      </c>
      <c r="B5" s="1158"/>
      <c r="C5" s="1158"/>
      <c r="D5" s="1158"/>
      <c r="E5" s="1158"/>
      <c r="F5" s="1158"/>
      <c r="G5" s="1158"/>
      <c r="H5" s="1158"/>
      <c r="I5" s="1161"/>
    </row>
    <row r="6" spans="1:22" s="1156" customFormat="1" x14ac:dyDescent="0.2">
      <c r="A6" s="1161" t="s">
        <v>2260</v>
      </c>
      <c r="B6" s="1161"/>
      <c r="C6" s="1161"/>
      <c r="D6" s="1161"/>
      <c r="E6" s="1161"/>
      <c r="F6" s="1161"/>
      <c r="G6" s="1161"/>
      <c r="H6" s="1161"/>
      <c r="I6" s="1161"/>
    </row>
    <row r="7" spans="1:22" s="1156" customFormat="1" x14ac:dyDescent="0.2">
      <c r="A7" s="1161" t="s">
        <v>1936</v>
      </c>
      <c r="B7" s="1161"/>
      <c r="C7" s="1161"/>
      <c r="D7" s="1161"/>
      <c r="E7" s="1161"/>
      <c r="F7" s="1161"/>
      <c r="G7" s="1161"/>
      <c r="H7" s="1161"/>
      <c r="I7" s="1161"/>
    </row>
    <row r="8" spans="1:22" s="1156" customFormat="1" ht="13.5" thickBot="1" x14ac:dyDescent="0.25">
      <c r="A8" s="1161"/>
      <c r="B8" s="1161"/>
      <c r="C8" s="1161"/>
      <c r="D8" s="1161"/>
      <c r="E8" s="1161"/>
      <c r="F8" s="1161"/>
      <c r="G8" s="1161"/>
      <c r="H8" s="1161"/>
      <c r="I8" s="1161"/>
    </row>
    <row r="9" spans="1:22" ht="13.5" customHeight="1" x14ac:dyDescent="0.25">
      <c r="A9" s="1655" t="s">
        <v>1752</v>
      </c>
      <c r="B9" s="1656" t="s">
        <v>1753</v>
      </c>
      <c r="C9" s="1657"/>
      <c r="D9" s="1657"/>
      <c r="E9" s="1656" t="s">
        <v>1754</v>
      </c>
      <c r="F9" s="1656" t="s">
        <v>2022</v>
      </c>
      <c r="G9" s="2294" t="s">
        <v>2261</v>
      </c>
      <c r="H9" s="2295"/>
      <c r="I9" s="2296" t="s">
        <v>2024</v>
      </c>
      <c r="J9" s="1170" t="s">
        <v>1755</v>
      </c>
      <c r="K9" s="1171"/>
      <c r="L9" s="1171"/>
      <c r="M9" s="1171"/>
      <c r="N9" s="1656" t="s">
        <v>2025</v>
      </c>
      <c r="O9" s="1172" t="s">
        <v>253</v>
      </c>
      <c r="P9" s="1173"/>
      <c r="Q9" s="1173"/>
      <c r="R9" s="1173"/>
      <c r="S9" s="1173"/>
      <c r="T9" s="1174"/>
      <c r="U9" s="1175" t="s">
        <v>15</v>
      </c>
      <c r="V9" s="1168" t="s">
        <v>16</v>
      </c>
    </row>
    <row r="10" spans="1:22" ht="23.25" customHeight="1" x14ac:dyDescent="0.25">
      <c r="A10" s="1662"/>
      <c r="B10" s="1663"/>
      <c r="C10" s="1664"/>
      <c r="D10" s="1664" t="s">
        <v>2262</v>
      </c>
      <c r="E10" s="1663"/>
      <c r="F10" s="1663"/>
      <c r="G10" s="2297"/>
      <c r="H10" s="2298"/>
      <c r="I10" s="1668"/>
      <c r="J10" s="1181"/>
      <c r="K10" s="1182"/>
      <c r="L10" s="1182"/>
      <c r="M10" s="1182"/>
      <c r="N10" s="1663"/>
      <c r="O10" s="1669" t="s">
        <v>243</v>
      </c>
      <c r="P10" s="1184" t="s">
        <v>18</v>
      </c>
      <c r="Q10" s="1184" t="s">
        <v>19</v>
      </c>
      <c r="R10" s="1184" t="s">
        <v>254</v>
      </c>
      <c r="S10" s="1185" t="s">
        <v>21</v>
      </c>
      <c r="T10" s="1186" t="s">
        <v>255</v>
      </c>
      <c r="U10" s="1180"/>
      <c r="V10" s="1179"/>
    </row>
    <row r="11" spans="1:22" ht="29.25" customHeight="1" thickBot="1" x14ac:dyDescent="0.3">
      <c r="A11" s="1662"/>
      <c r="B11" s="1663"/>
      <c r="C11" s="1664"/>
      <c r="D11" s="1664"/>
      <c r="E11" s="1670"/>
      <c r="F11" s="1670"/>
      <c r="G11" s="1671" t="s">
        <v>2026</v>
      </c>
      <c r="H11" s="1672" t="s">
        <v>11</v>
      </c>
      <c r="I11" s="2299"/>
      <c r="J11" s="1184" t="s">
        <v>23</v>
      </c>
      <c r="K11" s="1184" t="s">
        <v>24</v>
      </c>
      <c r="L11" s="1184" t="s">
        <v>25</v>
      </c>
      <c r="M11" s="1184" t="s">
        <v>26</v>
      </c>
      <c r="N11" s="1670"/>
      <c r="O11" s="1183" t="s">
        <v>256</v>
      </c>
      <c r="P11" s="1183" t="s">
        <v>1940</v>
      </c>
      <c r="Q11" s="1183" t="s">
        <v>1940</v>
      </c>
      <c r="R11" s="1183" t="s">
        <v>259</v>
      </c>
      <c r="S11" s="1674" t="s">
        <v>260</v>
      </c>
      <c r="T11" s="1194"/>
      <c r="U11" s="1495"/>
      <c r="V11" s="1190"/>
    </row>
    <row r="12" spans="1:22" ht="15" customHeight="1" thickBot="1" x14ac:dyDescent="0.3">
      <c r="A12" s="1675" t="s">
        <v>1756</v>
      </c>
      <c r="B12" s="1676"/>
      <c r="C12" s="1676"/>
      <c r="D12" s="1676"/>
      <c r="E12" s="1676"/>
      <c r="F12" s="1676"/>
      <c r="G12" s="1676"/>
      <c r="H12" s="1676"/>
      <c r="I12" s="1677"/>
      <c r="J12" s="1676"/>
      <c r="K12" s="1676"/>
      <c r="L12" s="1676"/>
      <c r="M12" s="1676"/>
      <c r="N12" s="1676"/>
      <c r="O12" s="1676"/>
      <c r="P12" s="1676"/>
      <c r="Q12" s="1676"/>
      <c r="R12" s="1676"/>
      <c r="S12" s="1676"/>
      <c r="T12" s="1676"/>
      <c r="U12" s="1677"/>
      <c r="V12" s="1678"/>
    </row>
    <row r="13" spans="1:22" ht="18.75" customHeight="1" x14ac:dyDescent="0.25">
      <c r="A13" s="2300" t="s">
        <v>1757</v>
      </c>
      <c r="B13" s="2301" t="s">
        <v>262</v>
      </c>
      <c r="C13" s="2302"/>
      <c r="D13" s="2302" t="s">
        <v>2263</v>
      </c>
      <c r="E13" s="2303" t="s">
        <v>2029</v>
      </c>
      <c r="F13" s="2304" t="s">
        <v>2030</v>
      </c>
      <c r="G13" s="2305" t="s">
        <v>1766</v>
      </c>
      <c r="H13" s="2306" t="s">
        <v>37</v>
      </c>
      <c r="I13" s="2307" t="s">
        <v>2264</v>
      </c>
      <c r="J13" s="2308" t="s">
        <v>2265</v>
      </c>
      <c r="K13" s="2308" t="s">
        <v>2265</v>
      </c>
      <c r="L13" s="2308" t="s">
        <v>2265</v>
      </c>
      <c r="M13" s="2308" t="s">
        <v>2265</v>
      </c>
      <c r="N13" s="2309"/>
      <c r="O13" s="2310" t="s">
        <v>2266</v>
      </c>
      <c r="P13" s="2311" t="s">
        <v>2267</v>
      </c>
      <c r="Q13" s="2307" t="s">
        <v>2268</v>
      </c>
      <c r="R13" s="2312"/>
      <c r="S13" s="2312"/>
      <c r="T13" s="2313">
        <f>+O13-P13-Q13-R13-S13</f>
        <v>8102.4700000000012</v>
      </c>
      <c r="U13" s="2307" t="s">
        <v>2269</v>
      </c>
      <c r="V13" s="2314"/>
    </row>
    <row r="14" spans="1:22" ht="9.9499999999999993" customHeight="1" x14ac:dyDescent="0.25">
      <c r="A14" s="2315"/>
      <c r="B14" s="2301"/>
      <c r="C14" s="2302"/>
      <c r="D14" s="2302"/>
      <c r="E14" s="2303"/>
      <c r="F14" s="2301"/>
      <c r="G14" s="2316"/>
      <c r="H14" s="2317"/>
      <c r="I14" s="2307"/>
      <c r="J14" s="2318"/>
      <c r="K14" s="2318"/>
      <c r="L14" s="2318"/>
      <c r="M14" s="2318"/>
      <c r="N14" s="2309"/>
      <c r="O14" s="2309"/>
      <c r="P14" s="2319"/>
      <c r="Q14" s="2320"/>
      <c r="R14" s="2312"/>
      <c r="S14" s="2312"/>
      <c r="T14" s="2312"/>
      <c r="U14" s="2307"/>
      <c r="V14" s="2314"/>
    </row>
    <row r="15" spans="1:22" ht="9.9499999999999993" customHeight="1" x14ac:dyDescent="0.25">
      <c r="A15" s="2315"/>
      <c r="B15" s="2301"/>
      <c r="C15" s="2302"/>
      <c r="D15" s="2302"/>
      <c r="E15" s="2303"/>
      <c r="F15" s="2301"/>
      <c r="G15" s="2316"/>
      <c r="H15" s="2317"/>
      <c r="I15" s="2307"/>
      <c r="J15" s="2318"/>
      <c r="K15" s="2318"/>
      <c r="L15" s="2318"/>
      <c r="M15" s="2318"/>
      <c r="N15" s="2309"/>
      <c r="O15" s="2309"/>
      <c r="P15" s="2319"/>
      <c r="Q15" s="2320"/>
      <c r="R15" s="2312"/>
      <c r="S15" s="2312"/>
      <c r="T15" s="2312"/>
      <c r="U15" s="2307"/>
      <c r="V15" s="2314"/>
    </row>
    <row r="16" spans="1:22" ht="9.9499999999999993" customHeight="1" x14ac:dyDescent="0.25">
      <c r="A16" s="2315"/>
      <c r="B16" s="2301"/>
      <c r="C16" s="2302"/>
      <c r="D16" s="2302"/>
      <c r="E16" s="2303"/>
      <c r="F16" s="2301"/>
      <c r="G16" s="2316"/>
      <c r="H16" s="2317"/>
      <c r="I16" s="2307"/>
      <c r="J16" s="2318"/>
      <c r="K16" s="2318"/>
      <c r="L16" s="2318"/>
      <c r="M16" s="2318"/>
      <c r="N16" s="2309"/>
      <c r="O16" s="2309"/>
      <c r="P16" s="2319"/>
      <c r="Q16" s="2320"/>
      <c r="R16" s="2312"/>
      <c r="S16" s="2312"/>
      <c r="T16" s="2312"/>
      <c r="U16" s="2307"/>
      <c r="V16" s="2314"/>
    </row>
    <row r="17" spans="1:22" ht="21.75" customHeight="1" x14ac:dyDescent="0.25">
      <c r="A17" s="2315"/>
      <c r="B17" s="2301"/>
      <c r="C17" s="2302"/>
      <c r="D17" s="2302"/>
      <c r="E17" s="2303"/>
      <c r="F17" s="2301"/>
      <c r="G17" s="2321" t="s">
        <v>1768</v>
      </c>
      <c r="H17" s="2322" t="s">
        <v>37</v>
      </c>
      <c r="I17" s="2323"/>
      <c r="J17" s="2318"/>
      <c r="K17" s="2318"/>
      <c r="L17" s="2318"/>
      <c r="M17" s="2318"/>
      <c r="N17" s="2309"/>
      <c r="O17" s="2309"/>
      <c r="P17" s="2319"/>
      <c r="Q17" s="2320"/>
      <c r="R17" s="2324"/>
      <c r="S17" s="2324"/>
      <c r="T17" s="2324"/>
      <c r="U17" s="2323"/>
      <c r="V17" s="2325"/>
    </row>
    <row r="18" spans="1:22" ht="9.9499999999999993" customHeight="1" x14ac:dyDescent="0.25">
      <c r="A18" s="2315"/>
      <c r="B18" s="2301"/>
      <c r="C18" s="2302"/>
      <c r="D18" s="2302"/>
      <c r="E18" s="2303"/>
      <c r="F18" s="2301"/>
      <c r="G18" s="2316"/>
      <c r="H18" s="2317"/>
      <c r="I18" s="2323"/>
      <c r="J18" s="2318"/>
      <c r="K18" s="2318"/>
      <c r="L18" s="2318"/>
      <c r="M18" s="2318"/>
      <c r="N18" s="2309"/>
      <c r="O18" s="2309"/>
      <c r="P18" s="2319"/>
      <c r="Q18" s="2320"/>
      <c r="R18" s="2324"/>
      <c r="S18" s="2324"/>
      <c r="T18" s="2324"/>
      <c r="U18" s="2323"/>
      <c r="V18" s="2325"/>
    </row>
    <row r="19" spans="1:22" ht="9.9499999999999993" customHeight="1" x14ac:dyDescent="0.25">
      <c r="A19" s="2315"/>
      <c r="B19" s="2301"/>
      <c r="C19" s="2302"/>
      <c r="D19" s="2302"/>
      <c r="E19" s="2303"/>
      <c r="F19" s="2301"/>
      <c r="G19" s="2316"/>
      <c r="H19" s="2317"/>
      <c r="I19" s="2323"/>
      <c r="J19" s="2318"/>
      <c r="K19" s="2318"/>
      <c r="L19" s="2318"/>
      <c r="M19" s="2318"/>
      <c r="N19" s="2309"/>
      <c r="O19" s="2309"/>
      <c r="P19" s="2319"/>
      <c r="Q19" s="2320"/>
      <c r="R19" s="2324"/>
      <c r="S19" s="2324"/>
      <c r="T19" s="2324"/>
      <c r="U19" s="2323"/>
      <c r="V19" s="2325"/>
    </row>
    <row r="20" spans="1:22" ht="12" customHeight="1" x14ac:dyDescent="0.25">
      <c r="A20" s="2315"/>
      <c r="B20" s="2301"/>
      <c r="C20" s="2302"/>
      <c r="D20" s="2302"/>
      <c r="E20" s="2303"/>
      <c r="F20" s="2301"/>
      <c r="G20" s="2316"/>
      <c r="H20" s="2317"/>
      <c r="I20" s="2323"/>
      <c r="J20" s="2318"/>
      <c r="K20" s="2318"/>
      <c r="L20" s="2318"/>
      <c r="M20" s="2318"/>
      <c r="N20" s="2309"/>
      <c r="O20" s="2309"/>
      <c r="P20" s="2319"/>
      <c r="Q20" s="2320"/>
      <c r="R20" s="2324"/>
      <c r="S20" s="2324"/>
      <c r="T20" s="2324"/>
      <c r="U20" s="2323"/>
      <c r="V20" s="2325"/>
    </row>
    <row r="21" spans="1:22" ht="41.25" customHeight="1" x14ac:dyDescent="0.25">
      <c r="A21" s="2315"/>
      <c r="B21" s="2301"/>
      <c r="C21" s="2302"/>
      <c r="D21" s="2302"/>
      <c r="E21" s="2303"/>
      <c r="F21" s="2301"/>
      <c r="G21" s="2326" t="s">
        <v>1769</v>
      </c>
      <c r="H21" s="2322" t="s">
        <v>37</v>
      </c>
      <c r="I21" s="2323"/>
      <c r="J21" s="2318"/>
      <c r="K21" s="2318"/>
      <c r="L21" s="2318"/>
      <c r="M21" s="2318"/>
      <c r="N21" s="2309"/>
      <c r="O21" s="2309"/>
      <c r="P21" s="2319"/>
      <c r="Q21" s="2320"/>
      <c r="R21" s="2324"/>
      <c r="S21" s="2324"/>
      <c r="T21" s="2324"/>
      <c r="U21" s="2323"/>
      <c r="V21" s="2325"/>
    </row>
    <row r="22" spans="1:22" ht="9.9499999999999993" customHeight="1" x14ac:dyDescent="0.25">
      <c r="A22" s="2315"/>
      <c r="B22" s="2301"/>
      <c r="C22" s="2302"/>
      <c r="D22" s="2302"/>
      <c r="E22" s="2303"/>
      <c r="F22" s="2301"/>
      <c r="G22" s="2327"/>
      <c r="H22" s="2317"/>
      <c r="I22" s="2323"/>
      <c r="J22" s="2318"/>
      <c r="K22" s="2318"/>
      <c r="L22" s="2318"/>
      <c r="M22" s="2318"/>
      <c r="N22" s="2309"/>
      <c r="O22" s="2309"/>
      <c r="P22" s="2319"/>
      <c r="Q22" s="2320"/>
      <c r="R22" s="2324"/>
      <c r="S22" s="2324"/>
      <c r="T22" s="2324"/>
      <c r="U22" s="2323"/>
      <c r="V22" s="2325"/>
    </row>
    <row r="23" spans="1:22" ht="9.9499999999999993" customHeight="1" x14ac:dyDescent="0.25">
      <c r="A23" s="2315"/>
      <c r="B23" s="2301"/>
      <c r="C23" s="2302"/>
      <c r="D23" s="2302"/>
      <c r="E23" s="2303"/>
      <c r="F23" s="2301"/>
      <c r="G23" s="2327"/>
      <c r="H23" s="2317"/>
      <c r="I23" s="2323"/>
      <c r="J23" s="2318"/>
      <c r="K23" s="2318"/>
      <c r="L23" s="2318"/>
      <c r="M23" s="2318"/>
      <c r="N23" s="2309"/>
      <c r="O23" s="2309"/>
      <c r="P23" s="2319"/>
      <c r="Q23" s="2320"/>
      <c r="R23" s="2324"/>
      <c r="S23" s="2324"/>
      <c r="T23" s="2324"/>
      <c r="U23" s="2323"/>
      <c r="V23" s="2325"/>
    </row>
    <row r="24" spans="1:22" ht="13.5" customHeight="1" x14ac:dyDescent="0.25">
      <c r="A24" s="2328"/>
      <c r="B24" s="2329"/>
      <c r="C24" s="2330"/>
      <c r="D24" s="2330"/>
      <c r="E24" s="2331"/>
      <c r="F24" s="2301"/>
      <c r="G24" s="2327"/>
      <c r="H24" s="2317"/>
      <c r="I24" s="2323"/>
      <c r="J24" s="2332"/>
      <c r="K24" s="2332"/>
      <c r="L24" s="2332"/>
      <c r="M24" s="2332"/>
      <c r="N24" s="2333"/>
      <c r="O24" s="2333"/>
      <c r="P24" s="2334"/>
      <c r="Q24" s="2335"/>
      <c r="R24" s="2324"/>
      <c r="S24" s="2324"/>
      <c r="T24" s="2324"/>
      <c r="U24" s="2323"/>
      <c r="V24" s="2325"/>
    </row>
    <row r="25" spans="1:22" ht="22.5" customHeight="1" x14ac:dyDescent="0.25">
      <c r="A25" s="2300" t="s">
        <v>2033</v>
      </c>
      <c r="B25" s="2336" t="s">
        <v>272</v>
      </c>
      <c r="C25" s="2337"/>
      <c r="D25" s="2337" t="s">
        <v>2270</v>
      </c>
      <c r="E25" s="2338" t="s">
        <v>2034</v>
      </c>
      <c r="F25" s="2339" t="s">
        <v>2035</v>
      </c>
      <c r="G25" s="2326" t="s">
        <v>1777</v>
      </c>
      <c r="H25" s="2340" t="s">
        <v>37</v>
      </c>
      <c r="I25" s="2323" t="s">
        <v>2271</v>
      </c>
      <c r="J25" s="2341" t="s">
        <v>2272</v>
      </c>
      <c r="K25" s="2341" t="s">
        <v>2273</v>
      </c>
      <c r="L25" s="2341" t="s">
        <v>2272</v>
      </c>
      <c r="M25" s="2341" t="s">
        <v>2273</v>
      </c>
      <c r="N25" s="2333"/>
      <c r="O25" s="2310" t="s">
        <v>2274</v>
      </c>
      <c r="P25" s="2342" t="s">
        <v>2275</v>
      </c>
      <c r="Q25" s="2323" t="s">
        <v>2276</v>
      </c>
      <c r="R25" s="2324"/>
      <c r="S25" s="2324"/>
      <c r="T25" s="2313">
        <f>+O25-P25-Q25-R25-S25</f>
        <v>-26202.870000000003</v>
      </c>
      <c r="U25" s="2323" t="s">
        <v>2277</v>
      </c>
      <c r="V25" s="2325"/>
    </row>
    <row r="26" spans="1:22" ht="9.9499999999999993" customHeight="1" x14ac:dyDescent="0.25">
      <c r="A26" s="2315"/>
      <c r="B26" s="2301"/>
      <c r="C26" s="2302"/>
      <c r="D26" s="2302"/>
      <c r="E26" s="2303"/>
      <c r="F26" s="2343"/>
      <c r="G26" s="2327"/>
      <c r="H26" s="2340"/>
      <c r="I26" s="2323"/>
      <c r="J26" s="2332"/>
      <c r="K26" s="2332"/>
      <c r="L26" s="2332"/>
      <c r="M26" s="2332"/>
      <c r="N26" s="2333"/>
      <c r="O26" s="2333"/>
      <c r="P26" s="2344"/>
      <c r="Q26" s="2345"/>
      <c r="R26" s="2324"/>
      <c r="S26" s="2324"/>
      <c r="T26" s="2324"/>
      <c r="U26" s="2346"/>
      <c r="V26" s="2325"/>
    </row>
    <row r="27" spans="1:22" ht="9.9499999999999993" customHeight="1" x14ac:dyDescent="0.25">
      <c r="A27" s="2315"/>
      <c r="B27" s="2301"/>
      <c r="C27" s="2302"/>
      <c r="D27" s="2302"/>
      <c r="E27" s="2303"/>
      <c r="F27" s="2343"/>
      <c r="G27" s="2327"/>
      <c r="H27" s="2340"/>
      <c r="I27" s="2323"/>
      <c r="J27" s="2332"/>
      <c r="K27" s="2332"/>
      <c r="L27" s="2332"/>
      <c r="M27" s="2332"/>
      <c r="N27" s="2333"/>
      <c r="O27" s="2333"/>
      <c r="P27" s="2344"/>
      <c r="Q27" s="2345"/>
      <c r="R27" s="2324"/>
      <c r="S27" s="2324"/>
      <c r="T27" s="2324"/>
      <c r="U27" s="2346"/>
      <c r="V27" s="2325"/>
    </row>
    <row r="28" spans="1:22" ht="19.5" customHeight="1" x14ac:dyDescent="0.25">
      <c r="A28" s="2315"/>
      <c r="B28" s="2301"/>
      <c r="C28" s="2302"/>
      <c r="D28" s="2302"/>
      <c r="E28" s="2303"/>
      <c r="F28" s="2343"/>
      <c r="G28" s="2326" t="s">
        <v>1779</v>
      </c>
      <c r="H28" s="2340" t="s">
        <v>37</v>
      </c>
      <c r="I28" s="2323"/>
      <c r="J28" s="2332"/>
      <c r="K28" s="2332"/>
      <c r="L28" s="2332"/>
      <c r="M28" s="2332"/>
      <c r="N28" s="2333"/>
      <c r="O28" s="2333"/>
      <c r="P28" s="2344"/>
      <c r="Q28" s="2345"/>
      <c r="R28" s="2324"/>
      <c r="S28" s="2324"/>
      <c r="T28" s="2324"/>
      <c r="U28" s="2346"/>
      <c r="V28" s="2325"/>
    </row>
    <row r="29" spans="1:22" ht="9.9499999999999993" customHeight="1" x14ac:dyDescent="0.25">
      <c r="A29" s="2315"/>
      <c r="B29" s="2301"/>
      <c r="C29" s="2302"/>
      <c r="D29" s="2302"/>
      <c r="E29" s="2303"/>
      <c r="F29" s="2343"/>
      <c r="G29" s="2327"/>
      <c r="H29" s="2340"/>
      <c r="I29" s="2323"/>
      <c r="J29" s="2332"/>
      <c r="K29" s="2332"/>
      <c r="L29" s="2332"/>
      <c r="M29" s="2332"/>
      <c r="N29" s="2333"/>
      <c r="O29" s="2333"/>
      <c r="P29" s="2344"/>
      <c r="Q29" s="2345"/>
      <c r="R29" s="2324"/>
      <c r="S29" s="2324"/>
      <c r="T29" s="2324"/>
      <c r="U29" s="2346"/>
      <c r="V29" s="2325"/>
    </row>
    <row r="30" spans="1:22" ht="9.9499999999999993" customHeight="1" x14ac:dyDescent="0.25">
      <c r="A30" s="2315"/>
      <c r="B30" s="2301"/>
      <c r="C30" s="2302"/>
      <c r="D30" s="2302"/>
      <c r="E30" s="2303"/>
      <c r="F30" s="2343"/>
      <c r="G30" s="2327"/>
      <c r="H30" s="2340"/>
      <c r="I30" s="2323"/>
      <c r="J30" s="2332"/>
      <c r="K30" s="2332"/>
      <c r="L30" s="2332"/>
      <c r="M30" s="2332"/>
      <c r="N30" s="2333"/>
      <c r="O30" s="2333"/>
      <c r="P30" s="2344"/>
      <c r="Q30" s="2345"/>
      <c r="R30" s="2324"/>
      <c r="S30" s="2324"/>
      <c r="T30" s="2324"/>
      <c r="U30" s="2346"/>
      <c r="V30" s="2325"/>
    </row>
    <row r="31" spans="1:22" ht="19.5" customHeight="1" x14ac:dyDescent="0.25">
      <c r="A31" s="2315"/>
      <c r="B31" s="2301"/>
      <c r="C31" s="2302"/>
      <c r="D31" s="2302"/>
      <c r="E31" s="2303"/>
      <c r="F31" s="2343"/>
      <c r="G31" s="2326" t="s">
        <v>1780</v>
      </c>
      <c r="H31" s="2340" t="s">
        <v>37</v>
      </c>
      <c r="I31" s="2323"/>
      <c r="J31" s="2332"/>
      <c r="K31" s="2332"/>
      <c r="L31" s="2332"/>
      <c r="M31" s="2332"/>
      <c r="N31" s="2333"/>
      <c r="O31" s="2333"/>
      <c r="P31" s="2344"/>
      <c r="Q31" s="2345"/>
      <c r="R31" s="2324"/>
      <c r="S31" s="2324"/>
      <c r="T31" s="2324"/>
      <c r="U31" s="2324"/>
      <c r="V31" s="2325"/>
    </row>
    <row r="32" spans="1:22" ht="9.9499999999999993" customHeight="1" x14ac:dyDescent="0.25">
      <c r="A32" s="2315"/>
      <c r="B32" s="2301"/>
      <c r="C32" s="2302"/>
      <c r="D32" s="2302"/>
      <c r="E32" s="2303"/>
      <c r="F32" s="2343"/>
      <c r="G32" s="2327"/>
      <c r="H32" s="2340"/>
      <c r="I32" s="2323"/>
      <c r="J32" s="2332"/>
      <c r="K32" s="2332"/>
      <c r="L32" s="2332"/>
      <c r="M32" s="2332"/>
      <c r="N32" s="2333"/>
      <c r="O32" s="2333"/>
      <c r="P32" s="2344"/>
      <c r="Q32" s="2345"/>
      <c r="R32" s="2324"/>
      <c r="S32" s="2324"/>
      <c r="T32" s="2324"/>
      <c r="U32" s="2324"/>
      <c r="V32" s="2325"/>
    </row>
    <row r="33" spans="1:22" ht="9.9499999999999993" customHeight="1" x14ac:dyDescent="0.25">
      <c r="A33" s="2315"/>
      <c r="B33" s="2301"/>
      <c r="C33" s="2302"/>
      <c r="D33" s="2302"/>
      <c r="E33" s="2303"/>
      <c r="F33" s="2343"/>
      <c r="G33" s="2327"/>
      <c r="H33" s="2340"/>
      <c r="I33" s="2323"/>
      <c r="J33" s="2332"/>
      <c r="K33" s="2332"/>
      <c r="L33" s="2332"/>
      <c r="M33" s="2332"/>
      <c r="N33" s="2333"/>
      <c r="O33" s="2333"/>
      <c r="P33" s="2344"/>
      <c r="Q33" s="2345"/>
      <c r="R33" s="2324"/>
      <c r="S33" s="2324"/>
      <c r="T33" s="2324"/>
      <c r="U33" s="2324"/>
      <c r="V33" s="2325"/>
    </row>
    <row r="34" spans="1:22" ht="9.9499999999999993" customHeight="1" x14ac:dyDescent="0.25">
      <c r="A34" s="2315"/>
      <c r="B34" s="2329"/>
      <c r="C34" s="2330"/>
      <c r="D34" s="2330"/>
      <c r="E34" s="2331"/>
      <c r="F34" s="2347"/>
      <c r="G34" s="2327"/>
      <c r="H34" s="2340"/>
      <c r="I34" s="2323"/>
      <c r="J34" s="2332"/>
      <c r="K34" s="2332"/>
      <c r="L34" s="2332"/>
      <c r="M34" s="2332"/>
      <c r="N34" s="2333"/>
      <c r="O34" s="2333"/>
      <c r="P34" s="2344"/>
      <c r="Q34" s="2345"/>
      <c r="R34" s="2324"/>
      <c r="S34" s="2324"/>
      <c r="T34" s="2324"/>
      <c r="U34" s="2324"/>
      <c r="V34" s="2325"/>
    </row>
    <row r="35" spans="1:22" ht="27" customHeight="1" x14ac:dyDescent="0.25">
      <c r="A35" s="2315"/>
      <c r="B35" s="2336" t="s">
        <v>2067</v>
      </c>
      <c r="C35" s="2337"/>
      <c r="D35" s="2337"/>
      <c r="E35" s="2338" t="s">
        <v>2076</v>
      </c>
      <c r="F35" s="2343" t="s">
        <v>2278</v>
      </c>
      <c r="G35" s="2326" t="s">
        <v>1803</v>
      </c>
      <c r="H35" s="2348" t="s">
        <v>37</v>
      </c>
      <c r="I35" s="2323" t="s">
        <v>2279</v>
      </c>
      <c r="J35" s="2341" t="s">
        <v>2280</v>
      </c>
      <c r="K35" s="2341" t="s">
        <v>1848</v>
      </c>
      <c r="L35" s="2341" t="s">
        <v>1848</v>
      </c>
      <c r="M35" s="2341" t="s">
        <v>1848</v>
      </c>
      <c r="N35" s="2333"/>
      <c r="O35" s="2333"/>
      <c r="P35" s="2344"/>
      <c r="Q35" s="2345"/>
      <c r="R35" s="2324"/>
      <c r="S35" s="2324"/>
      <c r="T35" s="2324"/>
      <c r="U35" s="2323" t="s">
        <v>2281</v>
      </c>
      <c r="V35" s="2325"/>
    </row>
    <row r="36" spans="1:22" ht="9.9499999999999993" customHeight="1" x14ac:dyDescent="0.25">
      <c r="A36" s="2315"/>
      <c r="B36" s="2301"/>
      <c r="C36" s="2302"/>
      <c r="D36" s="2302"/>
      <c r="E36" s="2303"/>
      <c r="F36" s="2343"/>
      <c r="G36" s="2327"/>
      <c r="H36" s="2348"/>
      <c r="I36" s="2323"/>
      <c r="J36" s="2332"/>
      <c r="K36" s="2332"/>
      <c r="L36" s="2332"/>
      <c r="M36" s="2332"/>
      <c r="N36" s="2333"/>
      <c r="O36" s="2333"/>
      <c r="P36" s="2344"/>
      <c r="Q36" s="2345"/>
      <c r="R36" s="2324"/>
      <c r="S36" s="2324"/>
      <c r="T36" s="2324"/>
      <c r="U36" s="2323"/>
      <c r="V36" s="2325"/>
    </row>
    <row r="37" spans="1:22" ht="9.9499999999999993" customHeight="1" x14ac:dyDescent="0.25">
      <c r="A37" s="2315"/>
      <c r="B37" s="2301"/>
      <c r="C37" s="2302"/>
      <c r="D37" s="2302"/>
      <c r="E37" s="2303"/>
      <c r="F37" s="2343"/>
      <c r="G37" s="2327"/>
      <c r="H37" s="2348"/>
      <c r="I37" s="2323"/>
      <c r="J37" s="2332"/>
      <c r="K37" s="2332"/>
      <c r="L37" s="2332"/>
      <c r="M37" s="2332"/>
      <c r="N37" s="2333"/>
      <c r="O37" s="2333"/>
      <c r="P37" s="2344"/>
      <c r="Q37" s="2345"/>
      <c r="R37" s="2324"/>
      <c r="S37" s="2324"/>
      <c r="T37" s="2324"/>
      <c r="U37" s="2323"/>
      <c r="V37" s="2325"/>
    </row>
    <row r="38" spans="1:22" ht="9.9499999999999993" customHeight="1" x14ac:dyDescent="0.25">
      <c r="A38" s="2315"/>
      <c r="B38" s="2301"/>
      <c r="C38" s="2302"/>
      <c r="D38" s="2302"/>
      <c r="E38" s="2303"/>
      <c r="F38" s="2343"/>
      <c r="G38" s="2327"/>
      <c r="H38" s="2348"/>
      <c r="I38" s="2323"/>
      <c r="J38" s="2332"/>
      <c r="K38" s="2332"/>
      <c r="L38" s="2332"/>
      <c r="M38" s="2332"/>
      <c r="N38" s="2333"/>
      <c r="O38" s="2333"/>
      <c r="P38" s="2344"/>
      <c r="Q38" s="2345"/>
      <c r="R38" s="2324"/>
      <c r="S38" s="2324"/>
      <c r="T38" s="2324"/>
      <c r="U38" s="2323"/>
      <c r="V38" s="2325"/>
    </row>
    <row r="39" spans="1:22" ht="27" customHeight="1" x14ac:dyDescent="0.25">
      <c r="A39" s="2315"/>
      <c r="B39" s="2301"/>
      <c r="C39" s="2302"/>
      <c r="D39" s="2302"/>
      <c r="E39" s="2303"/>
      <c r="F39" s="2343"/>
      <c r="G39" s="2326" t="s">
        <v>1804</v>
      </c>
      <c r="H39" s="2348" t="s">
        <v>37</v>
      </c>
      <c r="I39" s="2323"/>
      <c r="J39" s="2332"/>
      <c r="K39" s="2332"/>
      <c r="L39" s="2332"/>
      <c r="M39" s="2332"/>
      <c r="N39" s="2333"/>
      <c r="O39" s="2333"/>
      <c r="P39" s="2344"/>
      <c r="Q39" s="2345"/>
      <c r="R39" s="2324"/>
      <c r="S39" s="2324"/>
      <c r="T39" s="2324"/>
      <c r="U39" s="2323"/>
      <c r="V39" s="2325"/>
    </row>
    <row r="40" spans="1:22" ht="9.9499999999999993" customHeight="1" x14ac:dyDescent="0.25">
      <c r="A40" s="2315"/>
      <c r="B40" s="2301"/>
      <c r="C40" s="2302"/>
      <c r="D40" s="2302"/>
      <c r="E40" s="2303"/>
      <c r="F40" s="2343"/>
      <c r="G40" s="2327"/>
      <c r="H40" s="2348"/>
      <c r="I40" s="2323"/>
      <c r="J40" s="2332"/>
      <c r="K40" s="2332"/>
      <c r="L40" s="2332"/>
      <c r="M40" s="2332"/>
      <c r="N40" s="2333"/>
      <c r="O40" s="2333"/>
      <c r="P40" s="2344"/>
      <c r="Q40" s="2345"/>
      <c r="R40" s="2324"/>
      <c r="S40" s="2324"/>
      <c r="T40" s="2324"/>
      <c r="U40" s="2323"/>
      <c r="V40" s="2325"/>
    </row>
    <row r="41" spans="1:22" ht="9.9499999999999993" customHeight="1" x14ac:dyDescent="0.25">
      <c r="A41" s="2315"/>
      <c r="B41" s="2301"/>
      <c r="C41" s="2302"/>
      <c r="D41" s="2302"/>
      <c r="E41" s="2303"/>
      <c r="F41" s="2343"/>
      <c r="G41" s="2327"/>
      <c r="H41" s="2348"/>
      <c r="I41" s="2323"/>
      <c r="J41" s="2332"/>
      <c r="K41" s="2332"/>
      <c r="L41" s="2332"/>
      <c r="M41" s="2332"/>
      <c r="N41" s="2333"/>
      <c r="O41" s="2333"/>
      <c r="P41" s="2344"/>
      <c r="Q41" s="2345"/>
      <c r="R41" s="2324"/>
      <c r="S41" s="2324"/>
      <c r="T41" s="2324"/>
      <c r="U41" s="2323"/>
      <c r="V41" s="2325"/>
    </row>
    <row r="42" spans="1:22" ht="9.9499999999999993" customHeight="1" x14ac:dyDescent="0.25">
      <c r="A42" s="2315"/>
      <c r="B42" s="2301"/>
      <c r="C42" s="2302"/>
      <c r="D42" s="2302"/>
      <c r="E42" s="2303"/>
      <c r="F42" s="2343"/>
      <c r="G42" s="2327"/>
      <c r="H42" s="2348"/>
      <c r="I42" s="2323"/>
      <c r="J42" s="2332"/>
      <c r="K42" s="2332"/>
      <c r="L42" s="2332"/>
      <c r="M42" s="2332"/>
      <c r="N42" s="2333"/>
      <c r="O42" s="2333"/>
      <c r="P42" s="2344"/>
      <c r="Q42" s="2345"/>
      <c r="R42" s="2324"/>
      <c r="S42" s="2324"/>
      <c r="T42" s="2324"/>
      <c r="U42" s="2323"/>
      <c r="V42" s="2325"/>
    </row>
    <row r="43" spans="1:22" ht="20.100000000000001" customHeight="1" x14ac:dyDescent="0.25">
      <c r="A43" s="2315"/>
      <c r="B43" s="2301"/>
      <c r="C43" s="2302"/>
      <c r="D43" s="2302"/>
      <c r="E43" s="2303"/>
      <c r="F43" s="2343"/>
      <c r="G43" s="2349" t="s">
        <v>1805</v>
      </c>
      <c r="H43" s="2348" t="s">
        <v>37</v>
      </c>
      <c r="I43" s="2323"/>
      <c r="J43" s="2332"/>
      <c r="K43" s="2332"/>
      <c r="L43" s="2332"/>
      <c r="M43" s="2332"/>
      <c r="N43" s="2333"/>
      <c r="O43" s="2333"/>
      <c r="P43" s="2344"/>
      <c r="Q43" s="2345"/>
      <c r="R43" s="2324"/>
      <c r="S43" s="2324"/>
      <c r="T43" s="2324"/>
      <c r="U43" s="2323"/>
      <c r="V43" s="2325"/>
    </row>
    <row r="44" spans="1:22" ht="9.9499999999999993" customHeight="1" x14ac:dyDescent="0.25">
      <c r="A44" s="2315"/>
      <c r="B44" s="2301"/>
      <c r="C44" s="2302"/>
      <c r="D44" s="2302"/>
      <c r="E44" s="2303"/>
      <c r="F44" s="2343"/>
      <c r="G44" s="2350"/>
      <c r="H44" s="2348"/>
      <c r="I44" s="2323"/>
      <c r="J44" s="2332"/>
      <c r="K44" s="2332"/>
      <c r="L44" s="2332"/>
      <c r="M44" s="2332"/>
      <c r="N44" s="2333"/>
      <c r="O44" s="2333"/>
      <c r="P44" s="2344"/>
      <c r="Q44" s="2345"/>
      <c r="R44" s="2324"/>
      <c r="S44" s="2324"/>
      <c r="T44" s="2324"/>
      <c r="U44" s="2323"/>
      <c r="V44" s="2325"/>
    </row>
    <row r="45" spans="1:22" ht="9.9499999999999993" customHeight="1" x14ac:dyDescent="0.25">
      <c r="A45" s="2315"/>
      <c r="B45" s="2301"/>
      <c r="C45" s="2302"/>
      <c r="D45" s="2302"/>
      <c r="E45" s="2303"/>
      <c r="F45" s="2343"/>
      <c r="G45" s="2350"/>
      <c r="H45" s="2348"/>
      <c r="I45" s="2323"/>
      <c r="J45" s="2332"/>
      <c r="K45" s="2332"/>
      <c r="L45" s="2332"/>
      <c r="M45" s="2332"/>
      <c r="N45" s="2333"/>
      <c r="O45" s="2333"/>
      <c r="P45" s="2344"/>
      <c r="Q45" s="2345"/>
      <c r="R45" s="2324"/>
      <c r="S45" s="2324"/>
      <c r="T45" s="2324"/>
      <c r="U45" s="2323"/>
      <c r="V45" s="2325"/>
    </row>
    <row r="46" spans="1:22" ht="9.9499999999999993" customHeight="1" x14ac:dyDescent="0.25">
      <c r="A46" s="2315"/>
      <c r="B46" s="2301"/>
      <c r="C46" s="2302"/>
      <c r="D46" s="2302"/>
      <c r="E46" s="2303"/>
      <c r="F46" s="2343"/>
      <c r="G46" s="2350"/>
      <c r="H46" s="2348"/>
      <c r="I46" s="2323"/>
      <c r="J46" s="2332"/>
      <c r="K46" s="2332"/>
      <c r="L46" s="2332"/>
      <c r="M46" s="2332"/>
      <c r="N46" s="2333"/>
      <c r="O46" s="2333"/>
      <c r="P46" s="2344"/>
      <c r="Q46" s="2345"/>
      <c r="R46" s="2324"/>
      <c r="S46" s="2324"/>
      <c r="T46" s="2324"/>
      <c r="U46" s="2323"/>
      <c r="V46" s="2325"/>
    </row>
    <row r="47" spans="1:22" ht="47.25" customHeight="1" x14ac:dyDescent="0.25">
      <c r="A47" s="2315"/>
      <c r="B47" s="2301"/>
      <c r="C47" s="2302"/>
      <c r="D47" s="2302"/>
      <c r="E47" s="2303"/>
      <c r="F47" s="2343"/>
      <c r="G47" s="2349" t="s">
        <v>1807</v>
      </c>
      <c r="H47" s="2348" t="s">
        <v>37</v>
      </c>
      <c r="I47" s="2323"/>
      <c r="J47" s="2332"/>
      <c r="K47" s="2332"/>
      <c r="L47" s="2332"/>
      <c r="M47" s="2332"/>
      <c r="N47" s="2333"/>
      <c r="O47" s="2333"/>
      <c r="P47" s="2344"/>
      <c r="Q47" s="2345"/>
      <c r="R47" s="2324"/>
      <c r="S47" s="2324"/>
      <c r="T47" s="2324"/>
      <c r="U47" s="2323"/>
      <c r="V47" s="2325"/>
    </row>
    <row r="48" spans="1:22" ht="9.9499999999999993" customHeight="1" x14ac:dyDescent="0.25">
      <c r="A48" s="2315"/>
      <c r="B48" s="2301"/>
      <c r="C48" s="2302"/>
      <c r="D48" s="2302"/>
      <c r="E48" s="2303"/>
      <c r="F48" s="2351"/>
      <c r="G48" s="2352"/>
      <c r="H48" s="2348"/>
      <c r="I48" s="2323"/>
      <c r="J48" s="2332"/>
      <c r="K48" s="2332"/>
      <c r="L48" s="2332"/>
      <c r="M48" s="2332"/>
      <c r="N48" s="2333"/>
      <c r="O48" s="2333"/>
      <c r="P48" s="2344"/>
      <c r="Q48" s="2345"/>
      <c r="R48" s="2324"/>
      <c r="S48" s="2324"/>
      <c r="T48" s="2324"/>
      <c r="U48" s="2323"/>
      <c r="V48" s="2325"/>
    </row>
    <row r="49" spans="1:22" ht="9.9499999999999993" customHeight="1" x14ac:dyDescent="0.25">
      <c r="A49" s="2315"/>
      <c r="B49" s="2301"/>
      <c r="C49" s="2302"/>
      <c r="D49" s="2302"/>
      <c r="E49" s="2303"/>
      <c r="F49" s="2351"/>
      <c r="G49" s="2352"/>
      <c r="H49" s="2348"/>
      <c r="I49" s="2323"/>
      <c r="J49" s="2332"/>
      <c r="K49" s="2332"/>
      <c r="L49" s="2332"/>
      <c r="M49" s="2332"/>
      <c r="N49" s="2333"/>
      <c r="O49" s="2333"/>
      <c r="P49" s="2344"/>
      <c r="Q49" s="2345"/>
      <c r="R49" s="2324"/>
      <c r="S49" s="2324"/>
      <c r="T49" s="2324"/>
      <c r="U49" s="2323"/>
      <c r="V49" s="2325"/>
    </row>
    <row r="50" spans="1:22" ht="9.9499999999999993" customHeight="1" x14ac:dyDescent="0.25">
      <c r="A50" s="2315"/>
      <c r="B50" s="2329"/>
      <c r="C50" s="2330"/>
      <c r="D50" s="2330"/>
      <c r="E50" s="2331"/>
      <c r="F50" s="2351"/>
      <c r="G50" s="2352"/>
      <c r="H50" s="2348"/>
      <c r="I50" s="2323"/>
      <c r="J50" s="2332"/>
      <c r="K50" s="2332"/>
      <c r="L50" s="2332"/>
      <c r="M50" s="2332"/>
      <c r="N50" s="2333"/>
      <c r="O50" s="2333"/>
      <c r="P50" s="2344"/>
      <c r="Q50" s="2345"/>
      <c r="R50" s="2324"/>
      <c r="S50" s="2324"/>
      <c r="T50" s="2324"/>
      <c r="U50" s="2323"/>
      <c r="V50" s="2325"/>
    </row>
    <row r="51" spans="1:22" ht="20.100000000000001" customHeight="1" x14ac:dyDescent="0.25">
      <c r="A51" s="2315"/>
      <c r="B51" s="2336" t="s">
        <v>2282</v>
      </c>
      <c r="C51" s="2337"/>
      <c r="D51" s="2337"/>
      <c r="E51" s="2336" t="s">
        <v>1793</v>
      </c>
      <c r="F51" s="2336" t="s">
        <v>2283</v>
      </c>
      <c r="G51" s="2353" t="s">
        <v>2284</v>
      </c>
      <c r="H51" s="2340" t="s">
        <v>37</v>
      </c>
      <c r="I51" s="2323" t="s">
        <v>2285</v>
      </c>
      <c r="J51" s="2341" t="s">
        <v>2286</v>
      </c>
      <c r="K51" s="2341" t="s">
        <v>2287</v>
      </c>
      <c r="L51" s="2341" t="s">
        <v>2287</v>
      </c>
      <c r="M51" s="2341" t="s">
        <v>2288</v>
      </c>
      <c r="N51" s="2333"/>
      <c r="O51" s="2333"/>
      <c r="P51" s="2342" t="s">
        <v>2289</v>
      </c>
      <c r="Q51" s="2354" t="s">
        <v>1827</v>
      </c>
      <c r="R51" s="2324"/>
      <c r="S51" s="2324"/>
      <c r="T51" s="2313">
        <f>+O51-P51-Q51-R51-S51</f>
        <v>-6400</v>
      </c>
      <c r="U51" s="2323" t="s">
        <v>2290</v>
      </c>
      <c r="V51" s="2325"/>
    </row>
    <row r="52" spans="1:22" ht="9.9499999999999993" customHeight="1" x14ac:dyDescent="0.25">
      <c r="A52" s="2315"/>
      <c r="B52" s="2301"/>
      <c r="C52" s="2302"/>
      <c r="D52" s="2302"/>
      <c r="E52" s="2301"/>
      <c r="F52" s="2301"/>
      <c r="G52" s="2353"/>
      <c r="H52" s="2340"/>
      <c r="I52" s="2323"/>
      <c r="J52" s="2332"/>
      <c r="K52" s="2332"/>
      <c r="L52" s="2332"/>
      <c r="M52" s="2332"/>
      <c r="N52" s="2333"/>
      <c r="O52" s="2333"/>
      <c r="P52" s="2344"/>
      <c r="Q52" s="2345"/>
      <c r="R52" s="2324"/>
      <c r="S52" s="2324"/>
      <c r="T52" s="2324"/>
      <c r="U52" s="2323"/>
      <c r="V52" s="2325"/>
    </row>
    <row r="53" spans="1:22" ht="9.9499999999999993" customHeight="1" x14ac:dyDescent="0.25">
      <c r="A53" s="2315"/>
      <c r="B53" s="2301"/>
      <c r="C53" s="2302"/>
      <c r="D53" s="2302"/>
      <c r="E53" s="2301"/>
      <c r="F53" s="2301"/>
      <c r="G53" s="2353"/>
      <c r="H53" s="2340"/>
      <c r="I53" s="2323"/>
      <c r="J53" s="2332"/>
      <c r="K53" s="2332"/>
      <c r="L53" s="2332"/>
      <c r="M53" s="2332"/>
      <c r="N53" s="2333"/>
      <c r="O53" s="2333"/>
      <c r="P53" s="2344"/>
      <c r="Q53" s="2345"/>
      <c r="R53" s="2324"/>
      <c r="S53" s="2324"/>
      <c r="T53" s="2324"/>
      <c r="U53" s="2323"/>
      <c r="V53" s="2325"/>
    </row>
    <row r="54" spans="1:22" ht="9.9499999999999993" customHeight="1" x14ac:dyDescent="0.25">
      <c r="A54" s="2315"/>
      <c r="B54" s="2301"/>
      <c r="C54" s="2302"/>
      <c r="D54" s="2302"/>
      <c r="E54" s="2301"/>
      <c r="F54" s="2301"/>
      <c r="G54" s="2353"/>
      <c r="H54" s="2340"/>
      <c r="I54" s="2323"/>
      <c r="J54" s="2332"/>
      <c r="K54" s="2332"/>
      <c r="L54" s="2332"/>
      <c r="M54" s="2332"/>
      <c r="N54" s="2333"/>
      <c r="O54" s="2333"/>
      <c r="P54" s="2344"/>
      <c r="Q54" s="2345"/>
      <c r="R54" s="2324"/>
      <c r="S54" s="2324"/>
      <c r="T54" s="2324"/>
      <c r="U54" s="2323"/>
      <c r="V54" s="2325"/>
    </row>
    <row r="55" spans="1:22" ht="22.5" customHeight="1" x14ac:dyDescent="0.25">
      <c r="A55" s="2315"/>
      <c r="B55" s="2301"/>
      <c r="C55" s="2302"/>
      <c r="D55" s="2302"/>
      <c r="E55" s="2301"/>
      <c r="F55" s="2301"/>
      <c r="G55" s="2327" t="s">
        <v>1798</v>
      </c>
      <c r="H55" s="2340" t="s">
        <v>37</v>
      </c>
      <c r="I55" s="2323"/>
      <c r="J55" s="2332"/>
      <c r="K55" s="2332"/>
      <c r="L55" s="2332"/>
      <c r="M55" s="2332"/>
      <c r="N55" s="2333"/>
      <c r="O55" s="2333"/>
      <c r="P55" s="2344"/>
      <c r="Q55" s="2345"/>
      <c r="R55" s="2324"/>
      <c r="S55" s="2324"/>
      <c r="T55" s="2324"/>
      <c r="U55" s="2323"/>
      <c r="V55" s="2325"/>
    </row>
    <row r="56" spans="1:22" ht="9.9499999999999993" customHeight="1" x14ac:dyDescent="0.25">
      <c r="A56" s="2315"/>
      <c r="B56" s="2301"/>
      <c r="C56" s="2302"/>
      <c r="D56" s="2302"/>
      <c r="E56" s="2301"/>
      <c r="F56" s="2301"/>
      <c r="G56" s="2327"/>
      <c r="H56" s="2340"/>
      <c r="I56" s="2323"/>
      <c r="J56" s="2332"/>
      <c r="K56" s="2332"/>
      <c r="L56" s="2332"/>
      <c r="M56" s="2332"/>
      <c r="N56" s="2333"/>
      <c r="O56" s="2333"/>
      <c r="P56" s="2344"/>
      <c r="Q56" s="2345"/>
      <c r="R56" s="2324"/>
      <c r="S56" s="2324"/>
      <c r="T56" s="2324"/>
      <c r="U56" s="2323"/>
      <c r="V56" s="2325"/>
    </row>
    <row r="57" spans="1:22" ht="9.9499999999999993" customHeight="1" x14ac:dyDescent="0.25">
      <c r="A57" s="2315"/>
      <c r="B57" s="2301"/>
      <c r="C57" s="2302"/>
      <c r="D57" s="2302"/>
      <c r="E57" s="2301"/>
      <c r="F57" s="2301"/>
      <c r="G57" s="2327"/>
      <c r="H57" s="2340"/>
      <c r="I57" s="2323"/>
      <c r="J57" s="2332"/>
      <c r="K57" s="2332"/>
      <c r="L57" s="2332"/>
      <c r="M57" s="2332"/>
      <c r="N57" s="2333"/>
      <c r="O57" s="2333"/>
      <c r="P57" s="2344"/>
      <c r="Q57" s="2345"/>
      <c r="R57" s="2324"/>
      <c r="S57" s="2324"/>
      <c r="T57" s="2324"/>
      <c r="U57" s="2323"/>
      <c r="V57" s="2325"/>
    </row>
    <row r="58" spans="1:22" ht="9.9499999999999993" customHeight="1" x14ac:dyDescent="0.25">
      <c r="A58" s="2315"/>
      <c r="B58" s="2329"/>
      <c r="C58" s="2330"/>
      <c r="D58" s="2330"/>
      <c r="E58" s="2329"/>
      <c r="F58" s="2329"/>
      <c r="G58" s="2327"/>
      <c r="H58" s="2340"/>
      <c r="I58" s="2323"/>
      <c r="J58" s="2332"/>
      <c r="K58" s="2332"/>
      <c r="L58" s="2332"/>
      <c r="M58" s="2332"/>
      <c r="N58" s="2333"/>
      <c r="O58" s="2333"/>
      <c r="P58" s="2355"/>
      <c r="Q58" s="2333"/>
      <c r="R58" s="2324"/>
      <c r="S58" s="2324"/>
      <c r="T58" s="2324"/>
      <c r="U58" s="2323"/>
      <c r="V58" s="2325"/>
    </row>
    <row r="59" spans="1:22" ht="16.5" customHeight="1" x14ac:dyDescent="0.2">
      <c r="A59" s="2315"/>
      <c r="B59" s="2336" t="s">
        <v>2071</v>
      </c>
      <c r="C59" s="2337"/>
      <c r="D59" s="2337"/>
      <c r="E59" s="2338" t="s">
        <v>1786</v>
      </c>
      <c r="F59" s="2336" t="s">
        <v>2072</v>
      </c>
      <c r="G59" s="2327" t="s">
        <v>1781</v>
      </c>
      <c r="H59" s="2340" t="s">
        <v>37</v>
      </c>
      <c r="I59" s="2356">
        <v>636506</v>
      </c>
      <c r="J59" s="2341" t="s">
        <v>2291</v>
      </c>
      <c r="K59" s="2341" t="s">
        <v>2292</v>
      </c>
      <c r="L59" s="2341" t="s">
        <v>2291</v>
      </c>
      <c r="M59" s="2341" t="s">
        <v>2292</v>
      </c>
      <c r="N59" s="2333"/>
      <c r="O59" s="2357" t="s">
        <v>2293</v>
      </c>
      <c r="P59" s="2342" t="s">
        <v>2294</v>
      </c>
      <c r="Q59" s="2323" t="s">
        <v>2295</v>
      </c>
      <c r="R59" s="2324"/>
      <c r="S59" s="2324"/>
      <c r="T59" s="2313">
        <f>+O59-P59-Q59-R59-S59</f>
        <v>5604191.6900000004</v>
      </c>
      <c r="U59" s="2323" t="s">
        <v>2296</v>
      </c>
      <c r="V59" s="2325"/>
    </row>
    <row r="60" spans="1:22" ht="9.9499999999999993" customHeight="1" x14ac:dyDescent="0.25">
      <c r="A60" s="2315"/>
      <c r="B60" s="2301"/>
      <c r="C60" s="2302"/>
      <c r="D60" s="2302"/>
      <c r="E60" s="2303"/>
      <c r="F60" s="2301"/>
      <c r="G60" s="2327"/>
      <c r="H60" s="2340"/>
      <c r="I60" s="2323"/>
      <c r="J60" s="2332"/>
      <c r="K60" s="2332"/>
      <c r="L60" s="2332"/>
      <c r="M60" s="2332"/>
      <c r="N60" s="2333"/>
      <c r="O60" s="2333"/>
      <c r="P60" s="2342"/>
      <c r="Q60" s="2323"/>
      <c r="R60" s="2324"/>
      <c r="S60" s="2324"/>
      <c r="T60" s="2324"/>
      <c r="U60" s="2324"/>
      <c r="V60" s="2325"/>
    </row>
    <row r="61" spans="1:22" ht="9.9499999999999993" customHeight="1" x14ac:dyDescent="0.25">
      <c r="A61" s="2315"/>
      <c r="B61" s="2301"/>
      <c r="C61" s="2302"/>
      <c r="D61" s="2302"/>
      <c r="E61" s="2303"/>
      <c r="F61" s="2301"/>
      <c r="G61" s="2327"/>
      <c r="H61" s="2340"/>
      <c r="I61" s="2323"/>
      <c r="J61" s="2332"/>
      <c r="K61" s="2332"/>
      <c r="L61" s="2332"/>
      <c r="M61" s="2332"/>
      <c r="N61" s="2333"/>
      <c r="O61" s="2333"/>
      <c r="P61" s="2342"/>
      <c r="Q61" s="2323"/>
      <c r="R61" s="2324"/>
      <c r="S61" s="2324"/>
      <c r="T61" s="2324"/>
      <c r="U61" s="2324"/>
      <c r="V61" s="2325"/>
    </row>
    <row r="62" spans="1:22" ht="9.9499999999999993" customHeight="1" x14ac:dyDescent="0.25">
      <c r="A62" s="2315"/>
      <c r="B62" s="2301"/>
      <c r="C62" s="2302"/>
      <c r="D62" s="2302"/>
      <c r="E62" s="2303"/>
      <c r="F62" s="2301"/>
      <c r="G62" s="2327"/>
      <c r="H62" s="2340"/>
      <c r="I62" s="2323"/>
      <c r="J62" s="2332"/>
      <c r="K62" s="2332"/>
      <c r="L62" s="2332"/>
      <c r="M62" s="2332"/>
      <c r="N62" s="2333"/>
      <c r="O62" s="2333"/>
      <c r="P62" s="2342"/>
      <c r="Q62" s="2323"/>
      <c r="R62" s="2324"/>
      <c r="S62" s="2324"/>
      <c r="T62" s="2324"/>
      <c r="U62" s="2324"/>
      <c r="V62" s="2325"/>
    </row>
    <row r="63" spans="1:22" ht="15.75" customHeight="1" x14ac:dyDescent="0.25">
      <c r="A63" s="2315"/>
      <c r="B63" s="2301"/>
      <c r="C63" s="2302"/>
      <c r="D63" s="2302"/>
      <c r="E63" s="2303"/>
      <c r="F63" s="2301"/>
      <c r="G63" s="2327" t="s">
        <v>2074</v>
      </c>
      <c r="H63" s="2340" t="s">
        <v>37</v>
      </c>
      <c r="I63" s="2323"/>
      <c r="J63" s="2332"/>
      <c r="K63" s="2332"/>
      <c r="L63" s="2332"/>
      <c r="M63" s="2332"/>
      <c r="N63" s="2333"/>
      <c r="O63" s="2333"/>
      <c r="P63" s="2342"/>
      <c r="Q63" s="2323"/>
      <c r="R63" s="2324"/>
      <c r="S63" s="2324"/>
      <c r="T63" s="2324"/>
      <c r="U63" s="2324"/>
      <c r="V63" s="2325"/>
    </row>
    <row r="64" spans="1:22" ht="9.9499999999999993" customHeight="1" x14ac:dyDescent="0.25">
      <c r="A64" s="2315"/>
      <c r="B64" s="2301"/>
      <c r="C64" s="2302"/>
      <c r="D64" s="2302"/>
      <c r="E64" s="2303"/>
      <c r="F64" s="2301"/>
      <c r="G64" s="2327"/>
      <c r="H64" s="2340"/>
      <c r="I64" s="2323"/>
      <c r="J64" s="2332"/>
      <c r="K64" s="2332"/>
      <c r="L64" s="2332"/>
      <c r="M64" s="2332"/>
      <c r="N64" s="2333"/>
      <c r="O64" s="2333"/>
      <c r="P64" s="2342"/>
      <c r="Q64" s="2323"/>
      <c r="R64" s="2324"/>
      <c r="S64" s="2324"/>
      <c r="T64" s="2324"/>
      <c r="U64" s="2324"/>
      <c r="V64" s="2325"/>
    </row>
    <row r="65" spans="1:22" ht="9.9499999999999993" customHeight="1" x14ac:dyDescent="0.25">
      <c r="A65" s="2315"/>
      <c r="B65" s="2301"/>
      <c r="C65" s="2302"/>
      <c r="D65" s="2302"/>
      <c r="E65" s="2303"/>
      <c r="F65" s="2301"/>
      <c r="G65" s="2327"/>
      <c r="H65" s="2340"/>
      <c r="I65" s="2323"/>
      <c r="J65" s="2332"/>
      <c r="K65" s="2332"/>
      <c r="L65" s="2332"/>
      <c r="M65" s="2332"/>
      <c r="N65" s="2333"/>
      <c r="O65" s="2333"/>
      <c r="P65" s="2342"/>
      <c r="Q65" s="2323"/>
      <c r="R65" s="2324"/>
      <c r="S65" s="2324"/>
      <c r="T65" s="2324"/>
      <c r="U65" s="2324"/>
      <c r="V65" s="2325"/>
    </row>
    <row r="66" spans="1:22" ht="9.9499999999999993" customHeight="1" x14ac:dyDescent="0.25">
      <c r="A66" s="2315"/>
      <c r="B66" s="2301"/>
      <c r="C66" s="2302"/>
      <c r="D66" s="2302"/>
      <c r="E66" s="2303"/>
      <c r="F66" s="2301"/>
      <c r="G66" s="2327"/>
      <c r="H66" s="2340"/>
      <c r="I66" s="2323"/>
      <c r="J66" s="2332"/>
      <c r="K66" s="2332"/>
      <c r="L66" s="2332"/>
      <c r="M66" s="2332"/>
      <c r="N66" s="2333"/>
      <c r="O66" s="2333"/>
      <c r="P66" s="2342"/>
      <c r="Q66" s="2323"/>
      <c r="R66" s="2324"/>
      <c r="S66" s="2324"/>
      <c r="T66" s="2324"/>
      <c r="U66" s="2324"/>
      <c r="V66" s="2325"/>
    </row>
    <row r="67" spans="1:22" ht="25.5" customHeight="1" x14ac:dyDescent="0.25">
      <c r="A67" s="2315"/>
      <c r="B67" s="2301"/>
      <c r="C67" s="2302"/>
      <c r="D67" s="2302"/>
      <c r="E67" s="2303"/>
      <c r="F67" s="2301"/>
      <c r="G67" s="2327" t="s">
        <v>1789</v>
      </c>
      <c r="H67" s="2340" t="s">
        <v>37</v>
      </c>
      <c r="I67" s="2323"/>
      <c r="J67" s="2332"/>
      <c r="K67" s="2332"/>
      <c r="L67" s="2332"/>
      <c r="M67" s="2332"/>
      <c r="N67" s="2333"/>
      <c r="O67" s="2333"/>
      <c r="P67" s="2342"/>
      <c r="Q67" s="2323"/>
      <c r="R67" s="2324"/>
      <c r="S67" s="2324"/>
      <c r="T67" s="2324"/>
      <c r="U67" s="2324"/>
      <c r="V67" s="2325"/>
    </row>
    <row r="68" spans="1:22" ht="9.9499999999999993" customHeight="1" x14ac:dyDescent="0.25">
      <c r="A68" s="2315"/>
      <c r="B68" s="2301"/>
      <c r="C68" s="2302"/>
      <c r="D68" s="2302"/>
      <c r="E68" s="2303"/>
      <c r="F68" s="2301"/>
      <c r="G68" s="2327"/>
      <c r="H68" s="2340"/>
      <c r="I68" s="2323"/>
      <c r="J68" s="2332"/>
      <c r="K68" s="2332"/>
      <c r="L68" s="2332"/>
      <c r="M68" s="2332"/>
      <c r="N68" s="2333"/>
      <c r="O68" s="2333"/>
      <c r="P68" s="2342"/>
      <c r="Q68" s="2323"/>
      <c r="R68" s="2324"/>
      <c r="S68" s="2324"/>
      <c r="T68" s="2324"/>
      <c r="U68" s="2324"/>
      <c r="V68" s="2325"/>
    </row>
    <row r="69" spans="1:22" ht="9.9499999999999993" customHeight="1" x14ac:dyDescent="0.25">
      <c r="A69" s="2315"/>
      <c r="B69" s="2301"/>
      <c r="C69" s="2302"/>
      <c r="D69" s="2302"/>
      <c r="E69" s="2303"/>
      <c r="F69" s="2301"/>
      <c r="G69" s="2327"/>
      <c r="H69" s="2340"/>
      <c r="I69" s="2323"/>
      <c r="J69" s="2332"/>
      <c r="K69" s="2332"/>
      <c r="L69" s="2332"/>
      <c r="M69" s="2332"/>
      <c r="N69" s="2333"/>
      <c r="O69" s="2333"/>
      <c r="P69" s="2342"/>
      <c r="Q69" s="2323"/>
      <c r="R69" s="2324"/>
      <c r="S69" s="2324"/>
      <c r="T69" s="2324"/>
      <c r="U69" s="2324"/>
      <c r="V69" s="2325"/>
    </row>
    <row r="70" spans="1:22" ht="9.9499999999999993" customHeight="1" x14ac:dyDescent="0.25">
      <c r="A70" s="2315"/>
      <c r="B70" s="2301"/>
      <c r="C70" s="2302"/>
      <c r="D70" s="2302"/>
      <c r="E70" s="2303"/>
      <c r="F70" s="2301"/>
      <c r="G70" s="2327"/>
      <c r="H70" s="2340"/>
      <c r="I70" s="2323"/>
      <c r="J70" s="2332"/>
      <c r="K70" s="2332"/>
      <c r="L70" s="2332"/>
      <c r="M70" s="2332"/>
      <c r="N70" s="2333"/>
      <c r="O70" s="2333"/>
      <c r="P70" s="2342"/>
      <c r="Q70" s="2323"/>
      <c r="R70" s="2324"/>
      <c r="S70" s="2324"/>
      <c r="T70" s="2324"/>
      <c r="U70" s="2324"/>
      <c r="V70" s="2325"/>
    </row>
    <row r="71" spans="1:22" ht="25.5" customHeight="1" x14ac:dyDescent="0.25">
      <c r="A71" s="2315"/>
      <c r="B71" s="2301"/>
      <c r="C71" s="2302"/>
      <c r="D71" s="2302"/>
      <c r="E71" s="2303"/>
      <c r="F71" s="2301"/>
      <c r="G71" s="2327" t="s">
        <v>1790</v>
      </c>
      <c r="H71" s="2340" t="s">
        <v>37</v>
      </c>
      <c r="I71" s="2323"/>
      <c r="J71" s="2332"/>
      <c r="K71" s="2332"/>
      <c r="L71" s="2332"/>
      <c r="M71" s="2332"/>
      <c r="N71" s="2333"/>
      <c r="O71" s="2333"/>
      <c r="P71" s="2342"/>
      <c r="Q71" s="2323"/>
      <c r="R71" s="2324"/>
      <c r="S71" s="2324"/>
      <c r="T71" s="2324"/>
      <c r="U71" s="2324"/>
      <c r="V71" s="2325"/>
    </row>
    <row r="72" spans="1:22" ht="9.9499999999999993" customHeight="1" x14ac:dyDescent="0.25">
      <c r="A72" s="2315"/>
      <c r="B72" s="2301"/>
      <c r="C72" s="2302"/>
      <c r="D72" s="2302"/>
      <c r="E72" s="2303"/>
      <c r="F72" s="2301"/>
      <c r="G72" s="2326"/>
      <c r="H72" s="2340"/>
      <c r="I72" s="2323"/>
      <c r="J72" s="2332"/>
      <c r="K72" s="2332"/>
      <c r="L72" s="2332"/>
      <c r="M72" s="2332"/>
      <c r="N72" s="2333"/>
      <c r="O72" s="2333"/>
      <c r="P72" s="2342"/>
      <c r="Q72" s="2323"/>
      <c r="R72" s="2324"/>
      <c r="S72" s="2324"/>
      <c r="T72" s="2324"/>
      <c r="U72" s="2324"/>
      <c r="V72" s="2325"/>
    </row>
    <row r="73" spans="1:22" ht="9.9499999999999993" customHeight="1" x14ac:dyDescent="0.25">
      <c r="A73" s="2315"/>
      <c r="B73" s="2301"/>
      <c r="C73" s="2302"/>
      <c r="D73" s="2302"/>
      <c r="E73" s="2303"/>
      <c r="F73" s="2301"/>
      <c r="G73" s="2326"/>
      <c r="H73" s="2340"/>
      <c r="I73" s="2323"/>
      <c r="J73" s="2332"/>
      <c r="K73" s="2332"/>
      <c r="L73" s="2332"/>
      <c r="M73" s="2332"/>
      <c r="N73" s="2333"/>
      <c r="O73" s="2333"/>
      <c r="P73" s="2342"/>
      <c r="Q73" s="2323"/>
      <c r="R73" s="2324"/>
      <c r="S73" s="2324"/>
      <c r="T73" s="2324"/>
      <c r="U73" s="2324"/>
      <c r="V73" s="2325"/>
    </row>
    <row r="74" spans="1:22" ht="9.9499999999999993" customHeight="1" x14ac:dyDescent="0.25">
      <c r="A74" s="2315"/>
      <c r="B74" s="2301"/>
      <c r="C74" s="2302"/>
      <c r="D74" s="2302"/>
      <c r="E74" s="2303"/>
      <c r="F74" s="2301"/>
      <c r="G74" s="2326"/>
      <c r="H74" s="2340"/>
      <c r="I74" s="2323"/>
      <c r="J74" s="2332"/>
      <c r="K74" s="2332"/>
      <c r="L74" s="2332"/>
      <c r="M74" s="2332"/>
      <c r="N74" s="2333"/>
      <c r="O74" s="2333"/>
      <c r="P74" s="2342"/>
      <c r="Q74" s="2323"/>
      <c r="R74" s="2324"/>
      <c r="S74" s="2324"/>
      <c r="T74" s="2324"/>
      <c r="U74" s="2324"/>
      <c r="V74" s="2325"/>
    </row>
    <row r="75" spans="1:22" ht="27" customHeight="1" x14ac:dyDescent="0.25">
      <c r="A75" s="2315"/>
      <c r="B75" s="2301"/>
      <c r="C75" s="2302"/>
      <c r="D75" s="2302"/>
      <c r="E75" s="2303"/>
      <c r="F75" s="2301"/>
      <c r="G75" s="2349" t="s">
        <v>1791</v>
      </c>
      <c r="H75" s="2340" t="s">
        <v>37</v>
      </c>
      <c r="I75" s="2323"/>
      <c r="J75" s="2332"/>
      <c r="K75" s="2332"/>
      <c r="L75" s="2332"/>
      <c r="M75" s="2332"/>
      <c r="N75" s="2333"/>
      <c r="O75" s="2333"/>
      <c r="P75" s="2342"/>
      <c r="Q75" s="2323"/>
      <c r="R75" s="2324"/>
      <c r="S75" s="2324"/>
      <c r="T75" s="2324"/>
      <c r="U75" s="2324"/>
      <c r="V75" s="2325"/>
    </row>
    <row r="76" spans="1:22" ht="9.9499999999999993" customHeight="1" x14ac:dyDescent="0.25">
      <c r="A76" s="2315"/>
      <c r="B76" s="2301"/>
      <c r="C76" s="2302"/>
      <c r="D76" s="2302"/>
      <c r="E76" s="2303"/>
      <c r="F76" s="2301"/>
      <c r="G76" s="2349"/>
      <c r="H76" s="2358"/>
      <c r="I76" s="2359"/>
      <c r="J76" s="2360"/>
      <c r="K76" s="2360"/>
      <c r="L76" s="2360"/>
      <c r="M76" s="2360"/>
      <c r="N76" s="2361"/>
      <c r="O76" s="2361"/>
      <c r="P76" s="2362"/>
      <c r="Q76" s="2359"/>
      <c r="R76" s="2363"/>
      <c r="S76" s="2363"/>
      <c r="T76" s="2363"/>
      <c r="U76" s="2363"/>
      <c r="V76" s="2364"/>
    </row>
    <row r="77" spans="1:22" ht="9.9499999999999993" customHeight="1" x14ac:dyDescent="0.25">
      <c r="A77" s="2315"/>
      <c r="B77" s="2329"/>
      <c r="C77" s="2330"/>
      <c r="D77" s="2330"/>
      <c r="E77" s="2331"/>
      <c r="F77" s="2329"/>
      <c r="G77" s="2349"/>
      <c r="H77" s="2358"/>
      <c r="I77" s="2359"/>
      <c r="J77" s="2360"/>
      <c r="K77" s="2360"/>
      <c r="L77" s="2360"/>
      <c r="M77" s="2360"/>
      <c r="N77" s="2361"/>
      <c r="O77" s="2361"/>
      <c r="P77" s="2362"/>
      <c r="Q77" s="2359"/>
      <c r="R77" s="2363"/>
      <c r="S77" s="2363"/>
      <c r="T77" s="2363"/>
      <c r="U77" s="2363"/>
      <c r="V77" s="2364"/>
    </row>
    <row r="78" spans="1:22" ht="19.5" customHeight="1" x14ac:dyDescent="0.25">
      <c r="A78" s="2315"/>
      <c r="B78" s="2336" t="s">
        <v>2081</v>
      </c>
      <c r="C78" s="2337"/>
      <c r="D78" s="2337"/>
      <c r="E78" s="2338" t="s">
        <v>1809</v>
      </c>
      <c r="F78" s="2336" t="s">
        <v>1810</v>
      </c>
      <c r="G78" s="2326" t="s">
        <v>1773</v>
      </c>
      <c r="H78" s="2358" t="s">
        <v>37</v>
      </c>
      <c r="I78" s="2359" t="s">
        <v>2297</v>
      </c>
      <c r="J78" s="2365" t="s">
        <v>2298</v>
      </c>
      <c r="K78" s="2365" t="s">
        <v>2299</v>
      </c>
      <c r="L78" s="2365" t="s">
        <v>2299</v>
      </c>
      <c r="M78" s="2365" t="s">
        <v>2299</v>
      </c>
      <c r="N78" s="2361"/>
      <c r="O78" s="2361"/>
      <c r="P78" s="2362" t="s">
        <v>2300</v>
      </c>
      <c r="Q78" s="2359" t="s">
        <v>2301</v>
      </c>
      <c r="R78" s="2363"/>
      <c r="S78" s="2363"/>
      <c r="T78" s="2313">
        <f>+O78-P78-Q78-R78-S78</f>
        <v>-56609</v>
      </c>
      <c r="U78" s="2363"/>
      <c r="V78" s="2364"/>
    </row>
    <row r="79" spans="1:22" ht="9.9499999999999993" customHeight="1" x14ac:dyDescent="0.25">
      <c r="A79" s="2315"/>
      <c r="B79" s="2301"/>
      <c r="C79" s="2302"/>
      <c r="D79" s="2302"/>
      <c r="E79" s="2303"/>
      <c r="F79" s="2301"/>
      <c r="G79" s="2326"/>
      <c r="H79" s="2358"/>
      <c r="I79" s="2366"/>
      <c r="J79" s="2367"/>
      <c r="K79" s="2367"/>
      <c r="L79" s="2367"/>
      <c r="M79" s="2367"/>
      <c r="N79" s="2361"/>
      <c r="O79" s="2361"/>
      <c r="P79" s="2368"/>
      <c r="Q79" s="2361"/>
      <c r="R79" s="2363"/>
      <c r="S79" s="2363"/>
      <c r="T79" s="2363"/>
      <c r="U79" s="2363"/>
      <c r="V79" s="2364"/>
    </row>
    <row r="80" spans="1:22" ht="9.9499999999999993" customHeight="1" thickBot="1" x14ac:dyDescent="0.3">
      <c r="A80" s="2328"/>
      <c r="B80" s="2369"/>
      <c r="C80" s="2370"/>
      <c r="D80" s="2370"/>
      <c r="E80" s="2371"/>
      <c r="F80" s="2369"/>
      <c r="G80" s="2326"/>
      <c r="H80" s="2358"/>
      <c r="I80" s="2372"/>
      <c r="J80" s="2361"/>
      <c r="K80" s="2361"/>
      <c r="L80" s="2361"/>
      <c r="M80" s="2361"/>
      <c r="N80" s="2361"/>
      <c r="O80" s="2361"/>
      <c r="P80" s="2368"/>
      <c r="Q80" s="2361"/>
      <c r="R80" s="2363"/>
      <c r="S80" s="2363"/>
      <c r="T80" s="2363"/>
      <c r="U80" s="2363"/>
      <c r="V80" s="2364"/>
    </row>
    <row r="81" spans="1:22" ht="15" customHeight="1" thickBot="1" x14ac:dyDescent="0.3">
      <c r="A81" s="1744" t="s">
        <v>2085</v>
      </c>
      <c r="B81" s="1746"/>
      <c r="C81" s="1746"/>
      <c r="D81" s="1746"/>
      <c r="E81" s="1746"/>
      <c r="F81" s="1746"/>
      <c r="G81" s="1745"/>
      <c r="H81" s="1746"/>
      <c r="I81" s="1746"/>
      <c r="J81" s="1746"/>
      <c r="K81" s="1746"/>
      <c r="L81" s="1746"/>
      <c r="M81" s="1746"/>
      <c r="N81" s="1746"/>
      <c r="O81" s="1746"/>
      <c r="P81" s="1746"/>
      <c r="Q81" s="1746"/>
      <c r="R81" s="1746"/>
      <c r="S81" s="1746"/>
      <c r="T81" s="1746"/>
      <c r="U81" s="1746"/>
      <c r="V81" s="1747"/>
    </row>
    <row r="82" spans="1:22" ht="24" customHeight="1" x14ac:dyDescent="0.25">
      <c r="A82" s="2373" t="s">
        <v>2086</v>
      </c>
      <c r="B82" s="2374" t="s">
        <v>53</v>
      </c>
      <c r="C82" s="2375"/>
      <c r="D82" s="2375"/>
      <c r="E82" s="2374" t="s">
        <v>2059</v>
      </c>
      <c r="F82" s="2374" t="s">
        <v>2087</v>
      </c>
      <c r="G82" s="2349" t="s">
        <v>2302</v>
      </c>
      <c r="H82" s="2376" t="s">
        <v>2303</v>
      </c>
      <c r="I82" s="2377" t="s">
        <v>2304</v>
      </c>
      <c r="J82" s="2378" t="s">
        <v>2305</v>
      </c>
      <c r="K82" s="2378" t="s">
        <v>2305</v>
      </c>
      <c r="L82" s="2378" t="s">
        <v>2305</v>
      </c>
      <c r="M82" s="2378" t="s">
        <v>2306</v>
      </c>
      <c r="N82" s="2318"/>
      <c r="O82" s="2309"/>
      <c r="P82" s="2379"/>
      <c r="Q82" s="2309"/>
      <c r="R82" s="2312"/>
      <c r="S82" s="2312"/>
      <c r="T82" s="2312"/>
      <c r="U82" s="2312"/>
      <c r="V82" s="2380"/>
    </row>
    <row r="83" spans="1:22" ht="9.9499999999999993" customHeight="1" x14ac:dyDescent="0.25">
      <c r="A83" s="2381"/>
      <c r="B83" s="1938"/>
      <c r="C83" s="1235"/>
      <c r="D83" s="1235"/>
      <c r="E83" s="1938"/>
      <c r="F83" s="1938"/>
      <c r="G83" s="2350"/>
      <c r="H83" s="2376"/>
      <c r="I83" s="2377"/>
      <c r="J83" s="2318"/>
      <c r="K83" s="2318"/>
      <c r="L83" s="2318"/>
      <c r="M83" s="2318"/>
      <c r="N83" s="2318"/>
      <c r="O83" s="2309"/>
      <c r="P83" s="2379"/>
      <c r="Q83" s="2309"/>
      <c r="R83" s="2312"/>
      <c r="S83" s="2312"/>
      <c r="T83" s="2312"/>
      <c r="U83" s="2312"/>
      <c r="V83" s="2380"/>
    </row>
    <row r="84" spans="1:22" ht="21.75" customHeight="1" x14ac:dyDescent="0.25">
      <c r="A84" s="2381"/>
      <c r="B84" s="1938"/>
      <c r="C84" s="1235"/>
      <c r="D84" s="1235"/>
      <c r="E84" s="1938"/>
      <c r="F84" s="1938"/>
      <c r="G84" s="2326" t="s">
        <v>2307</v>
      </c>
      <c r="H84" s="2376" t="s">
        <v>2303</v>
      </c>
      <c r="I84" s="2377"/>
      <c r="J84" s="2332"/>
      <c r="K84" s="2332"/>
      <c r="L84" s="2332"/>
      <c r="M84" s="2332"/>
      <c r="N84" s="2332"/>
      <c r="O84" s="2333"/>
      <c r="P84" s="2355"/>
      <c r="Q84" s="2333"/>
      <c r="R84" s="2324"/>
      <c r="S84" s="2324"/>
      <c r="T84" s="2324"/>
      <c r="U84" s="2324"/>
      <c r="V84" s="2382"/>
    </row>
    <row r="85" spans="1:22" ht="9.9499999999999993" customHeight="1" x14ac:dyDescent="0.25">
      <c r="A85" s="2381"/>
      <c r="B85" s="1938"/>
      <c r="C85" s="1235"/>
      <c r="D85" s="1235"/>
      <c r="E85" s="1938"/>
      <c r="F85" s="1938"/>
      <c r="G85" s="2327"/>
      <c r="H85" s="2376"/>
      <c r="I85" s="2377"/>
      <c r="J85" s="2332"/>
      <c r="K85" s="2332"/>
      <c r="L85" s="2332"/>
      <c r="M85" s="2332"/>
      <c r="N85" s="2332"/>
      <c r="O85" s="2333"/>
      <c r="P85" s="2355"/>
      <c r="Q85" s="2333"/>
      <c r="R85" s="2324"/>
      <c r="S85" s="2324"/>
      <c r="T85" s="2324"/>
      <c r="U85" s="2324"/>
      <c r="V85" s="2382"/>
    </row>
    <row r="86" spans="1:22" ht="24.75" customHeight="1" x14ac:dyDescent="0.25">
      <c r="A86" s="2381"/>
      <c r="B86" s="1938"/>
      <c r="C86" s="1235"/>
      <c r="D86" s="1235"/>
      <c r="E86" s="1938"/>
      <c r="F86" s="1938"/>
      <c r="G86" s="2326" t="s">
        <v>2308</v>
      </c>
      <c r="H86" s="2376" t="s">
        <v>2303</v>
      </c>
      <c r="I86" s="2377"/>
      <c r="J86" s="2332"/>
      <c r="K86" s="2332"/>
      <c r="L86" s="2332"/>
      <c r="M86" s="2332"/>
      <c r="N86" s="2332"/>
      <c r="O86" s="2333"/>
      <c r="P86" s="2355"/>
      <c r="Q86" s="2333"/>
      <c r="R86" s="2324"/>
      <c r="S86" s="2324"/>
      <c r="T86" s="2324"/>
      <c r="U86" s="2324"/>
      <c r="V86" s="2382"/>
    </row>
    <row r="87" spans="1:22" ht="9.9499999999999993" customHeight="1" x14ac:dyDescent="0.25">
      <c r="A87" s="2381"/>
      <c r="B87" s="1938"/>
      <c r="C87" s="1235"/>
      <c r="D87" s="1235"/>
      <c r="E87" s="1938"/>
      <c r="F87" s="1938"/>
      <c r="G87" s="2327"/>
      <c r="H87" s="2376"/>
      <c r="I87" s="2377"/>
      <c r="J87" s="2332"/>
      <c r="K87" s="2332"/>
      <c r="L87" s="2332"/>
      <c r="M87" s="2332"/>
      <c r="N87" s="2332"/>
      <c r="O87" s="2333"/>
      <c r="P87" s="2355"/>
      <c r="Q87" s="2333"/>
      <c r="R87" s="2324"/>
      <c r="S87" s="2324"/>
      <c r="T87" s="2324"/>
      <c r="U87" s="2324"/>
      <c r="V87" s="2382"/>
    </row>
    <row r="88" spans="1:22" ht="27.75" customHeight="1" x14ac:dyDescent="0.25">
      <c r="A88" s="2381"/>
      <c r="B88" s="1938"/>
      <c r="C88" s="1235"/>
      <c r="D88" s="1235"/>
      <c r="E88" s="1938"/>
      <c r="F88" s="1938"/>
      <c r="G88" s="2349" t="s">
        <v>2309</v>
      </c>
      <c r="H88" s="2376" t="s">
        <v>2303</v>
      </c>
      <c r="I88" s="2377"/>
      <c r="J88" s="2332"/>
      <c r="K88" s="2332"/>
      <c r="L88" s="2332"/>
      <c r="M88" s="2332"/>
      <c r="N88" s="2332"/>
      <c r="O88" s="2333"/>
      <c r="P88" s="2355"/>
      <c r="Q88" s="2333"/>
      <c r="R88" s="2324"/>
      <c r="S88" s="2324"/>
      <c r="T88" s="2324"/>
      <c r="U88" s="2324"/>
      <c r="V88" s="2382"/>
    </row>
    <row r="89" spans="1:22" ht="9.9499999999999993" customHeight="1" x14ac:dyDescent="0.25">
      <c r="A89" s="2381"/>
      <c r="B89" s="1938"/>
      <c r="C89" s="1235"/>
      <c r="D89" s="1235"/>
      <c r="E89" s="1938"/>
      <c r="F89" s="1938"/>
      <c r="G89" s="2350"/>
      <c r="H89" s="2376"/>
      <c r="I89" s="2377"/>
      <c r="J89" s="2332"/>
      <c r="K89" s="2332"/>
      <c r="L89" s="2332"/>
      <c r="M89" s="2332"/>
      <c r="N89" s="2332"/>
      <c r="O89" s="2333"/>
      <c r="P89" s="2355"/>
      <c r="Q89" s="2333"/>
      <c r="R89" s="2324"/>
      <c r="S89" s="2324"/>
      <c r="T89" s="2324"/>
      <c r="U89" s="2324"/>
      <c r="V89" s="2382"/>
    </row>
    <row r="90" spans="1:22" ht="20.25" customHeight="1" x14ac:dyDescent="0.25">
      <c r="A90" s="2381"/>
      <c r="B90" s="1938"/>
      <c r="C90" s="1235"/>
      <c r="D90" s="1235"/>
      <c r="E90" s="1938"/>
      <c r="F90" s="1938"/>
      <c r="G90" s="2353" t="s">
        <v>2310</v>
      </c>
      <c r="H90" s="1225" t="s">
        <v>2303</v>
      </c>
      <c r="I90" s="2377"/>
      <c r="J90" s="2332"/>
      <c r="K90" s="2332"/>
      <c r="L90" s="2332"/>
      <c r="M90" s="2332"/>
      <c r="N90" s="2332"/>
      <c r="O90" s="2333"/>
      <c r="P90" s="2355"/>
      <c r="Q90" s="2333"/>
      <c r="R90" s="2324"/>
      <c r="S90" s="2324"/>
      <c r="T90" s="2324"/>
      <c r="U90" s="2324"/>
      <c r="V90" s="2382"/>
    </row>
    <row r="91" spans="1:22" ht="9.9499999999999993" customHeight="1" x14ac:dyDescent="0.25">
      <c r="A91" s="2381"/>
      <c r="B91" s="1939"/>
      <c r="C91" s="1225"/>
      <c r="D91" s="1225"/>
      <c r="E91" s="1939"/>
      <c r="F91" s="1939"/>
      <c r="G91" s="2383"/>
      <c r="H91" s="1225"/>
      <c r="I91" s="2377"/>
      <c r="J91" s="2332"/>
      <c r="K91" s="2332"/>
      <c r="L91" s="2332"/>
      <c r="M91" s="2332"/>
      <c r="N91" s="2332"/>
      <c r="O91" s="2333"/>
      <c r="P91" s="2355"/>
      <c r="Q91" s="2333"/>
      <c r="R91" s="2324"/>
      <c r="S91" s="2324"/>
      <c r="T91" s="2324"/>
      <c r="U91" s="2324"/>
      <c r="V91" s="2382"/>
    </row>
    <row r="92" spans="1:22" ht="26.25" customHeight="1" x14ac:dyDescent="0.25">
      <c r="A92" s="2381"/>
      <c r="B92" s="1937" t="s">
        <v>294</v>
      </c>
      <c r="C92" s="1940"/>
      <c r="D92" s="1940"/>
      <c r="E92" s="2384" t="s">
        <v>2311</v>
      </c>
      <c r="F92" s="2385"/>
      <c r="G92" s="2349" t="s">
        <v>2312</v>
      </c>
      <c r="H92" s="2386" t="s">
        <v>37</v>
      </c>
      <c r="I92" s="2387" t="s">
        <v>1848</v>
      </c>
      <c r="J92" s="2332"/>
      <c r="K92" s="2388" t="s">
        <v>1848</v>
      </c>
      <c r="L92" s="2332"/>
      <c r="M92" s="2332"/>
      <c r="N92" s="2332"/>
      <c r="O92" s="2333"/>
      <c r="P92" s="2355"/>
      <c r="Q92" s="2333"/>
      <c r="R92" s="2324"/>
      <c r="S92" s="2324"/>
      <c r="T92" s="2324"/>
      <c r="U92" s="2324"/>
      <c r="V92" s="2382"/>
    </row>
    <row r="93" spans="1:22" ht="9.9499999999999993" customHeight="1" x14ac:dyDescent="0.25">
      <c r="A93" s="2381"/>
      <c r="B93" s="1938"/>
      <c r="C93" s="1235"/>
      <c r="D93" s="1235"/>
      <c r="E93" s="2389"/>
      <c r="F93" s="2390"/>
      <c r="G93" s="2352"/>
      <c r="H93" s="2386"/>
      <c r="I93" s="2387"/>
      <c r="J93" s="2332"/>
      <c r="K93" s="2332"/>
      <c r="L93" s="2332"/>
      <c r="M93" s="2332"/>
      <c r="N93" s="2332"/>
      <c r="O93" s="2333"/>
      <c r="P93" s="2355"/>
      <c r="Q93" s="2333"/>
      <c r="R93" s="2324"/>
      <c r="S93" s="2324"/>
      <c r="T93" s="2324"/>
      <c r="U93" s="2324"/>
      <c r="V93" s="2382"/>
    </row>
    <row r="94" spans="1:22" ht="30.75" customHeight="1" x14ac:dyDescent="0.25">
      <c r="A94" s="2381"/>
      <c r="B94" s="1938"/>
      <c r="C94" s="1235"/>
      <c r="D94" s="1235"/>
      <c r="E94" s="2389"/>
      <c r="F94" s="1235" t="s">
        <v>2098</v>
      </c>
      <c r="G94" s="2326" t="s">
        <v>2102</v>
      </c>
      <c r="H94" s="1908" t="s">
        <v>37</v>
      </c>
      <c r="I94" s="2387"/>
      <c r="J94" s="2332"/>
      <c r="K94" s="2332"/>
      <c r="L94" s="2332"/>
      <c r="M94" s="2332"/>
      <c r="N94" s="2332"/>
      <c r="O94" s="2333"/>
      <c r="P94" s="2355"/>
      <c r="Q94" s="2333"/>
      <c r="R94" s="2324"/>
      <c r="S94" s="2324"/>
      <c r="T94" s="2324"/>
      <c r="U94" s="2324"/>
      <c r="V94" s="2382"/>
    </row>
    <row r="95" spans="1:22" ht="9.9499999999999993" customHeight="1" x14ac:dyDescent="0.25">
      <c r="A95" s="2381"/>
      <c r="B95" s="1938"/>
      <c r="C95" s="1235"/>
      <c r="D95" s="1235"/>
      <c r="E95" s="2389"/>
      <c r="F95" s="1235"/>
      <c r="G95" s="2327"/>
      <c r="H95" s="1908"/>
      <c r="I95" s="2387"/>
      <c r="J95" s="2332"/>
      <c r="K95" s="2332"/>
      <c r="L95" s="2332"/>
      <c r="M95" s="2332"/>
      <c r="N95" s="2332"/>
      <c r="O95" s="2333"/>
      <c r="P95" s="2355"/>
      <c r="Q95" s="2333"/>
      <c r="R95" s="2324"/>
      <c r="S95" s="2324"/>
      <c r="T95" s="2324"/>
      <c r="U95" s="2324"/>
      <c r="V95" s="2382"/>
    </row>
    <row r="96" spans="1:22" ht="20.100000000000001" customHeight="1" x14ac:dyDescent="0.25">
      <c r="A96" s="2381"/>
      <c r="B96" s="1938"/>
      <c r="C96" s="1235"/>
      <c r="D96" s="1235"/>
      <c r="E96" s="2389"/>
      <c r="F96" s="2391"/>
      <c r="G96" s="2326" t="s">
        <v>2313</v>
      </c>
      <c r="H96" s="2386" t="s">
        <v>37</v>
      </c>
      <c r="I96" s="2387"/>
      <c r="J96" s="2332"/>
      <c r="K96" s="2332"/>
      <c r="L96" s="2332"/>
      <c r="M96" s="2332"/>
      <c r="N96" s="2332"/>
      <c r="O96" s="2333"/>
      <c r="P96" s="2355"/>
      <c r="Q96" s="2333"/>
      <c r="R96" s="2324"/>
      <c r="S96" s="2324"/>
      <c r="T96" s="2324"/>
      <c r="U96" s="2324"/>
      <c r="V96" s="2382"/>
    </row>
    <row r="97" spans="1:22" ht="9.9499999999999993" customHeight="1" x14ac:dyDescent="0.25">
      <c r="A97" s="2392"/>
      <c r="B97" s="1939"/>
      <c r="C97" s="1225"/>
      <c r="D97" s="1225"/>
      <c r="E97" s="2393"/>
      <c r="F97" s="2394"/>
      <c r="G97" s="2327"/>
      <c r="H97" s="2386"/>
      <c r="I97" s="2387"/>
      <c r="J97" s="2332"/>
      <c r="K97" s="2332"/>
      <c r="L97" s="2332"/>
      <c r="M97" s="2332"/>
      <c r="N97" s="2332"/>
      <c r="O97" s="2333"/>
      <c r="P97" s="2355"/>
      <c r="Q97" s="2333"/>
      <c r="R97" s="2324"/>
      <c r="S97" s="2324"/>
      <c r="T97" s="2324"/>
      <c r="U97" s="2324"/>
      <c r="V97" s="2382"/>
    </row>
    <row r="98" spans="1:22" ht="18" customHeight="1" x14ac:dyDescent="0.25">
      <c r="A98" s="2395" t="s">
        <v>2314</v>
      </c>
      <c r="B98" s="2396" t="s">
        <v>322</v>
      </c>
      <c r="C98" s="2397"/>
      <c r="D98" s="2397"/>
      <c r="E98" s="2384" t="s">
        <v>2315</v>
      </c>
      <c r="F98" s="2398" t="s">
        <v>2316</v>
      </c>
      <c r="G98" s="2326" t="s">
        <v>2317</v>
      </c>
      <c r="H98" s="2386" t="s">
        <v>2318</v>
      </c>
      <c r="I98" s="2387" t="s">
        <v>2319</v>
      </c>
      <c r="J98" s="2388" t="s">
        <v>2320</v>
      </c>
      <c r="K98" s="2388" t="s">
        <v>2321</v>
      </c>
      <c r="L98" s="2388" t="s">
        <v>2321</v>
      </c>
      <c r="M98" s="2388" t="s">
        <v>2321</v>
      </c>
      <c r="N98" s="2332"/>
      <c r="O98" s="2333"/>
      <c r="P98" s="2342" t="s">
        <v>2322</v>
      </c>
      <c r="Q98" s="2323" t="s">
        <v>2323</v>
      </c>
      <c r="R98" s="2324"/>
      <c r="S98" s="2324"/>
      <c r="T98" s="2313">
        <f>+O98-P98-Q98-R98-S98</f>
        <v>-29883</v>
      </c>
      <c r="U98" s="2324"/>
      <c r="V98" s="2382"/>
    </row>
    <row r="99" spans="1:22" ht="9.9499999999999993" customHeight="1" x14ac:dyDescent="0.25">
      <c r="A99" s="2399"/>
      <c r="B99" s="2400"/>
      <c r="C99" s="2401"/>
      <c r="D99" s="2401"/>
      <c r="E99" s="2389"/>
      <c r="F99" s="2402"/>
      <c r="G99" s="2327"/>
      <c r="H99" s="2397"/>
      <c r="I99" s="2403"/>
      <c r="J99" s="2360"/>
      <c r="K99" s="2360"/>
      <c r="L99" s="2360"/>
      <c r="M99" s="2360"/>
      <c r="N99" s="2360"/>
      <c r="O99" s="2361"/>
      <c r="P99" s="2368"/>
      <c r="Q99" s="2361"/>
      <c r="R99" s="2363"/>
      <c r="S99" s="2363"/>
      <c r="T99" s="2363"/>
      <c r="U99" s="2363"/>
      <c r="V99" s="2404"/>
    </row>
    <row r="100" spans="1:22" ht="18" customHeight="1" x14ac:dyDescent="0.25">
      <c r="A100" s="2399"/>
      <c r="B100" s="2400"/>
      <c r="C100" s="2401"/>
      <c r="D100" s="2401"/>
      <c r="E100" s="2389"/>
      <c r="F100" s="2402"/>
      <c r="G100" s="2383" t="s">
        <v>1833</v>
      </c>
      <c r="H100" s="1940" t="s">
        <v>2318</v>
      </c>
      <c r="I100" s="2403"/>
      <c r="J100" s="2360"/>
      <c r="K100" s="2360"/>
      <c r="L100" s="2360"/>
      <c r="M100" s="2360"/>
      <c r="N100" s="2360"/>
      <c r="O100" s="2361"/>
      <c r="P100" s="2368"/>
      <c r="Q100" s="2361"/>
      <c r="R100" s="2363"/>
      <c r="S100" s="2363"/>
      <c r="T100" s="2363"/>
      <c r="U100" s="2363"/>
      <c r="V100" s="2404"/>
    </row>
    <row r="101" spans="1:22" ht="9.9499999999999993" customHeight="1" thickBot="1" x14ac:dyDescent="0.3">
      <c r="A101" s="2405"/>
      <c r="B101" s="2400"/>
      <c r="C101" s="2401"/>
      <c r="D101" s="2401"/>
      <c r="E101" s="2406"/>
      <c r="F101" s="2407"/>
      <c r="G101" s="2327"/>
      <c r="H101" s="1940"/>
      <c r="I101" s="2408"/>
      <c r="J101" s="2361"/>
      <c r="K101" s="2361"/>
      <c r="L101" s="1761"/>
      <c r="M101" s="1761"/>
      <c r="N101" s="1761"/>
      <c r="O101" s="1761"/>
      <c r="P101" s="2409"/>
      <c r="Q101" s="1761"/>
      <c r="R101" s="1672"/>
      <c r="S101" s="1672"/>
      <c r="T101" s="1672"/>
      <c r="U101" s="1672"/>
      <c r="V101" s="2404"/>
    </row>
    <row r="102" spans="1:22" ht="18" customHeight="1" thickBot="1" x14ac:dyDescent="0.3">
      <c r="A102" s="1812" t="s">
        <v>2324</v>
      </c>
      <c r="B102" s="2410"/>
      <c r="C102" s="2411"/>
      <c r="D102" s="2411"/>
      <c r="E102" s="2411"/>
      <c r="F102" s="2411"/>
      <c r="G102" s="1794"/>
      <c r="H102" s="2410"/>
      <c r="I102" s="2410"/>
      <c r="J102" s="2410"/>
      <c r="K102" s="2410"/>
      <c r="L102" s="2410"/>
      <c r="M102" s="2410"/>
      <c r="N102" s="2410"/>
      <c r="O102" s="2410"/>
      <c r="P102" s="2410"/>
      <c r="Q102" s="2410"/>
      <c r="R102" s="2410"/>
      <c r="S102" s="2410"/>
      <c r="T102" s="2410"/>
      <c r="U102" s="2410"/>
      <c r="V102" s="2412"/>
    </row>
    <row r="103" spans="1:22" ht="34.5" customHeight="1" x14ac:dyDescent="0.25">
      <c r="A103" s="2413" t="s">
        <v>2094</v>
      </c>
      <c r="B103" s="2374" t="s">
        <v>92</v>
      </c>
      <c r="C103" s="2391"/>
      <c r="D103" s="2391"/>
      <c r="E103" s="2385" t="s">
        <v>2325</v>
      </c>
      <c r="F103" s="2414" t="s">
        <v>2326</v>
      </c>
      <c r="G103" s="2326" t="s">
        <v>2327</v>
      </c>
      <c r="H103" s="1750" t="s">
        <v>2201</v>
      </c>
      <c r="I103" s="2415" t="s">
        <v>2328</v>
      </c>
      <c r="J103" s="2416" t="s">
        <v>2329</v>
      </c>
      <c r="K103" s="2416" t="s">
        <v>2329</v>
      </c>
      <c r="L103" s="2416" t="s">
        <v>2329</v>
      </c>
      <c r="M103" s="2416" t="s">
        <v>2330</v>
      </c>
      <c r="N103" s="2417"/>
      <c r="O103" s="2309"/>
      <c r="P103" s="2379"/>
      <c r="Q103" s="2309"/>
      <c r="R103" s="2312"/>
      <c r="S103" s="2312"/>
      <c r="T103" s="2312"/>
      <c r="U103" s="2418"/>
      <c r="V103" s="2380"/>
    </row>
    <row r="104" spans="1:22" ht="9.9499999999999993" customHeight="1" x14ac:dyDescent="0.25">
      <c r="A104" s="2419"/>
      <c r="B104" s="1938"/>
      <c r="C104" s="2391"/>
      <c r="D104" s="2391"/>
      <c r="E104" s="2394"/>
      <c r="F104" s="2420"/>
      <c r="G104" s="2327"/>
      <c r="H104" s="1750"/>
      <c r="I104" s="2415"/>
      <c r="J104" s="2416"/>
      <c r="K104" s="2416"/>
      <c r="L104" s="2416"/>
      <c r="M104" s="2416"/>
      <c r="N104" s="2417"/>
      <c r="O104" s="2309"/>
      <c r="P104" s="2379"/>
      <c r="Q104" s="2309"/>
      <c r="R104" s="2312"/>
      <c r="S104" s="2312"/>
      <c r="T104" s="2312"/>
      <c r="U104" s="2418"/>
      <c r="V104" s="2380"/>
    </row>
    <row r="105" spans="1:22" ht="42.75" customHeight="1" x14ac:dyDescent="0.25">
      <c r="A105" s="2419"/>
      <c r="B105" s="1938"/>
      <c r="C105" s="2391"/>
      <c r="D105" s="2391"/>
      <c r="E105" s="2390" t="s">
        <v>2331</v>
      </c>
      <c r="F105" s="2385" t="s">
        <v>2332</v>
      </c>
      <c r="G105" s="2326" t="s">
        <v>2333</v>
      </c>
      <c r="H105" s="1756" t="s">
        <v>2201</v>
      </c>
      <c r="I105" s="2421" t="s">
        <v>2328</v>
      </c>
      <c r="J105" s="2416" t="s">
        <v>2329</v>
      </c>
      <c r="K105" s="2416" t="s">
        <v>2329</v>
      </c>
      <c r="L105" s="2416" t="s">
        <v>2329</v>
      </c>
      <c r="M105" s="2416" t="s">
        <v>2330</v>
      </c>
      <c r="N105" s="2422"/>
      <c r="O105" s="2333"/>
      <c r="P105" s="2355"/>
      <c r="Q105" s="2333"/>
      <c r="R105" s="2324"/>
      <c r="S105" s="2324"/>
      <c r="T105" s="2324"/>
      <c r="U105" s="1799"/>
      <c r="V105" s="2382"/>
    </row>
    <row r="106" spans="1:22" ht="9.9499999999999993" customHeight="1" x14ac:dyDescent="0.25">
      <c r="A106" s="2419"/>
      <c r="B106" s="1938"/>
      <c r="C106" s="2391"/>
      <c r="D106" s="2391"/>
      <c r="E106" s="2390"/>
      <c r="F106" s="2394"/>
      <c r="G106" s="2327"/>
      <c r="H106" s="1756"/>
      <c r="I106" s="2421"/>
      <c r="J106" s="2423"/>
      <c r="K106" s="2423"/>
      <c r="L106" s="2423"/>
      <c r="M106" s="2423"/>
      <c r="N106" s="2422"/>
      <c r="O106" s="2333"/>
      <c r="P106" s="2355"/>
      <c r="Q106" s="2333"/>
      <c r="R106" s="2324"/>
      <c r="S106" s="2324"/>
      <c r="T106" s="2324"/>
      <c r="U106" s="1799"/>
      <c r="V106" s="2382"/>
    </row>
    <row r="107" spans="1:22" ht="24" customHeight="1" x14ac:dyDescent="0.25">
      <c r="A107" s="2419"/>
      <c r="B107" s="2402"/>
      <c r="C107" s="2391"/>
      <c r="D107" s="2391"/>
      <c r="E107" s="2414" t="s">
        <v>1828</v>
      </c>
      <c r="F107" s="2424" t="s">
        <v>2334</v>
      </c>
      <c r="G107" s="2321" t="s">
        <v>2335</v>
      </c>
      <c r="H107" s="1756" t="s">
        <v>587</v>
      </c>
      <c r="I107" s="2421" t="s">
        <v>2336</v>
      </c>
      <c r="J107" s="2423" t="s">
        <v>2337</v>
      </c>
      <c r="K107" s="2423" t="s">
        <v>2337</v>
      </c>
      <c r="L107" s="2423" t="s">
        <v>2337</v>
      </c>
      <c r="M107" s="2423" t="s">
        <v>2337</v>
      </c>
      <c r="N107" s="2422"/>
      <c r="O107" s="2333"/>
      <c r="P107" s="2355"/>
      <c r="Q107" s="2333"/>
      <c r="R107" s="2324"/>
      <c r="S107" s="2324"/>
      <c r="T107" s="2324"/>
      <c r="U107" s="1799"/>
      <c r="V107" s="2382"/>
    </row>
    <row r="108" spans="1:22" ht="9.9499999999999993" customHeight="1" x14ac:dyDescent="0.25">
      <c r="A108" s="2419"/>
      <c r="B108" s="2402"/>
      <c r="C108" s="2391"/>
      <c r="D108" s="2391"/>
      <c r="E108" s="2425"/>
      <c r="F108" s="2426"/>
      <c r="G108" s="2427"/>
      <c r="H108" s="1756"/>
      <c r="I108" s="2421"/>
      <c r="J108" s="2422"/>
      <c r="K108" s="2422"/>
      <c r="L108" s="2422"/>
      <c r="M108" s="2422"/>
      <c r="N108" s="2422"/>
      <c r="O108" s="2333"/>
      <c r="P108" s="2355"/>
      <c r="Q108" s="2333"/>
      <c r="R108" s="2324"/>
      <c r="S108" s="2324"/>
      <c r="T108" s="2324"/>
      <c r="U108" s="1799"/>
      <c r="V108" s="2382"/>
    </row>
    <row r="109" spans="1:22" ht="30.75" customHeight="1" x14ac:dyDescent="0.25">
      <c r="A109" s="2419"/>
      <c r="B109" s="1938"/>
      <c r="C109" s="2391"/>
      <c r="D109" s="2391"/>
      <c r="E109" s="2390" t="s">
        <v>1836</v>
      </c>
      <c r="F109" s="2385" t="s">
        <v>2338</v>
      </c>
      <c r="G109" s="2326" t="s">
        <v>1838</v>
      </c>
      <c r="H109" s="1756" t="s">
        <v>2339</v>
      </c>
      <c r="I109" s="2421" t="s">
        <v>1827</v>
      </c>
      <c r="J109" s="2422"/>
      <c r="K109" s="2422"/>
      <c r="L109" s="2422"/>
      <c r="M109" s="2422"/>
      <c r="N109" s="2422"/>
      <c r="O109" s="2333"/>
      <c r="P109" s="2355"/>
      <c r="Q109" s="2333"/>
      <c r="R109" s="2324"/>
      <c r="S109" s="2324"/>
      <c r="T109" s="2324"/>
      <c r="U109" s="1799"/>
      <c r="V109" s="2382"/>
    </row>
    <row r="110" spans="1:22" ht="9.9499999999999993" customHeight="1" x14ac:dyDescent="0.25">
      <c r="A110" s="2419"/>
      <c r="B110" s="1938"/>
      <c r="C110" s="2391"/>
      <c r="D110" s="2391"/>
      <c r="E110" s="2394"/>
      <c r="F110" s="2394"/>
      <c r="G110" s="2327"/>
      <c r="H110" s="1756"/>
      <c r="I110" s="2421"/>
      <c r="J110" s="2422"/>
      <c r="K110" s="2422"/>
      <c r="L110" s="2422"/>
      <c r="M110" s="2422"/>
      <c r="N110" s="2422"/>
      <c r="O110" s="2333"/>
      <c r="P110" s="2355"/>
      <c r="Q110" s="2333"/>
      <c r="R110" s="2324"/>
      <c r="S110" s="2324"/>
      <c r="T110" s="2324"/>
      <c r="U110" s="1799"/>
      <c r="V110" s="2382"/>
    </row>
    <row r="111" spans="1:22" ht="20.25" customHeight="1" x14ac:dyDescent="0.25">
      <c r="A111" s="2419"/>
      <c r="B111" s="1938"/>
      <c r="C111" s="2391"/>
      <c r="D111" s="2391"/>
      <c r="E111" s="2428" t="s">
        <v>2340</v>
      </c>
      <c r="F111" s="2385" t="s">
        <v>2341</v>
      </c>
      <c r="G111" s="2326" t="s">
        <v>2342</v>
      </c>
      <c r="H111" s="1756" t="s">
        <v>2343</v>
      </c>
      <c r="I111" s="2421" t="s">
        <v>1827</v>
      </c>
      <c r="J111" s="2422"/>
      <c r="K111" s="2422"/>
      <c r="L111" s="2422"/>
      <c r="M111" s="2422"/>
      <c r="N111" s="2422"/>
      <c r="O111" s="2333"/>
      <c r="P111" s="2355"/>
      <c r="Q111" s="2333"/>
      <c r="R111" s="2324"/>
      <c r="S111" s="2324"/>
      <c r="T111" s="2324"/>
      <c r="U111" s="1799"/>
      <c r="V111" s="2382"/>
    </row>
    <row r="112" spans="1:22" ht="9.9499999999999993" customHeight="1" x14ac:dyDescent="0.25">
      <c r="A112" s="2419"/>
      <c r="B112" s="1938"/>
      <c r="C112" s="2391"/>
      <c r="D112" s="2391"/>
      <c r="E112" s="2428"/>
      <c r="F112" s="2394"/>
      <c r="G112" s="2327"/>
      <c r="H112" s="1756"/>
      <c r="I112" s="2421"/>
      <c r="J112" s="2422"/>
      <c r="K112" s="2422"/>
      <c r="L112" s="2422"/>
      <c r="M112" s="2422"/>
      <c r="N112" s="2422"/>
      <c r="O112" s="2333"/>
      <c r="P112" s="2355"/>
      <c r="Q112" s="2333"/>
      <c r="R112" s="2324"/>
      <c r="S112" s="2324"/>
      <c r="T112" s="2324"/>
      <c r="U112" s="1799"/>
      <c r="V112" s="2382"/>
    </row>
    <row r="113" spans="1:22" ht="25.5" customHeight="1" x14ac:dyDescent="0.25">
      <c r="A113" s="2419"/>
      <c r="B113" s="1938"/>
      <c r="C113" s="2391"/>
      <c r="D113" s="2391"/>
      <c r="E113" s="2428"/>
      <c r="F113" s="2385" t="s">
        <v>2344</v>
      </c>
      <c r="G113" s="2326" t="s">
        <v>2345</v>
      </c>
      <c r="H113" s="1756" t="s">
        <v>37</v>
      </c>
      <c r="I113" s="2421" t="s">
        <v>1827</v>
      </c>
      <c r="J113" s="2422"/>
      <c r="K113" s="2422"/>
      <c r="L113" s="2422"/>
      <c r="M113" s="2422"/>
      <c r="N113" s="2422"/>
      <c r="O113" s="2333"/>
      <c r="P113" s="2355"/>
      <c r="Q113" s="2333"/>
      <c r="R113" s="2324"/>
      <c r="S113" s="2324"/>
      <c r="T113" s="2324"/>
      <c r="U113" s="1799"/>
      <c r="V113" s="2382"/>
    </row>
    <row r="114" spans="1:22" ht="9.9499999999999993" customHeight="1" x14ac:dyDescent="0.25">
      <c r="A114" s="2419"/>
      <c r="B114" s="1938"/>
      <c r="C114" s="2391"/>
      <c r="D114" s="2391"/>
      <c r="E114" s="2428"/>
      <c r="F114" s="2394"/>
      <c r="G114" s="2327"/>
      <c r="H114" s="1756"/>
      <c r="I114" s="2421"/>
      <c r="J114" s="2422"/>
      <c r="K114" s="2422"/>
      <c r="L114" s="2422"/>
      <c r="M114" s="2422"/>
      <c r="N114" s="2422"/>
      <c r="O114" s="2333"/>
      <c r="P114" s="2355"/>
      <c r="Q114" s="2333"/>
      <c r="R114" s="2324"/>
      <c r="S114" s="2324"/>
      <c r="T114" s="2324"/>
      <c r="U114" s="1799"/>
      <c r="V114" s="2382"/>
    </row>
    <row r="115" spans="1:22" ht="18.75" customHeight="1" x14ac:dyDescent="0.25">
      <c r="A115" s="2419"/>
      <c r="B115" s="1938"/>
      <c r="C115" s="2391"/>
      <c r="D115" s="2391"/>
      <c r="E115" s="2428"/>
      <c r="F115" s="2385" t="s">
        <v>2346</v>
      </c>
      <c r="G115" s="2326" t="s">
        <v>2347</v>
      </c>
      <c r="H115" s="1756" t="s">
        <v>37</v>
      </c>
      <c r="I115" s="2421" t="s">
        <v>1827</v>
      </c>
      <c r="J115" s="2422"/>
      <c r="K115" s="2422"/>
      <c r="L115" s="2422"/>
      <c r="M115" s="2422"/>
      <c r="N115" s="2422"/>
      <c r="O115" s="2333"/>
      <c r="P115" s="2355"/>
      <c r="Q115" s="2333"/>
      <c r="R115" s="2324"/>
      <c r="S115" s="2324"/>
      <c r="T115" s="2324"/>
      <c r="U115" s="1799"/>
      <c r="V115" s="2382"/>
    </row>
    <row r="116" spans="1:22" ht="9.9499999999999993" customHeight="1" x14ac:dyDescent="0.25">
      <c r="A116" s="2429"/>
      <c r="B116" s="1938"/>
      <c r="C116" s="2391"/>
      <c r="D116" s="2391"/>
      <c r="E116" s="2428"/>
      <c r="F116" s="2394"/>
      <c r="G116" s="2327"/>
      <c r="H116" s="1756"/>
      <c r="I116" s="2421"/>
      <c r="J116" s="2422"/>
      <c r="K116" s="2422"/>
      <c r="L116" s="2422"/>
      <c r="M116" s="2422"/>
      <c r="N116" s="2422"/>
      <c r="O116" s="2333"/>
      <c r="P116" s="2355"/>
      <c r="Q116" s="2333"/>
      <c r="R116" s="2324"/>
      <c r="S116" s="2324"/>
      <c r="T116" s="2324"/>
      <c r="U116" s="1799"/>
      <c r="V116" s="2382"/>
    </row>
    <row r="117" spans="1:22" ht="20.25" customHeight="1" x14ac:dyDescent="0.25">
      <c r="A117" s="2373" t="s">
        <v>2348</v>
      </c>
      <c r="B117" s="2430" t="s">
        <v>142</v>
      </c>
      <c r="C117" s="2430"/>
      <c r="D117" s="2430"/>
      <c r="E117" s="2430" t="s">
        <v>2095</v>
      </c>
      <c r="F117" s="2430" t="s">
        <v>2349</v>
      </c>
      <c r="G117" s="2326" t="s">
        <v>2350</v>
      </c>
      <c r="H117" s="1756" t="s">
        <v>37</v>
      </c>
      <c r="I117" s="2421" t="s">
        <v>1827</v>
      </c>
      <c r="J117" s="2422"/>
      <c r="K117" s="2422"/>
      <c r="L117" s="2422"/>
      <c r="M117" s="2422"/>
      <c r="N117" s="2422"/>
      <c r="O117" s="2333"/>
      <c r="P117" s="2355"/>
      <c r="Q117" s="2333"/>
      <c r="R117" s="2324"/>
      <c r="S117" s="2324"/>
      <c r="T117" s="2324"/>
      <c r="U117" s="1799"/>
      <c r="V117" s="2382"/>
    </row>
    <row r="118" spans="1:22" ht="9.9499999999999993" customHeight="1" x14ac:dyDescent="0.25">
      <c r="A118" s="2392"/>
      <c r="B118" s="2431"/>
      <c r="C118" s="2431"/>
      <c r="D118" s="2431"/>
      <c r="E118" s="2431"/>
      <c r="F118" s="2431"/>
      <c r="G118" s="2327"/>
      <c r="H118" s="1756"/>
      <c r="I118" s="2421"/>
      <c r="J118" s="2422"/>
      <c r="K118" s="2422"/>
      <c r="L118" s="2422"/>
      <c r="M118" s="2422"/>
      <c r="N118" s="2422"/>
      <c r="O118" s="2333"/>
      <c r="P118" s="2355"/>
      <c r="Q118" s="2333"/>
      <c r="R118" s="2324"/>
      <c r="S118" s="2324"/>
      <c r="T118" s="2324"/>
      <c r="U118" s="1799"/>
      <c r="V118" s="2382"/>
    </row>
    <row r="119" spans="1:22" ht="30.75" customHeight="1" x14ac:dyDescent="0.25">
      <c r="A119" s="2373" t="s">
        <v>2351</v>
      </c>
      <c r="B119" s="1938" t="s">
        <v>592</v>
      </c>
      <c r="C119" s="2391"/>
      <c r="D119" s="2391"/>
      <c r="E119" s="2432" t="s">
        <v>2352</v>
      </c>
      <c r="F119" s="2433" t="s">
        <v>2353</v>
      </c>
      <c r="G119" s="2434" t="s">
        <v>2354</v>
      </c>
      <c r="H119" s="1756" t="s">
        <v>37</v>
      </c>
      <c r="I119" s="2421" t="s">
        <v>2355</v>
      </c>
      <c r="J119" s="2423" t="s">
        <v>2356</v>
      </c>
      <c r="K119" s="2423" t="s">
        <v>2356</v>
      </c>
      <c r="L119" s="2423" t="s">
        <v>2356</v>
      </c>
      <c r="M119" s="2423" t="s">
        <v>2356</v>
      </c>
      <c r="N119" s="2422"/>
      <c r="O119" s="2333"/>
      <c r="P119" s="2355"/>
      <c r="Q119" s="2333"/>
      <c r="R119" s="2324"/>
      <c r="S119" s="2324"/>
      <c r="T119" s="2324"/>
      <c r="U119" s="1799"/>
      <c r="V119" s="2382"/>
    </row>
    <row r="120" spans="1:22" ht="9.9499999999999993" customHeight="1" x14ac:dyDescent="0.25">
      <c r="A120" s="2381"/>
      <c r="B120" s="1938"/>
      <c r="C120" s="2391"/>
      <c r="D120" s="2391"/>
      <c r="E120" s="2428"/>
      <c r="F120" s="2435"/>
      <c r="G120" s="2436"/>
      <c r="H120" s="1756"/>
      <c r="I120" s="2421"/>
      <c r="J120" s="2422"/>
      <c r="K120" s="2422"/>
      <c r="L120" s="2422"/>
      <c r="M120" s="2422"/>
      <c r="N120" s="2422"/>
      <c r="O120" s="2333"/>
      <c r="P120" s="2355"/>
      <c r="Q120" s="2333"/>
      <c r="R120" s="2324"/>
      <c r="S120" s="2324"/>
      <c r="T120" s="2324"/>
      <c r="U120" s="1799"/>
      <c r="V120" s="2382"/>
    </row>
    <row r="121" spans="1:22" ht="30" customHeight="1" x14ac:dyDescent="0.25">
      <c r="A121" s="2381"/>
      <c r="B121" s="1938"/>
      <c r="C121" s="2391"/>
      <c r="D121" s="2391"/>
      <c r="E121" s="2428"/>
      <c r="F121" s="2385" t="s">
        <v>2357</v>
      </c>
      <c r="G121" s="2326" t="s">
        <v>2358</v>
      </c>
      <c r="H121" s="1756" t="s">
        <v>1767</v>
      </c>
      <c r="I121" s="2421"/>
      <c r="J121" s="2422"/>
      <c r="K121" s="2422"/>
      <c r="L121" s="2422"/>
      <c r="M121" s="2422"/>
      <c r="N121" s="2422"/>
      <c r="O121" s="2333"/>
      <c r="P121" s="2355"/>
      <c r="Q121" s="2333"/>
      <c r="R121" s="2324"/>
      <c r="S121" s="2324"/>
      <c r="T121" s="2324"/>
      <c r="U121" s="1799"/>
      <c r="V121" s="2382"/>
    </row>
    <row r="122" spans="1:22" ht="9.9499999999999993" customHeight="1" x14ac:dyDescent="0.25">
      <c r="A122" s="2381"/>
      <c r="B122" s="1938"/>
      <c r="C122" s="2391"/>
      <c r="D122" s="2391"/>
      <c r="E122" s="2428"/>
      <c r="F122" s="2394"/>
      <c r="G122" s="2327"/>
      <c r="H122" s="1756"/>
      <c r="I122" s="2421"/>
      <c r="J122" s="2422"/>
      <c r="K122" s="2422"/>
      <c r="L122" s="2422"/>
      <c r="M122" s="2422"/>
      <c r="N122" s="2422"/>
      <c r="O122" s="2333"/>
      <c r="P122" s="2355"/>
      <c r="Q122" s="2333"/>
      <c r="R122" s="2324"/>
      <c r="S122" s="2324"/>
      <c r="T122" s="2324"/>
      <c r="U122" s="1799"/>
      <c r="V122" s="2382"/>
    </row>
    <row r="123" spans="1:22" ht="41.25" customHeight="1" x14ac:dyDescent="0.25">
      <c r="A123" s="2381"/>
      <c r="B123" s="1938"/>
      <c r="C123" s="2391"/>
      <c r="D123" s="2391"/>
      <c r="E123" s="2428"/>
      <c r="F123" s="2385" t="s">
        <v>2359</v>
      </c>
      <c r="G123" s="2326" t="s">
        <v>2360</v>
      </c>
      <c r="H123" s="1756" t="s">
        <v>1767</v>
      </c>
      <c r="I123" s="2421"/>
      <c r="J123" s="2422"/>
      <c r="K123" s="2422"/>
      <c r="L123" s="2422"/>
      <c r="M123" s="2422"/>
      <c r="N123" s="2422"/>
      <c r="O123" s="2333"/>
      <c r="P123" s="2355"/>
      <c r="Q123" s="2333"/>
      <c r="R123" s="2324"/>
      <c r="S123" s="2324"/>
      <c r="T123" s="2324"/>
      <c r="U123" s="1799"/>
      <c r="V123" s="2382"/>
    </row>
    <row r="124" spans="1:22" ht="9.9499999999999993" customHeight="1" x14ac:dyDescent="0.25">
      <c r="A124" s="2381"/>
      <c r="B124" s="1938"/>
      <c r="C124" s="2391"/>
      <c r="D124" s="2391"/>
      <c r="E124" s="2428"/>
      <c r="F124" s="2394"/>
      <c r="G124" s="2327"/>
      <c r="H124" s="1756"/>
      <c r="I124" s="2421"/>
      <c r="J124" s="2422"/>
      <c r="K124" s="2422"/>
      <c r="L124" s="2422"/>
      <c r="M124" s="2422"/>
      <c r="N124" s="2422"/>
      <c r="O124" s="2333"/>
      <c r="P124" s="2355"/>
      <c r="Q124" s="2333"/>
      <c r="R124" s="2324"/>
      <c r="S124" s="2324"/>
      <c r="T124" s="2324"/>
      <c r="U124" s="1799"/>
      <c r="V124" s="2382"/>
    </row>
    <row r="125" spans="1:22" ht="28.5" customHeight="1" x14ac:dyDescent="0.25">
      <c r="A125" s="2381"/>
      <c r="B125" s="1938"/>
      <c r="C125" s="1235"/>
      <c r="D125" s="1235"/>
      <c r="E125" s="2389"/>
      <c r="F125" s="2390" t="s">
        <v>2361</v>
      </c>
      <c r="G125" s="2321" t="s">
        <v>2362</v>
      </c>
      <c r="H125" s="1756" t="s">
        <v>1767</v>
      </c>
      <c r="I125" s="2421"/>
      <c r="J125" s="2422"/>
      <c r="K125" s="2422"/>
      <c r="L125" s="2422"/>
      <c r="M125" s="2422"/>
      <c r="N125" s="2422"/>
      <c r="O125" s="2333"/>
      <c r="P125" s="2355"/>
      <c r="Q125" s="2333"/>
      <c r="R125" s="2324"/>
      <c r="S125" s="2324"/>
      <c r="T125" s="2324"/>
      <c r="U125" s="1799"/>
      <c r="V125" s="2382"/>
    </row>
    <row r="126" spans="1:22" ht="9.9499999999999993" customHeight="1" x14ac:dyDescent="0.25">
      <c r="A126" s="2381"/>
      <c r="B126" s="1235"/>
      <c r="C126" s="1235"/>
      <c r="D126" s="1235"/>
      <c r="E126" s="2389"/>
      <c r="F126" s="2390"/>
      <c r="G126" s="2316"/>
      <c r="H126" s="1756"/>
      <c r="I126" s="2421"/>
      <c r="J126" s="2437"/>
      <c r="K126" s="2437"/>
      <c r="L126" s="2437"/>
      <c r="M126" s="2437"/>
      <c r="N126" s="2437"/>
      <c r="O126" s="2361"/>
      <c r="P126" s="2368"/>
      <c r="Q126" s="2361"/>
      <c r="R126" s="2363"/>
      <c r="S126" s="2363"/>
      <c r="T126" s="2363"/>
      <c r="U126" s="1672"/>
      <c r="V126" s="2404"/>
    </row>
    <row r="127" spans="1:22" ht="48.75" customHeight="1" x14ac:dyDescent="0.25">
      <c r="A127" s="2381"/>
      <c r="B127" s="2438" t="s">
        <v>1155</v>
      </c>
      <c r="C127" s="2439"/>
      <c r="D127" s="2439"/>
      <c r="E127" s="2440" t="s">
        <v>2363</v>
      </c>
      <c r="F127" s="2424" t="s">
        <v>2364</v>
      </c>
      <c r="G127" s="2326" t="s">
        <v>2365</v>
      </c>
      <c r="H127" s="1756" t="s">
        <v>1767</v>
      </c>
      <c r="I127" s="2421"/>
      <c r="J127" s="2437"/>
      <c r="K127" s="2437"/>
      <c r="L127" s="2437"/>
      <c r="M127" s="2437"/>
      <c r="N127" s="2437"/>
      <c r="O127" s="2361"/>
      <c r="P127" s="2368"/>
      <c r="Q127" s="2361"/>
      <c r="R127" s="2363"/>
      <c r="S127" s="2363"/>
      <c r="T127" s="2363"/>
      <c r="U127" s="1672"/>
      <c r="V127" s="2404"/>
    </row>
    <row r="128" spans="1:22" ht="9.9499999999999993" customHeight="1" x14ac:dyDescent="0.25">
      <c r="A128" s="2381"/>
      <c r="B128" s="2441"/>
      <c r="C128" s="2442"/>
      <c r="D128" s="2442"/>
      <c r="E128" s="2442"/>
      <c r="F128" s="2426"/>
      <c r="G128" s="2327"/>
      <c r="H128" s="1789"/>
      <c r="I128" s="2443"/>
      <c r="J128" s="2437"/>
      <c r="K128" s="2437"/>
      <c r="L128" s="2437"/>
      <c r="M128" s="2437"/>
      <c r="N128" s="2437"/>
      <c r="O128" s="2361"/>
      <c r="P128" s="2368"/>
      <c r="Q128" s="2361"/>
      <c r="R128" s="2363"/>
      <c r="S128" s="2363"/>
      <c r="T128" s="2363"/>
      <c r="U128" s="1672"/>
      <c r="V128" s="2404"/>
    </row>
    <row r="129" spans="1:22" ht="24" customHeight="1" x14ac:dyDescent="0.25">
      <c r="A129" s="2381"/>
      <c r="B129" s="2444" t="s">
        <v>1176</v>
      </c>
      <c r="C129" s="2444"/>
      <c r="D129" s="2444"/>
      <c r="E129" s="2444" t="s">
        <v>2366</v>
      </c>
      <c r="F129" s="2445" t="s">
        <v>2367</v>
      </c>
      <c r="G129" s="2326" t="s">
        <v>2368</v>
      </c>
      <c r="H129" s="1789" t="s">
        <v>1767</v>
      </c>
      <c r="I129" s="2443"/>
      <c r="J129" s="2437"/>
      <c r="K129" s="2437"/>
      <c r="L129" s="2437"/>
      <c r="M129" s="2437"/>
      <c r="N129" s="2437"/>
      <c r="O129" s="2361"/>
      <c r="P129" s="2368"/>
      <c r="Q129" s="2361"/>
      <c r="R129" s="2363"/>
      <c r="S129" s="2363"/>
      <c r="T129" s="2363"/>
      <c r="U129" s="1672"/>
      <c r="V129" s="2404"/>
    </row>
    <row r="130" spans="1:22" ht="9.9499999999999993" customHeight="1" x14ac:dyDescent="0.25">
      <c r="A130" s="2392"/>
      <c r="B130" s="2441"/>
      <c r="C130" s="2441"/>
      <c r="D130" s="2441"/>
      <c r="E130" s="2441"/>
      <c r="F130" s="2446"/>
      <c r="G130" s="2327"/>
      <c r="H130" s="1756"/>
      <c r="I130" s="2447"/>
      <c r="J130" s="2448"/>
      <c r="K130" s="2448"/>
      <c r="L130" s="2448"/>
      <c r="M130" s="2448"/>
      <c r="N130" s="2448"/>
      <c r="O130" s="2448"/>
      <c r="P130" s="2449"/>
      <c r="Q130" s="1754"/>
      <c r="R130" s="1799"/>
      <c r="S130" s="1799"/>
      <c r="T130" s="1799"/>
      <c r="U130" s="1799"/>
      <c r="V130" s="1799"/>
    </row>
    <row r="131" spans="1:22" ht="15" customHeight="1" thickBot="1" x14ac:dyDescent="0.3">
      <c r="A131" s="1812" t="s">
        <v>2369</v>
      </c>
      <c r="B131" s="1794"/>
      <c r="C131" s="1794"/>
      <c r="D131" s="1794"/>
      <c r="E131" s="1794"/>
      <c r="F131" s="1794"/>
      <c r="G131" s="1794"/>
      <c r="H131" s="1813"/>
      <c r="I131" s="1813"/>
      <c r="J131" s="1813"/>
      <c r="K131" s="1813"/>
      <c r="L131" s="1813"/>
      <c r="M131" s="1813"/>
      <c r="N131" s="1813"/>
      <c r="O131" s="1813"/>
      <c r="P131" s="1813"/>
      <c r="Q131" s="1813"/>
      <c r="R131" s="1813"/>
      <c r="S131" s="1813"/>
      <c r="T131" s="1813"/>
      <c r="U131" s="1813"/>
      <c r="V131" s="1814"/>
    </row>
    <row r="132" spans="1:22" ht="30.75" customHeight="1" x14ac:dyDescent="0.25">
      <c r="A132" s="2373" t="s">
        <v>1842</v>
      </c>
      <c r="B132" s="1937" t="s">
        <v>236</v>
      </c>
      <c r="C132" s="1940"/>
      <c r="D132" s="1940"/>
      <c r="E132" s="2414" t="s">
        <v>1845</v>
      </c>
      <c r="F132" s="2414" t="s">
        <v>2370</v>
      </c>
      <c r="G132" s="2326" t="s">
        <v>1846</v>
      </c>
      <c r="H132" s="1750" t="s">
        <v>37</v>
      </c>
      <c r="I132" s="2450"/>
      <c r="J132" s="1752"/>
      <c r="K132" s="1752"/>
      <c r="L132" s="1752"/>
      <c r="M132" s="1752"/>
      <c r="N132" s="1752"/>
      <c r="O132" s="1752"/>
      <c r="P132" s="2451"/>
      <c r="Q132" s="1752"/>
      <c r="R132" s="2418"/>
      <c r="S132" s="2418"/>
      <c r="T132" s="2418"/>
      <c r="U132" s="2418"/>
      <c r="V132" s="2380"/>
    </row>
    <row r="133" spans="1:22" ht="9.9499999999999993" customHeight="1" x14ac:dyDescent="0.25">
      <c r="A133" s="2392"/>
      <c r="B133" s="1939"/>
      <c r="C133" s="1225"/>
      <c r="D133" s="1225"/>
      <c r="E133" s="2425"/>
      <c r="F133" s="2425"/>
      <c r="G133" s="2327"/>
      <c r="H133" s="1750"/>
      <c r="I133" s="2450"/>
      <c r="J133" s="1752"/>
      <c r="K133" s="1752"/>
      <c r="L133" s="1752"/>
      <c r="M133" s="1752"/>
      <c r="N133" s="1752"/>
      <c r="O133" s="1752"/>
      <c r="P133" s="2451"/>
      <c r="Q133" s="1752"/>
      <c r="R133" s="2418"/>
      <c r="S133" s="2418"/>
      <c r="T133" s="2418"/>
      <c r="U133" s="2418"/>
      <c r="V133" s="2380"/>
    </row>
    <row r="134" spans="1:22" ht="24.95" customHeight="1" x14ac:dyDescent="0.25">
      <c r="A134" s="2452" t="s">
        <v>2371</v>
      </c>
      <c r="B134" s="2453" t="s">
        <v>486</v>
      </c>
      <c r="C134" s="2454"/>
      <c r="D134" s="2454"/>
      <c r="E134" s="2326" t="s">
        <v>1885</v>
      </c>
      <c r="F134" s="2414" t="s">
        <v>2372</v>
      </c>
      <c r="G134" s="2326" t="s">
        <v>1885</v>
      </c>
      <c r="H134" s="1756" t="s">
        <v>293</v>
      </c>
      <c r="I134" s="2387" t="s">
        <v>2373</v>
      </c>
      <c r="J134" s="2323" t="s">
        <v>2374</v>
      </c>
      <c r="K134" s="2323" t="s">
        <v>2374</v>
      </c>
      <c r="L134" s="2323" t="s">
        <v>2374</v>
      </c>
      <c r="M134" s="2323" t="s">
        <v>2374</v>
      </c>
      <c r="N134" s="2332"/>
      <c r="O134" s="2333"/>
      <c r="P134" s="2342" t="s">
        <v>2375</v>
      </c>
      <c r="Q134" s="2323" t="s">
        <v>2376</v>
      </c>
      <c r="R134" s="2341" t="s">
        <v>2377</v>
      </c>
      <c r="S134" s="2324"/>
      <c r="T134" s="2313">
        <f>+O134-P134-Q134-R134-S134</f>
        <v>-795232</v>
      </c>
      <c r="U134" s="2323" t="s">
        <v>2378</v>
      </c>
      <c r="V134" s="2382"/>
    </row>
    <row r="135" spans="1:22" ht="9.9499999999999993" customHeight="1" x14ac:dyDescent="0.25">
      <c r="A135" s="2452"/>
      <c r="B135" s="2453"/>
      <c r="C135" s="2454"/>
      <c r="D135" s="2454"/>
      <c r="E135" s="2353"/>
      <c r="F135" s="2425"/>
      <c r="G135" s="2327"/>
      <c r="H135" s="1756"/>
      <c r="I135" s="2387"/>
      <c r="J135" s="2323"/>
      <c r="K135" s="2323"/>
      <c r="L135" s="2323"/>
      <c r="M135" s="2323"/>
      <c r="N135" s="2332"/>
      <c r="O135" s="2333"/>
      <c r="P135" s="2342"/>
      <c r="Q135" s="2323"/>
      <c r="R135" s="2324"/>
      <c r="S135" s="2324"/>
      <c r="T135" s="2324"/>
      <c r="U135" s="2323"/>
      <c r="V135" s="2382"/>
    </row>
    <row r="136" spans="1:22" s="1763" customFormat="1" ht="18" customHeight="1" x14ac:dyDescent="0.25">
      <c r="A136" s="2452"/>
      <c r="B136" s="2453"/>
      <c r="C136" s="2454"/>
      <c r="D136" s="2454" t="s">
        <v>2379</v>
      </c>
      <c r="E136" s="2326" t="s">
        <v>1892</v>
      </c>
      <c r="F136" s="2414" t="s">
        <v>2380</v>
      </c>
      <c r="G136" s="2326" t="s">
        <v>1892</v>
      </c>
      <c r="H136" s="2455" t="s">
        <v>1907</v>
      </c>
      <c r="I136" s="2387" t="s">
        <v>2381</v>
      </c>
      <c r="J136" s="2387" t="s">
        <v>2382</v>
      </c>
      <c r="K136" s="2387" t="s">
        <v>2382</v>
      </c>
      <c r="L136" s="2387" t="s">
        <v>2382</v>
      </c>
      <c r="M136" s="2387" t="s">
        <v>2383</v>
      </c>
      <c r="N136" s="2456"/>
      <c r="O136" s="2457" t="s">
        <v>2384</v>
      </c>
      <c r="P136" s="2342" t="s">
        <v>2385</v>
      </c>
      <c r="Q136" s="2387" t="s">
        <v>2386</v>
      </c>
      <c r="R136" s="2458" t="s">
        <v>2387</v>
      </c>
      <c r="S136" s="2459"/>
      <c r="T136" s="2313">
        <f>+O136-P136-Q136-R136-S136</f>
        <v>-1736482.06</v>
      </c>
      <c r="U136" s="2387" t="s">
        <v>2388</v>
      </c>
      <c r="V136" s="2460"/>
    </row>
    <row r="137" spans="1:22" s="1763" customFormat="1" ht="9.9499999999999993" customHeight="1" x14ac:dyDescent="0.25">
      <c r="A137" s="2452"/>
      <c r="B137" s="2453"/>
      <c r="C137" s="2454"/>
      <c r="D137" s="2454"/>
      <c r="E137" s="2353"/>
      <c r="F137" s="2425"/>
      <c r="G137" s="2327"/>
      <c r="H137" s="2455"/>
      <c r="I137" s="2387"/>
      <c r="J137" s="2461"/>
      <c r="K137" s="2461"/>
      <c r="L137" s="2461"/>
      <c r="M137" s="2461"/>
      <c r="N137" s="2456"/>
      <c r="O137" s="2459"/>
      <c r="P137" s="2342"/>
      <c r="Q137" s="2387"/>
      <c r="R137" s="2459"/>
      <c r="S137" s="2459"/>
      <c r="T137" s="2462"/>
      <c r="U137" s="2463"/>
      <c r="V137" s="2460"/>
    </row>
    <row r="138" spans="1:22" s="1763" customFormat="1" ht="24.95" customHeight="1" x14ac:dyDescent="0.25">
      <c r="A138" s="2452"/>
      <c r="B138" s="2453"/>
      <c r="C138" s="2454"/>
      <c r="D138" s="2454" t="s">
        <v>2389</v>
      </c>
      <c r="E138" s="2326" t="s">
        <v>1898</v>
      </c>
      <c r="F138" s="2414" t="s">
        <v>2390</v>
      </c>
      <c r="G138" s="2326" t="s">
        <v>1898</v>
      </c>
      <c r="H138" s="2455" t="s">
        <v>1899</v>
      </c>
      <c r="I138" s="2387" t="s">
        <v>2391</v>
      </c>
      <c r="J138" s="2387" t="s">
        <v>2392</v>
      </c>
      <c r="K138" s="2387" t="s">
        <v>2392</v>
      </c>
      <c r="L138" s="2387" t="s">
        <v>2392</v>
      </c>
      <c r="M138" s="2387" t="s">
        <v>2392</v>
      </c>
      <c r="N138" s="2464"/>
      <c r="O138" s="2457" t="s">
        <v>2393</v>
      </c>
      <c r="P138" s="2342" t="s">
        <v>2394</v>
      </c>
      <c r="Q138" s="2387" t="s">
        <v>2395</v>
      </c>
      <c r="R138" s="2465" t="s">
        <v>1827</v>
      </c>
      <c r="S138" s="2324"/>
      <c r="T138" s="2313">
        <f>+O138-P138-Q138-R138-S138</f>
        <v>-8700</v>
      </c>
      <c r="U138" s="2323" t="s">
        <v>2396</v>
      </c>
      <c r="V138" s="2382"/>
    </row>
    <row r="139" spans="1:22" s="1763" customFormat="1" ht="9.9499999999999993" customHeight="1" x14ac:dyDescent="0.25">
      <c r="A139" s="2452"/>
      <c r="B139" s="2453"/>
      <c r="C139" s="2454"/>
      <c r="D139" s="2454"/>
      <c r="E139" s="2353"/>
      <c r="F139" s="2425"/>
      <c r="G139" s="2327"/>
      <c r="H139" s="2455"/>
      <c r="I139" s="2387"/>
      <c r="J139" s="2387"/>
      <c r="K139" s="2387"/>
      <c r="L139" s="2387"/>
      <c r="M139" s="2387"/>
      <c r="N139" s="2464"/>
      <c r="O139" s="2462"/>
      <c r="P139" s="2342"/>
      <c r="Q139" s="2387"/>
      <c r="R139" s="2324"/>
      <c r="S139" s="2324"/>
      <c r="T139" s="2324"/>
      <c r="U139" s="2323"/>
      <c r="V139" s="2382"/>
    </row>
    <row r="140" spans="1:22" s="1763" customFormat="1" ht="19.5" customHeight="1" x14ac:dyDescent="0.25">
      <c r="A140" s="2452"/>
      <c r="B140" s="2453"/>
      <c r="C140" s="2454"/>
      <c r="D140" s="2454"/>
      <c r="E140" s="2322" t="s">
        <v>2397</v>
      </c>
      <c r="F140" s="2414" t="s">
        <v>2398</v>
      </c>
      <c r="G140" s="2326" t="s">
        <v>2399</v>
      </c>
      <c r="H140" s="2455" t="s">
        <v>2400</v>
      </c>
      <c r="I140" s="2387" t="s">
        <v>2401</v>
      </c>
      <c r="J140" s="2387" t="s">
        <v>2280</v>
      </c>
      <c r="K140" s="2387" t="s">
        <v>1848</v>
      </c>
      <c r="L140" s="2387" t="s">
        <v>2280</v>
      </c>
      <c r="M140" s="2387" t="s">
        <v>1848</v>
      </c>
      <c r="N140" s="2464"/>
      <c r="O140" s="2462"/>
      <c r="P140" s="2342" t="s">
        <v>2402</v>
      </c>
      <c r="Q140" s="2387"/>
      <c r="R140" s="2341" t="s">
        <v>2403</v>
      </c>
      <c r="S140" s="2324"/>
      <c r="T140" s="2313">
        <f>+O140-P140-Q140-R140-S140</f>
        <v>-716813</v>
      </c>
      <c r="U140" s="2323"/>
      <c r="V140" s="2382"/>
    </row>
    <row r="141" spans="1:22" s="1763" customFormat="1" ht="9.9499999999999993" customHeight="1" x14ac:dyDescent="0.25">
      <c r="A141" s="2452"/>
      <c r="B141" s="2453"/>
      <c r="C141" s="2454"/>
      <c r="D141" s="2454"/>
      <c r="E141" s="2441"/>
      <c r="F141" s="2425"/>
      <c r="G141" s="2327"/>
      <c r="H141" s="2455"/>
      <c r="I141" s="2387"/>
      <c r="J141" s="2387"/>
      <c r="K141" s="2387"/>
      <c r="L141" s="2387"/>
      <c r="M141" s="2387"/>
      <c r="N141" s="2464"/>
      <c r="O141" s="2462"/>
      <c r="P141" s="2342"/>
      <c r="Q141" s="2387"/>
      <c r="R141" s="2324"/>
      <c r="S141" s="2324"/>
      <c r="T141" s="2324"/>
      <c r="U141" s="2323"/>
      <c r="V141" s="2382"/>
    </row>
    <row r="142" spans="1:22" s="1763" customFormat="1" ht="36" customHeight="1" x14ac:dyDescent="0.25">
      <c r="A142" s="2452"/>
      <c r="B142" s="2453"/>
      <c r="C142" s="2454"/>
      <c r="D142" s="2454"/>
      <c r="E142" s="2466" t="s">
        <v>1821</v>
      </c>
      <c r="F142" s="2414" t="s">
        <v>2404</v>
      </c>
      <c r="G142" s="2326" t="s">
        <v>1825</v>
      </c>
      <c r="H142" s="2455" t="s">
        <v>1826</v>
      </c>
      <c r="I142" s="2387" t="s">
        <v>2405</v>
      </c>
      <c r="J142" s="2387" t="s">
        <v>2406</v>
      </c>
      <c r="K142" s="2387" t="s">
        <v>2406</v>
      </c>
      <c r="L142" s="2387" t="s">
        <v>2406</v>
      </c>
      <c r="M142" s="2387" t="s">
        <v>2406</v>
      </c>
      <c r="N142" s="2464"/>
      <c r="O142" s="2462"/>
      <c r="P142" s="2342" t="s">
        <v>1794</v>
      </c>
      <c r="Q142" s="2387"/>
      <c r="R142" s="2341" t="s">
        <v>2407</v>
      </c>
      <c r="S142" s="2324"/>
      <c r="T142" s="2313">
        <f>+O142-P142-Q142-R142-S142</f>
        <v>-1813167</v>
      </c>
      <c r="U142" s="2323" t="s">
        <v>2408</v>
      </c>
      <c r="V142" s="2382"/>
    </row>
    <row r="143" spans="1:22" s="1763" customFormat="1" ht="9.9499999999999993" customHeight="1" x14ac:dyDescent="0.25">
      <c r="A143" s="2452"/>
      <c r="B143" s="2453"/>
      <c r="C143" s="2454"/>
      <c r="D143" s="2454"/>
      <c r="E143" s="2441"/>
      <c r="F143" s="2425"/>
      <c r="G143" s="2327"/>
      <c r="H143" s="2455"/>
      <c r="I143" s="2387"/>
      <c r="J143" s="2464"/>
      <c r="K143" s="2464"/>
      <c r="L143" s="2464"/>
      <c r="M143" s="2464"/>
      <c r="N143" s="2464"/>
      <c r="O143" s="2462"/>
      <c r="P143" s="2334"/>
      <c r="Q143" s="2467"/>
      <c r="R143" s="2324"/>
      <c r="S143" s="2324"/>
      <c r="T143" s="2324"/>
      <c r="U143" s="2323"/>
      <c r="V143" s="2382"/>
    </row>
    <row r="144" spans="1:22" s="1763" customFormat="1" ht="44.25" customHeight="1" x14ac:dyDescent="0.25">
      <c r="A144" s="2452"/>
      <c r="B144" s="2453"/>
      <c r="C144" s="2454"/>
      <c r="D144" s="2454"/>
      <c r="E144" s="2326" t="s">
        <v>2409</v>
      </c>
      <c r="F144" s="2414" t="s">
        <v>2410</v>
      </c>
      <c r="G144" s="2326" t="s">
        <v>2409</v>
      </c>
      <c r="H144" s="2455" t="s">
        <v>293</v>
      </c>
      <c r="I144" s="2387"/>
      <c r="J144" s="2458"/>
      <c r="K144" s="2458"/>
      <c r="L144" s="2458"/>
      <c r="M144" s="2458"/>
      <c r="N144" s="2458"/>
      <c r="O144" s="2468"/>
      <c r="P144" s="2342"/>
      <c r="Q144" s="2387"/>
      <c r="R144" s="2324"/>
      <c r="S144" s="2324"/>
      <c r="T144" s="2324"/>
      <c r="U144" s="2323"/>
      <c r="V144" s="2382"/>
    </row>
    <row r="145" spans="1:22" s="1763" customFormat="1" ht="9.9499999999999993" customHeight="1" x14ac:dyDescent="0.25">
      <c r="A145" s="2452"/>
      <c r="B145" s="2453"/>
      <c r="C145" s="2454"/>
      <c r="D145" s="2454"/>
      <c r="E145" s="2353"/>
      <c r="F145" s="2425"/>
      <c r="G145" s="2327"/>
      <c r="H145" s="2455"/>
      <c r="I145" s="2387"/>
      <c r="J145" s="2458"/>
      <c r="K145" s="2458"/>
      <c r="L145" s="2458"/>
      <c r="M145" s="2458"/>
      <c r="N145" s="2458"/>
      <c r="O145" s="2468"/>
      <c r="P145" s="2342"/>
      <c r="Q145" s="2387"/>
      <c r="R145" s="2324"/>
      <c r="S145" s="2324"/>
      <c r="T145" s="2324"/>
      <c r="U145" s="2323"/>
      <c r="V145" s="2382"/>
    </row>
    <row r="146" spans="1:22" s="1763" customFormat="1" ht="26.25" customHeight="1" x14ac:dyDescent="0.25">
      <c r="A146" s="2452"/>
      <c r="B146" s="2453"/>
      <c r="C146" s="2454"/>
      <c r="D146" s="2454"/>
      <c r="E146" s="2326" t="s">
        <v>1880</v>
      </c>
      <c r="F146" s="2414" t="s">
        <v>2411</v>
      </c>
      <c r="G146" s="2326" t="s">
        <v>1880</v>
      </c>
      <c r="H146" s="2455" t="s">
        <v>293</v>
      </c>
      <c r="I146" s="2387" t="s">
        <v>2412</v>
      </c>
      <c r="J146" s="2458" t="s">
        <v>2413</v>
      </c>
      <c r="K146" s="2458" t="s">
        <v>2414</v>
      </c>
      <c r="L146" s="2458" t="s">
        <v>2414</v>
      </c>
      <c r="M146" s="2458" t="s">
        <v>2414</v>
      </c>
      <c r="N146" s="2458"/>
      <c r="O146" s="2468"/>
      <c r="P146" s="2342"/>
      <c r="Q146" s="2387"/>
      <c r="R146" s="2341" t="s">
        <v>2415</v>
      </c>
      <c r="S146" s="2324"/>
      <c r="T146" s="2313">
        <f>+O146-P146-Q146-R146-S146</f>
        <v>-50025</v>
      </c>
      <c r="U146" s="2323"/>
      <c r="V146" s="2382"/>
    </row>
    <row r="147" spans="1:22" s="1763" customFormat="1" ht="9.9499999999999993" customHeight="1" x14ac:dyDescent="0.25">
      <c r="A147" s="2469"/>
      <c r="B147" s="2470"/>
      <c r="C147" s="2471"/>
      <c r="D147" s="2471"/>
      <c r="E147" s="2353"/>
      <c r="F147" s="2425"/>
      <c r="G147" s="2327"/>
      <c r="H147" s="2455"/>
      <c r="I147" s="2387"/>
      <c r="J147" s="2458"/>
      <c r="K147" s="2458"/>
      <c r="L147" s="2458"/>
      <c r="M147" s="2458"/>
      <c r="N147" s="2458"/>
      <c r="O147" s="2468"/>
      <c r="P147" s="2342"/>
      <c r="Q147" s="2387"/>
      <c r="R147" s="2324"/>
      <c r="S147" s="2324"/>
      <c r="T147" s="2324"/>
      <c r="U147" s="2323"/>
      <c r="V147" s="2382"/>
    </row>
    <row r="148" spans="1:22" s="1763" customFormat="1" ht="30.75" customHeight="1" x14ac:dyDescent="0.25">
      <c r="A148" s="2326" t="s">
        <v>2112</v>
      </c>
      <c r="B148" s="1937" t="s">
        <v>525</v>
      </c>
      <c r="C148" s="1940"/>
      <c r="D148" s="1940"/>
      <c r="E148" s="2326" t="s">
        <v>1828</v>
      </c>
      <c r="F148" s="2326" t="s">
        <v>2416</v>
      </c>
      <c r="G148" s="2321" t="s">
        <v>2417</v>
      </c>
      <c r="H148" s="2455" t="s">
        <v>587</v>
      </c>
      <c r="I148" s="2387"/>
      <c r="J148" s="2458"/>
      <c r="K148" s="2458"/>
      <c r="L148" s="2458"/>
      <c r="M148" s="2458"/>
      <c r="N148" s="2458"/>
      <c r="O148" s="2468"/>
      <c r="P148" s="2342"/>
      <c r="Q148" s="2387"/>
      <c r="R148" s="2324"/>
      <c r="S148" s="2324"/>
      <c r="T148" s="2324"/>
      <c r="U148" s="2323"/>
      <c r="V148" s="2382"/>
    </row>
    <row r="149" spans="1:22" s="1763" customFormat="1" ht="9.9499999999999993" customHeight="1" x14ac:dyDescent="0.25">
      <c r="A149" s="2353"/>
      <c r="B149" s="1939"/>
      <c r="C149" s="1225"/>
      <c r="D149" s="1225"/>
      <c r="E149" s="2353"/>
      <c r="F149" s="2353"/>
      <c r="G149" s="2316"/>
      <c r="H149" s="2455"/>
      <c r="I149" s="2387"/>
      <c r="J149" s="2458"/>
      <c r="K149" s="2458"/>
      <c r="L149" s="2458"/>
      <c r="M149" s="2458"/>
      <c r="N149" s="2458"/>
      <c r="O149" s="2468"/>
      <c r="P149" s="2342"/>
      <c r="Q149" s="2387"/>
      <c r="R149" s="2324"/>
      <c r="S149" s="2324"/>
      <c r="T149" s="2324"/>
      <c r="U149" s="2323"/>
      <c r="V149" s="2382"/>
    </row>
    <row r="150" spans="1:22" s="1763" customFormat="1" ht="30" customHeight="1" x14ac:dyDescent="0.25">
      <c r="A150" s="2472" t="s">
        <v>1815</v>
      </c>
      <c r="B150" s="2473" t="s">
        <v>2418</v>
      </c>
      <c r="C150" s="2397"/>
      <c r="D150" s="2397"/>
      <c r="E150" s="2414" t="s">
        <v>2419</v>
      </c>
      <c r="F150" s="2414" t="s">
        <v>2420</v>
      </c>
      <c r="G150" s="2326" t="s">
        <v>1820</v>
      </c>
      <c r="H150" s="2455" t="s">
        <v>37</v>
      </c>
      <c r="I150" s="2387" t="s">
        <v>2298</v>
      </c>
      <c r="J150" s="2458" t="s">
        <v>2279</v>
      </c>
      <c r="K150" s="2458" t="s">
        <v>2421</v>
      </c>
      <c r="L150" s="2458" t="s">
        <v>2279</v>
      </c>
      <c r="M150" s="2458" t="s">
        <v>2421</v>
      </c>
      <c r="N150" s="2458"/>
      <c r="O150" s="2468"/>
      <c r="P150" s="2342"/>
      <c r="Q150" s="2387" t="s">
        <v>1860</v>
      </c>
      <c r="R150" s="2324"/>
      <c r="S150" s="2324"/>
      <c r="T150" s="2313">
        <f>+O150-P150-Q150-R150-S150</f>
        <v>-5000</v>
      </c>
      <c r="U150" s="2323"/>
      <c r="V150" s="2382"/>
    </row>
    <row r="151" spans="1:22" s="1763" customFormat="1" ht="9.9499999999999993" customHeight="1" x14ac:dyDescent="0.25">
      <c r="A151" s="2472"/>
      <c r="B151" s="2474"/>
      <c r="C151" s="2401"/>
      <c r="D151" s="2401"/>
      <c r="E151" s="2425"/>
      <c r="F151" s="2425"/>
      <c r="G151" s="2327"/>
      <c r="H151" s="2455"/>
      <c r="I151" s="2387"/>
      <c r="J151" s="2458"/>
      <c r="K151" s="2458"/>
      <c r="L151" s="2458"/>
      <c r="M151" s="2458"/>
      <c r="N151" s="2458"/>
      <c r="O151" s="2468"/>
      <c r="P151" s="2342"/>
      <c r="Q151" s="2387"/>
      <c r="R151" s="2324"/>
      <c r="S151" s="2324"/>
      <c r="T151" s="2324"/>
      <c r="U151" s="2323"/>
      <c r="V151" s="2382"/>
    </row>
    <row r="152" spans="1:22" s="1763" customFormat="1" ht="26.25" customHeight="1" x14ac:dyDescent="0.25">
      <c r="A152" s="2475"/>
      <c r="B152" s="2474"/>
      <c r="C152" s="2401"/>
      <c r="D152" s="2401" t="s">
        <v>2422</v>
      </c>
      <c r="E152" s="2476" t="s">
        <v>1790</v>
      </c>
      <c r="F152" s="2414" t="s">
        <v>2423</v>
      </c>
      <c r="G152" s="2326" t="s">
        <v>1816</v>
      </c>
      <c r="H152" s="2455" t="s">
        <v>1818</v>
      </c>
      <c r="I152" s="2387" t="s">
        <v>2424</v>
      </c>
      <c r="J152" s="2458" t="s">
        <v>2263</v>
      </c>
      <c r="K152" s="2458" t="s">
        <v>2263</v>
      </c>
      <c r="L152" s="2458" t="s">
        <v>2263</v>
      </c>
      <c r="M152" s="2458" t="s">
        <v>2425</v>
      </c>
      <c r="N152" s="2458"/>
      <c r="O152" s="2458"/>
      <c r="P152" s="2342"/>
      <c r="Q152" s="2387"/>
      <c r="R152" s="2324"/>
      <c r="S152" s="2324"/>
      <c r="T152" s="2324"/>
      <c r="U152" s="2323" t="s">
        <v>2426</v>
      </c>
      <c r="V152" s="2382"/>
    </row>
    <row r="153" spans="1:22" s="1763" customFormat="1" ht="9.9499999999999993" customHeight="1" x14ac:dyDescent="0.25">
      <c r="A153" s="2472"/>
      <c r="B153" s="2474"/>
      <c r="C153" s="2401"/>
      <c r="D153" s="2401"/>
      <c r="E153" s="2425"/>
      <c r="F153" s="2425"/>
      <c r="G153" s="2327"/>
      <c r="H153" s="2455"/>
      <c r="I153" s="2387"/>
      <c r="J153" s="2458"/>
      <c r="K153" s="2458"/>
      <c r="L153" s="2458"/>
      <c r="M153" s="2458"/>
      <c r="N153" s="2458"/>
      <c r="O153" s="2468"/>
      <c r="P153" s="2362"/>
      <c r="Q153" s="2403"/>
      <c r="R153" s="2324"/>
      <c r="S153" s="2324"/>
      <c r="T153" s="2324"/>
      <c r="U153" s="2323"/>
      <c r="V153" s="2382"/>
    </row>
    <row r="154" spans="1:22" s="1763" customFormat="1" ht="25.5" customHeight="1" x14ac:dyDescent="0.25">
      <c r="A154" s="2477" t="s">
        <v>2427</v>
      </c>
      <c r="B154" s="1937" t="s">
        <v>2428</v>
      </c>
      <c r="C154" s="2397"/>
      <c r="D154" s="2397"/>
      <c r="E154" s="2478" t="s">
        <v>1872</v>
      </c>
      <c r="F154" s="2414" t="s">
        <v>2429</v>
      </c>
      <c r="G154" s="2326" t="s">
        <v>1873</v>
      </c>
      <c r="H154" s="2455" t="s">
        <v>1767</v>
      </c>
      <c r="I154" s="2387" t="s">
        <v>2430</v>
      </c>
      <c r="J154" s="2458" t="s">
        <v>2431</v>
      </c>
      <c r="K154" s="2458" t="s">
        <v>2432</v>
      </c>
      <c r="L154" s="2458" t="s">
        <v>2432</v>
      </c>
      <c r="M154" s="2458" t="s">
        <v>2432</v>
      </c>
      <c r="N154" s="2458"/>
      <c r="O154" s="2468"/>
      <c r="P154" s="2362" t="s">
        <v>2433</v>
      </c>
      <c r="Q154" s="2403" t="s">
        <v>2434</v>
      </c>
      <c r="R154" s="2324"/>
      <c r="S154" s="2324"/>
      <c r="T154" s="2313">
        <f>+O154-P154-Q154-R154-S154</f>
        <v>-498446</v>
      </c>
      <c r="U154" s="2323" t="s">
        <v>2435</v>
      </c>
      <c r="V154" s="2382"/>
    </row>
    <row r="155" spans="1:22" s="1763" customFormat="1" ht="9.9499999999999993" customHeight="1" x14ac:dyDescent="0.25">
      <c r="A155" s="2479"/>
      <c r="B155" s="1939"/>
      <c r="C155" s="2376"/>
      <c r="D155" s="2376"/>
      <c r="E155" s="2480"/>
      <c r="F155" s="2425"/>
      <c r="G155" s="2327"/>
      <c r="H155" s="1816"/>
      <c r="I155" s="2403"/>
      <c r="J155" s="2481"/>
      <c r="K155" s="2481"/>
      <c r="L155" s="2481"/>
      <c r="M155" s="2481"/>
      <c r="N155" s="2481"/>
      <c r="O155" s="2482"/>
      <c r="P155" s="2362"/>
      <c r="Q155" s="2403"/>
      <c r="R155" s="2363"/>
      <c r="S155" s="2363"/>
      <c r="T155" s="2324"/>
      <c r="U155" s="2359"/>
      <c r="V155" s="2404"/>
    </row>
    <row r="156" spans="1:22" s="1763" customFormat="1" ht="37.5" customHeight="1" thickBot="1" x14ac:dyDescent="0.3">
      <c r="A156" s="2483" t="s">
        <v>2436</v>
      </c>
      <c r="B156" s="2454" t="s">
        <v>2437</v>
      </c>
      <c r="C156" s="2454"/>
      <c r="D156" s="2454" t="s">
        <v>2438</v>
      </c>
      <c r="E156" s="2484" t="s">
        <v>1918</v>
      </c>
      <c r="F156" s="2484" t="s">
        <v>2439</v>
      </c>
      <c r="G156" s="2327" t="s">
        <v>1920</v>
      </c>
      <c r="H156" s="2485" t="s">
        <v>1921</v>
      </c>
      <c r="I156" s="2403" t="s">
        <v>2440</v>
      </c>
      <c r="J156" s="2481" t="s">
        <v>2441</v>
      </c>
      <c r="K156" s="2481" t="s">
        <v>2441</v>
      </c>
      <c r="L156" s="2481" t="s">
        <v>2441</v>
      </c>
      <c r="M156" s="2481" t="s">
        <v>2442</v>
      </c>
      <c r="N156" s="2481"/>
      <c r="O156" s="2403" t="s">
        <v>2443</v>
      </c>
      <c r="P156" s="2342" t="s">
        <v>2444</v>
      </c>
      <c r="Q156" s="2387" t="s">
        <v>2445</v>
      </c>
      <c r="R156" s="2363"/>
      <c r="S156" s="2363"/>
      <c r="T156" s="2313">
        <f>+O156-P156-Q156-R156-S156</f>
        <v>137143</v>
      </c>
      <c r="U156" s="2359" t="s">
        <v>2446</v>
      </c>
      <c r="V156" s="2404"/>
    </row>
    <row r="157" spans="1:22" s="1763" customFormat="1" ht="15.75" customHeight="1" thickBot="1" x14ac:dyDescent="0.3">
      <c r="A157" s="2486" t="s">
        <v>1871</v>
      </c>
      <c r="B157" s="2410"/>
      <c r="C157" s="1813"/>
      <c r="D157" s="1813"/>
      <c r="E157" s="1813"/>
      <c r="F157" s="1794"/>
      <c r="G157" s="1794"/>
      <c r="H157" s="2410"/>
      <c r="I157" s="2410"/>
      <c r="J157" s="2410"/>
      <c r="K157" s="2410"/>
      <c r="L157" s="2410"/>
      <c r="M157" s="2410"/>
      <c r="N157" s="2410"/>
      <c r="O157" s="2410"/>
      <c r="P157" s="2410"/>
      <c r="Q157" s="2410"/>
      <c r="R157" s="2410"/>
      <c r="S157" s="2410"/>
      <c r="T157" s="2410"/>
      <c r="U157" s="2410"/>
      <c r="V157" s="2412"/>
    </row>
    <row r="158" spans="1:22" s="1763" customFormat="1" ht="22.5" customHeight="1" x14ac:dyDescent="0.25">
      <c r="A158" s="2373" t="s">
        <v>2104</v>
      </c>
      <c r="B158" s="2374" t="s">
        <v>2105</v>
      </c>
      <c r="C158" s="2375"/>
      <c r="D158" s="2375"/>
      <c r="E158" s="2487" t="s">
        <v>1885</v>
      </c>
      <c r="F158" s="2398" t="s">
        <v>2106</v>
      </c>
      <c r="G158" s="2326" t="s">
        <v>1885</v>
      </c>
      <c r="H158" s="2376" t="s">
        <v>293</v>
      </c>
      <c r="I158" s="1751"/>
      <c r="J158" s="1809"/>
      <c r="K158" s="1809"/>
      <c r="L158" s="1809"/>
      <c r="M158" s="1809"/>
      <c r="N158" s="1809"/>
      <c r="O158" s="2377" t="s">
        <v>2443</v>
      </c>
      <c r="P158" s="2488"/>
      <c r="Q158" s="1809"/>
      <c r="R158" s="2418"/>
      <c r="S158" s="2418"/>
      <c r="T158" s="2418"/>
      <c r="U158" s="2418"/>
      <c r="V158" s="2380"/>
    </row>
    <row r="159" spans="1:22" s="1763" customFormat="1" ht="9.9499999999999993" customHeight="1" x14ac:dyDescent="0.25">
      <c r="A159" s="2381"/>
      <c r="B159" s="1938"/>
      <c r="C159" s="1235"/>
      <c r="D159" s="1235"/>
      <c r="E159" s="2389"/>
      <c r="F159" s="2402"/>
      <c r="G159" s="2327"/>
      <c r="H159" s="2376"/>
      <c r="I159" s="1751"/>
      <c r="J159" s="1809"/>
      <c r="K159" s="1809"/>
      <c r="L159" s="1809"/>
      <c r="M159" s="1809"/>
      <c r="N159" s="1809"/>
      <c r="O159" s="1809"/>
      <c r="P159" s="2488"/>
      <c r="Q159" s="1809"/>
      <c r="R159" s="2418"/>
      <c r="S159" s="2418"/>
      <c r="T159" s="2418"/>
      <c r="U159" s="2418"/>
      <c r="V159" s="2380"/>
    </row>
    <row r="160" spans="1:22" s="1763" customFormat="1" ht="33.75" customHeight="1" x14ac:dyDescent="0.25">
      <c r="A160" s="2381"/>
      <c r="B160" s="1938"/>
      <c r="C160" s="1235"/>
      <c r="D160" s="1235"/>
      <c r="E160" s="2389"/>
      <c r="F160" s="2402"/>
      <c r="G160" s="2326" t="s">
        <v>2447</v>
      </c>
      <c r="H160" s="2386" t="s">
        <v>293</v>
      </c>
      <c r="I160" s="1245"/>
      <c r="J160" s="1822"/>
      <c r="K160" s="1822"/>
      <c r="L160" s="1822"/>
      <c r="M160" s="1822"/>
      <c r="N160" s="1822"/>
      <c r="O160" s="1822"/>
      <c r="P160" s="2489"/>
      <c r="Q160" s="1822"/>
      <c r="R160" s="1822"/>
      <c r="S160" s="1822"/>
      <c r="T160" s="1822"/>
      <c r="U160" s="1822"/>
      <c r="V160" s="2460"/>
    </row>
    <row r="161" spans="1:22" s="1763" customFormat="1" ht="9.9499999999999993" customHeight="1" x14ac:dyDescent="0.25">
      <c r="A161" s="2381"/>
      <c r="B161" s="1938"/>
      <c r="C161" s="1235"/>
      <c r="D161" s="1235"/>
      <c r="E161" s="2389"/>
      <c r="F161" s="2402"/>
      <c r="G161" s="2327"/>
      <c r="H161" s="2386"/>
      <c r="I161" s="1245"/>
      <c r="J161" s="1822"/>
      <c r="K161" s="1822"/>
      <c r="L161" s="1822"/>
      <c r="M161" s="1822"/>
      <c r="N161" s="1822"/>
      <c r="O161" s="1822"/>
      <c r="P161" s="2489"/>
      <c r="Q161" s="1822"/>
      <c r="R161" s="1822"/>
      <c r="S161" s="1822"/>
      <c r="T161" s="1822"/>
      <c r="U161" s="1822"/>
      <c r="V161" s="2460"/>
    </row>
    <row r="162" spans="1:22" s="1763" customFormat="1" ht="31.5" customHeight="1" x14ac:dyDescent="0.25">
      <c r="A162" s="2381"/>
      <c r="B162" s="1938"/>
      <c r="C162" s="1235"/>
      <c r="D162" s="1235"/>
      <c r="E162" s="2389"/>
      <c r="F162" s="2402"/>
      <c r="G162" s="2326" t="s">
        <v>2448</v>
      </c>
      <c r="H162" s="2386" t="s">
        <v>293</v>
      </c>
      <c r="I162" s="1245"/>
      <c r="J162" s="1773"/>
      <c r="K162" s="1773"/>
      <c r="L162" s="1773"/>
      <c r="M162" s="1773"/>
      <c r="N162" s="1773"/>
      <c r="O162" s="1773"/>
      <c r="P162" s="2490"/>
      <c r="Q162" s="1773"/>
      <c r="R162" s="1799"/>
      <c r="S162" s="1799"/>
      <c r="T162" s="1799"/>
      <c r="U162" s="1799"/>
      <c r="V162" s="2382"/>
    </row>
    <row r="163" spans="1:22" s="1763" customFormat="1" ht="9.9499999999999993" customHeight="1" x14ac:dyDescent="0.25">
      <c r="A163" s="2381"/>
      <c r="B163" s="1938"/>
      <c r="C163" s="1235"/>
      <c r="D163" s="1235"/>
      <c r="E163" s="2393"/>
      <c r="F163" s="2491"/>
      <c r="G163" s="2327"/>
      <c r="H163" s="2386"/>
      <c r="I163" s="1245"/>
      <c r="J163" s="1773"/>
      <c r="K163" s="1773"/>
      <c r="L163" s="1773"/>
      <c r="M163" s="1773"/>
      <c r="N163" s="1773"/>
      <c r="O163" s="1773"/>
      <c r="P163" s="2490"/>
      <c r="Q163" s="1773"/>
      <c r="R163" s="1799"/>
      <c r="S163" s="1799"/>
      <c r="T163" s="1799"/>
      <c r="U163" s="1799"/>
      <c r="V163" s="2382"/>
    </row>
    <row r="164" spans="1:22" s="1763" customFormat="1" ht="18.75" customHeight="1" x14ac:dyDescent="0.25">
      <c r="A164" s="2381"/>
      <c r="B164" s="1938"/>
      <c r="C164" s="1235"/>
      <c r="D164" s="1235"/>
      <c r="E164" s="2373" t="s">
        <v>1892</v>
      </c>
      <c r="F164" s="2391" t="s">
        <v>2109</v>
      </c>
      <c r="G164" s="2326" t="s">
        <v>1892</v>
      </c>
      <c r="H164" s="2386" t="s">
        <v>1907</v>
      </c>
      <c r="I164" s="1245"/>
      <c r="J164" s="1773"/>
      <c r="K164" s="1773"/>
      <c r="L164" s="1773"/>
      <c r="M164" s="1773"/>
      <c r="N164" s="1773"/>
      <c r="O164" s="1773"/>
      <c r="P164" s="2490"/>
      <c r="Q164" s="1773"/>
      <c r="R164" s="1799"/>
      <c r="S164" s="1799"/>
      <c r="T164" s="1799"/>
      <c r="U164" s="1799"/>
      <c r="V164" s="2382"/>
    </row>
    <row r="165" spans="1:22" s="1763" customFormat="1" ht="9.9499999999999993" customHeight="1" x14ac:dyDescent="0.25">
      <c r="A165" s="2381"/>
      <c r="B165" s="1938"/>
      <c r="C165" s="1235"/>
      <c r="D165" s="1235"/>
      <c r="E165" s="2392"/>
      <c r="F165" s="2391"/>
      <c r="G165" s="2327"/>
      <c r="H165" s="2386"/>
      <c r="I165" s="1245"/>
      <c r="J165" s="1773"/>
      <c r="K165" s="1773"/>
      <c r="L165" s="1773"/>
      <c r="M165" s="1773"/>
      <c r="N165" s="1773"/>
      <c r="O165" s="1773"/>
      <c r="P165" s="2490"/>
      <c r="Q165" s="1773"/>
      <c r="R165" s="1799"/>
      <c r="S165" s="1799"/>
      <c r="T165" s="1799"/>
      <c r="U165" s="1799"/>
      <c r="V165" s="2382"/>
    </row>
    <row r="166" spans="1:22" s="1763" customFormat="1" ht="22.5" customHeight="1" x14ac:dyDescent="0.25">
      <c r="A166" s="2381"/>
      <c r="B166" s="1938"/>
      <c r="C166" s="1235"/>
      <c r="D166" s="1235"/>
      <c r="E166" s="2373" t="s">
        <v>1898</v>
      </c>
      <c r="F166" s="2398" t="s">
        <v>2110</v>
      </c>
      <c r="G166" s="2326" t="s">
        <v>1898</v>
      </c>
      <c r="H166" s="2386" t="s">
        <v>1899</v>
      </c>
      <c r="I166" s="1245"/>
      <c r="J166" s="1773"/>
      <c r="K166" s="1773"/>
      <c r="L166" s="1773"/>
      <c r="M166" s="1773"/>
      <c r="N166" s="1773"/>
      <c r="O166" s="1773"/>
      <c r="P166" s="2490"/>
      <c r="Q166" s="1773"/>
      <c r="R166" s="1799"/>
      <c r="S166" s="1799"/>
      <c r="T166" s="1799"/>
      <c r="U166" s="1799"/>
      <c r="V166" s="2382"/>
    </row>
    <row r="167" spans="1:22" s="1763" customFormat="1" ht="9.9499999999999993" customHeight="1" x14ac:dyDescent="0.25">
      <c r="A167" s="2381"/>
      <c r="B167" s="1938"/>
      <c r="C167" s="1235"/>
      <c r="D167" s="1235"/>
      <c r="E167" s="2381"/>
      <c r="F167" s="2402"/>
      <c r="G167" s="2327"/>
      <c r="H167" s="2386"/>
      <c r="I167" s="1245"/>
      <c r="J167" s="1773"/>
      <c r="K167" s="1773"/>
      <c r="L167" s="1773"/>
      <c r="M167" s="1773"/>
      <c r="N167" s="1773"/>
      <c r="O167" s="1773"/>
      <c r="P167" s="2490"/>
      <c r="Q167" s="1773"/>
      <c r="R167" s="1799"/>
      <c r="S167" s="1799"/>
      <c r="T167" s="1799"/>
      <c r="U167" s="1799"/>
      <c r="V167" s="2382"/>
    </row>
    <row r="168" spans="1:22" s="1763" customFormat="1" ht="34.5" customHeight="1" x14ac:dyDescent="0.25">
      <c r="A168" s="2381"/>
      <c r="B168" s="1938"/>
      <c r="C168" s="1235"/>
      <c r="D168" s="1235"/>
      <c r="E168" s="2381"/>
      <c r="F168" s="2402"/>
      <c r="G168" s="2326" t="s">
        <v>2449</v>
      </c>
      <c r="H168" s="2386" t="s">
        <v>1899</v>
      </c>
      <c r="I168" s="1245"/>
      <c r="J168" s="1773"/>
      <c r="K168" s="1773"/>
      <c r="L168" s="1773"/>
      <c r="M168" s="1773"/>
      <c r="N168" s="1773"/>
      <c r="O168" s="1773"/>
      <c r="P168" s="2490"/>
      <c r="Q168" s="1773"/>
      <c r="R168" s="1799"/>
      <c r="S168" s="1799"/>
      <c r="T168" s="1799"/>
      <c r="U168" s="1799"/>
      <c r="V168" s="2382"/>
    </row>
    <row r="169" spans="1:22" s="1763" customFormat="1" ht="9.9499999999999993" customHeight="1" x14ac:dyDescent="0.25">
      <c r="A169" s="2381"/>
      <c r="B169" s="1938"/>
      <c r="C169" s="1235"/>
      <c r="D169" s="1235"/>
      <c r="E169" s="2392"/>
      <c r="F169" s="2402"/>
      <c r="G169" s="2327"/>
      <c r="H169" s="2386"/>
      <c r="I169" s="1245"/>
      <c r="J169" s="1773"/>
      <c r="K169" s="1773"/>
      <c r="L169" s="1773"/>
      <c r="M169" s="1773"/>
      <c r="N169" s="1773"/>
      <c r="O169" s="1773"/>
      <c r="P169" s="2490"/>
      <c r="Q169" s="1773"/>
      <c r="R169" s="1799"/>
      <c r="S169" s="1799"/>
      <c r="T169" s="1799"/>
      <c r="U169" s="1799"/>
      <c r="V169" s="2382"/>
    </row>
    <row r="170" spans="1:22" s="1763" customFormat="1" ht="27.75" customHeight="1" x14ac:dyDescent="0.25">
      <c r="A170" s="2381"/>
      <c r="B170" s="1938"/>
      <c r="C170" s="2391"/>
      <c r="D170" s="2391"/>
      <c r="E170" s="2492" t="s">
        <v>2450</v>
      </c>
      <c r="F170" s="2433" t="s">
        <v>2451</v>
      </c>
      <c r="G170" s="2326" t="s">
        <v>2450</v>
      </c>
      <c r="H170" s="2386" t="s">
        <v>611</v>
      </c>
      <c r="I170" s="1245"/>
      <c r="J170" s="1773"/>
      <c r="K170" s="1773"/>
      <c r="L170" s="1773"/>
      <c r="M170" s="1773"/>
      <c r="N170" s="1773"/>
      <c r="O170" s="1773"/>
      <c r="P170" s="2490"/>
      <c r="Q170" s="1773"/>
      <c r="R170" s="1799"/>
      <c r="S170" s="1799"/>
      <c r="T170" s="1799"/>
      <c r="U170" s="1799"/>
      <c r="V170" s="2382"/>
    </row>
    <row r="171" spans="1:22" s="1763" customFormat="1" ht="9.9499999999999993" customHeight="1" x14ac:dyDescent="0.25">
      <c r="A171" s="2381"/>
      <c r="B171" s="1938"/>
      <c r="C171" s="2391"/>
      <c r="D171" s="2391"/>
      <c r="E171" s="2493"/>
      <c r="F171" s="2391"/>
      <c r="G171" s="2327"/>
      <c r="H171" s="2386"/>
      <c r="I171" s="1245"/>
      <c r="J171" s="1773"/>
      <c r="K171" s="1773"/>
      <c r="L171" s="1773"/>
      <c r="M171" s="1773"/>
      <c r="N171" s="1773"/>
      <c r="O171" s="1773"/>
      <c r="P171" s="2490"/>
      <c r="Q171" s="1773"/>
      <c r="R171" s="1799"/>
      <c r="S171" s="1799"/>
      <c r="T171" s="1799"/>
      <c r="U171" s="1799"/>
      <c r="V171" s="2382"/>
    </row>
    <row r="172" spans="1:22" s="1763" customFormat="1" ht="25.5" customHeight="1" x14ac:dyDescent="0.25">
      <c r="A172" s="2381"/>
      <c r="B172" s="1938"/>
      <c r="C172" s="2391"/>
      <c r="D172" s="2391"/>
      <c r="E172" s="2494" t="s">
        <v>1905</v>
      </c>
      <c r="F172" s="2433" t="s">
        <v>2111</v>
      </c>
      <c r="G172" s="2326" t="s">
        <v>1905</v>
      </c>
      <c r="H172" s="2386" t="s">
        <v>1907</v>
      </c>
      <c r="I172" s="1245"/>
      <c r="J172" s="1773"/>
      <c r="K172" s="1773"/>
      <c r="L172" s="1773"/>
      <c r="M172" s="1773"/>
      <c r="N172" s="1773"/>
      <c r="O172" s="1773"/>
      <c r="P172" s="2490"/>
      <c r="Q172" s="1773"/>
      <c r="R172" s="1799"/>
      <c r="S172" s="1799"/>
      <c r="T172" s="1799"/>
      <c r="U172" s="1799"/>
      <c r="V172" s="2382"/>
    </row>
    <row r="173" spans="1:22" s="1763" customFormat="1" ht="9.9499999999999993" customHeight="1" x14ac:dyDescent="0.25">
      <c r="A173" s="2381"/>
      <c r="B173" s="1938"/>
      <c r="C173" s="2391"/>
      <c r="D173" s="2391"/>
      <c r="E173" s="2495"/>
      <c r="F173" s="2391"/>
      <c r="G173" s="2327"/>
      <c r="H173" s="2386"/>
      <c r="I173" s="1245"/>
      <c r="J173" s="1773"/>
      <c r="K173" s="1773"/>
      <c r="L173" s="1773"/>
      <c r="M173" s="1773"/>
      <c r="N173" s="1773"/>
      <c r="O173" s="1773"/>
      <c r="P173" s="2490"/>
      <c r="Q173" s="1773"/>
      <c r="R173" s="1799"/>
      <c r="S173" s="1799"/>
      <c r="T173" s="1799"/>
      <c r="U173" s="1799"/>
      <c r="V173" s="2382"/>
    </row>
    <row r="174" spans="1:22" s="1763" customFormat="1" ht="32.25" customHeight="1" x14ac:dyDescent="0.25">
      <c r="A174" s="2381"/>
      <c r="B174" s="1938"/>
      <c r="C174" s="1235"/>
      <c r="D174" s="1235"/>
      <c r="E174" s="2414" t="s">
        <v>2452</v>
      </c>
      <c r="F174" s="2433" t="s">
        <v>2453</v>
      </c>
      <c r="G174" s="2326" t="s">
        <v>2454</v>
      </c>
      <c r="H174" s="2386" t="s">
        <v>2455</v>
      </c>
      <c r="I174" s="1245"/>
      <c r="J174" s="1773"/>
      <c r="K174" s="1773"/>
      <c r="L174" s="1773"/>
      <c r="M174" s="1773"/>
      <c r="N174" s="1773"/>
      <c r="O174" s="1773"/>
      <c r="P174" s="2490"/>
      <c r="Q174" s="1773"/>
      <c r="R174" s="1799"/>
      <c r="S174" s="1799"/>
      <c r="T174" s="1799"/>
      <c r="U174" s="1799"/>
      <c r="V174" s="2382"/>
    </row>
    <row r="175" spans="1:22" s="1763" customFormat="1" ht="9.9499999999999993" customHeight="1" x14ac:dyDescent="0.25">
      <c r="A175" s="2381"/>
      <c r="B175" s="1938"/>
      <c r="C175" s="1235"/>
      <c r="D175" s="1235"/>
      <c r="E175" s="2420"/>
      <c r="F175" s="2391"/>
      <c r="G175" s="2327"/>
      <c r="H175" s="2386"/>
      <c r="I175" s="1245"/>
      <c r="J175" s="1773"/>
      <c r="K175" s="1773"/>
      <c r="L175" s="1773"/>
      <c r="M175" s="1773"/>
      <c r="N175" s="1773"/>
      <c r="O175" s="1773"/>
      <c r="P175" s="2490"/>
      <c r="Q175" s="1773"/>
      <c r="R175" s="1799"/>
      <c r="S175" s="1799"/>
      <c r="T175" s="1799"/>
      <c r="U175" s="1799"/>
      <c r="V175" s="2382"/>
    </row>
    <row r="176" spans="1:22" s="1763" customFormat="1" ht="25.5" customHeight="1" x14ac:dyDescent="0.25">
      <c r="A176" s="2381"/>
      <c r="B176" s="1938"/>
      <c r="C176" s="2391"/>
      <c r="D176" s="2391"/>
      <c r="E176" s="2494" t="s">
        <v>1880</v>
      </c>
      <c r="F176" s="1940" t="s">
        <v>2456</v>
      </c>
      <c r="G176" s="2496" t="s">
        <v>1880</v>
      </c>
      <c r="H176" s="2386" t="s">
        <v>293</v>
      </c>
      <c r="I176" s="1245"/>
      <c r="J176" s="1773"/>
      <c r="K176" s="1773"/>
      <c r="L176" s="1773"/>
      <c r="M176" s="1773"/>
      <c r="N176" s="1773"/>
      <c r="O176" s="1773"/>
      <c r="P176" s="2490"/>
      <c r="Q176" s="1773"/>
      <c r="R176" s="1799"/>
      <c r="S176" s="1799"/>
      <c r="T176" s="1799"/>
      <c r="U176" s="1799"/>
      <c r="V176" s="2382"/>
    </row>
    <row r="177" spans="1:22" s="1763" customFormat="1" ht="9.9499999999999993" customHeight="1" x14ac:dyDescent="0.25">
      <c r="A177" s="2381"/>
      <c r="B177" s="1938"/>
      <c r="C177" s="2391"/>
      <c r="D177" s="2391"/>
      <c r="E177" s="2495"/>
      <c r="F177" s="1225"/>
      <c r="G177" s="2327"/>
      <c r="H177" s="2386"/>
      <c r="I177" s="1245"/>
      <c r="J177" s="1773"/>
      <c r="K177" s="1773"/>
      <c r="L177" s="1773"/>
      <c r="M177" s="1773"/>
      <c r="N177" s="1773"/>
      <c r="O177" s="1773"/>
      <c r="P177" s="2490"/>
      <c r="Q177" s="1773"/>
      <c r="R177" s="1799"/>
      <c r="S177" s="1799"/>
      <c r="T177" s="1799"/>
      <c r="U177" s="1799"/>
      <c r="V177" s="2382"/>
    </row>
    <row r="178" spans="1:22" s="1763" customFormat="1" ht="41.25" customHeight="1" x14ac:dyDescent="0.25">
      <c r="A178" s="2381"/>
      <c r="B178" s="1938"/>
      <c r="C178" s="1235"/>
      <c r="D178" s="1235"/>
      <c r="E178" s="2326" t="s">
        <v>2457</v>
      </c>
      <c r="F178" s="2454" t="s">
        <v>2458</v>
      </c>
      <c r="G178" s="2326" t="s">
        <v>2457</v>
      </c>
      <c r="H178" s="2386" t="s">
        <v>2459</v>
      </c>
      <c r="I178" s="1245"/>
      <c r="J178" s="1773"/>
      <c r="K178" s="1773"/>
      <c r="L178" s="1773"/>
      <c r="M178" s="1773"/>
      <c r="N178" s="1773"/>
      <c r="O178" s="1773"/>
      <c r="P178" s="2490"/>
      <c r="Q178" s="1773"/>
      <c r="R178" s="1799"/>
      <c r="S178" s="1799"/>
      <c r="T178" s="1799"/>
      <c r="U178" s="1799"/>
      <c r="V178" s="2382"/>
    </row>
    <row r="179" spans="1:22" s="1763" customFormat="1" ht="9.9499999999999993" customHeight="1" x14ac:dyDescent="0.25">
      <c r="A179" s="2392"/>
      <c r="B179" s="1939"/>
      <c r="C179" s="1235"/>
      <c r="D179" s="1235"/>
      <c r="E179" s="2383"/>
      <c r="F179" s="2454"/>
      <c r="G179" s="2327"/>
      <c r="H179" s="2386"/>
      <c r="I179" s="1245"/>
      <c r="J179" s="1773"/>
      <c r="K179" s="1773"/>
      <c r="L179" s="1773"/>
      <c r="M179" s="1773"/>
      <c r="N179" s="1773"/>
      <c r="O179" s="1773"/>
      <c r="P179" s="2490"/>
      <c r="Q179" s="1773"/>
      <c r="R179" s="1799"/>
      <c r="S179" s="1799"/>
      <c r="T179" s="1799"/>
      <c r="U179" s="1799"/>
      <c r="V179" s="2382"/>
    </row>
    <row r="180" spans="1:22" s="1763" customFormat="1" ht="33.75" customHeight="1" x14ac:dyDescent="0.25">
      <c r="A180" s="2373" t="s">
        <v>2112</v>
      </c>
      <c r="B180" s="2438" t="s">
        <v>2113</v>
      </c>
      <c r="C180" s="2430"/>
      <c r="D180" s="2430"/>
      <c r="E180" s="2385" t="s">
        <v>1828</v>
      </c>
      <c r="F180" s="1940" t="s">
        <v>2114</v>
      </c>
      <c r="G180" s="2497" t="s">
        <v>2115</v>
      </c>
      <c r="H180" s="2386" t="s">
        <v>587</v>
      </c>
      <c r="I180" s="1245"/>
      <c r="J180" s="1773"/>
      <c r="K180" s="1773"/>
      <c r="L180" s="1773"/>
      <c r="M180" s="1773"/>
      <c r="N180" s="1773"/>
      <c r="O180" s="1773"/>
      <c r="P180" s="2490"/>
      <c r="Q180" s="1773"/>
      <c r="R180" s="1799"/>
      <c r="S180" s="1799"/>
      <c r="T180" s="1799"/>
      <c r="U180" s="1799"/>
      <c r="V180" s="2382"/>
    </row>
    <row r="181" spans="1:22" s="1763" customFormat="1" ht="9.9499999999999993" customHeight="1" x14ac:dyDescent="0.25">
      <c r="A181" s="2392"/>
      <c r="B181" s="2441"/>
      <c r="C181" s="2431"/>
      <c r="D181" s="2431"/>
      <c r="E181" s="2394"/>
      <c r="F181" s="1225"/>
      <c r="G181" s="2316"/>
      <c r="H181" s="2386"/>
      <c r="I181" s="1245"/>
      <c r="J181" s="1773"/>
      <c r="K181" s="1773"/>
      <c r="L181" s="1773"/>
      <c r="M181" s="1773"/>
      <c r="N181" s="1773"/>
      <c r="O181" s="1773"/>
      <c r="P181" s="2490"/>
      <c r="Q181" s="1773"/>
      <c r="R181" s="1799"/>
      <c r="S181" s="1799"/>
      <c r="T181" s="1799"/>
      <c r="U181" s="1799"/>
      <c r="V181" s="2382"/>
    </row>
    <row r="182" spans="1:22" s="1763" customFormat="1" ht="39" customHeight="1" x14ac:dyDescent="0.25">
      <c r="A182" s="2373" t="s">
        <v>2116</v>
      </c>
      <c r="B182" s="1937" t="s">
        <v>2117</v>
      </c>
      <c r="C182" s="2433"/>
      <c r="D182" s="2433"/>
      <c r="E182" s="2385" t="s">
        <v>1932</v>
      </c>
      <c r="F182" s="1940" t="s">
        <v>2118</v>
      </c>
      <c r="G182" s="2496" t="s">
        <v>1820</v>
      </c>
      <c r="H182" s="2386" t="s">
        <v>1767</v>
      </c>
      <c r="I182" s="1245"/>
      <c r="J182" s="1773"/>
      <c r="K182" s="1773"/>
      <c r="L182" s="1773"/>
      <c r="M182" s="1773"/>
      <c r="N182" s="1773"/>
      <c r="O182" s="1773"/>
      <c r="P182" s="2498"/>
      <c r="Q182" s="2468"/>
      <c r="R182" s="1799"/>
      <c r="S182" s="1799"/>
      <c r="T182" s="1799"/>
      <c r="U182" s="1799"/>
      <c r="V182" s="2382"/>
    </row>
    <row r="183" spans="1:22" s="1763" customFormat="1" ht="9.9499999999999993" customHeight="1" x14ac:dyDescent="0.25">
      <c r="A183" s="2381"/>
      <c r="B183" s="1938"/>
      <c r="C183" s="2391"/>
      <c r="D183" s="2391"/>
      <c r="E183" s="2394"/>
      <c r="F183" s="1225"/>
      <c r="G183" s="2327"/>
      <c r="H183" s="2386"/>
      <c r="I183" s="1245"/>
      <c r="J183" s="1773"/>
      <c r="K183" s="1773"/>
      <c r="L183" s="1773"/>
      <c r="M183" s="1773"/>
      <c r="N183" s="1773"/>
      <c r="O183" s="1773"/>
      <c r="P183" s="2498"/>
      <c r="Q183" s="2468"/>
      <c r="R183" s="1799"/>
      <c r="S183" s="1799"/>
      <c r="T183" s="1799"/>
      <c r="U183" s="1799"/>
      <c r="V183" s="2382"/>
    </row>
    <row r="184" spans="1:22" s="1763" customFormat="1" ht="31.5" customHeight="1" x14ac:dyDescent="0.25">
      <c r="A184" s="2381"/>
      <c r="B184" s="1938"/>
      <c r="C184" s="2391"/>
      <c r="D184" s="2391"/>
      <c r="E184" s="2385" t="s">
        <v>1927</v>
      </c>
      <c r="F184" s="1940" t="s">
        <v>2119</v>
      </c>
      <c r="G184" s="2496" t="s">
        <v>1816</v>
      </c>
      <c r="H184" s="2386" t="s">
        <v>1818</v>
      </c>
      <c r="I184" s="1245"/>
      <c r="J184" s="1773"/>
      <c r="K184" s="1773"/>
      <c r="L184" s="1773"/>
      <c r="M184" s="1773"/>
      <c r="N184" s="1773"/>
      <c r="O184" s="1773"/>
      <c r="P184" s="2498"/>
      <c r="Q184" s="2468"/>
      <c r="R184" s="1799"/>
      <c r="S184" s="1799"/>
      <c r="T184" s="1799"/>
      <c r="U184" s="1799"/>
      <c r="V184" s="2382"/>
    </row>
    <row r="185" spans="1:22" s="1763" customFormat="1" ht="9.9499999999999993" customHeight="1" x14ac:dyDescent="0.25">
      <c r="A185" s="2392"/>
      <c r="B185" s="1938"/>
      <c r="C185" s="2391"/>
      <c r="D185" s="2391"/>
      <c r="E185" s="2394"/>
      <c r="F185" s="1225"/>
      <c r="G185" s="2327"/>
      <c r="H185" s="2397"/>
      <c r="I185" s="1758"/>
      <c r="J185" s="1779"/>
      <c r="K185" s="1779"/>
      <c r="L185" s="1779"/>
      <c r="M185" s="1779"/>
      <c r="N185" s="1779"/>
      <c r="O185" s="1779"/>
      <c r="P185" s="2499"/>
      <c r="Q185" s="2482"/>
      <c r="R185" s="1672"/>
      <c r="S185" s="1672"/>
      <c r="T185" s="1672"/>
      <c r="U185" s="1672"/>
      <c r="V185" s="2404"/>
    </row>
    <row r="186" spans="1:22" s="1763" customFormat="1" ht="33" customHeight="1" x14ac:dyDescent="0.25">
      <c r="A186" s="2500" t="s">
        <v>1872</v>
      </c>
      <c r="B186" s="1940" t="s">
        <v>2120</v>
      </c>
      <c r="C186" s="2501"/>
      <c r="D186" s="2501"/>
      <c r="E186" s="2413" t="s">
        <v>1872</v>
      </c>
      <c r="F186" s="2502" t="s">
        <v>2121</v>
      </c>
      <c r="G186" s="2496" t="s">
        <v>1873</v>
      </c>
      <c r="H186" s="2397" t="s">
        <v>1767</v>
      </c>
      <c r="I186" s="1758"/>
      <c r="J186" s="1779"/>
      <c r="K186" s="1779"/>
      <c r="L186" s="1779"/>
      <c r="M186" s="1779"/>
      <c r="N186" s="1779"/>
      <c r="O186" s="1779"/>
      <c r="P186" s="2499"/>
      <c r="Q186" s="2482"/>
      <c r="R186" s="1672"/>
      <c r="S186" s="1672"/>
      <c r="T186" s="1672"/>
      <c r="U186" s="1672"/>
      <c r="V186" s="2404"/>
    </row>
    <row r="187" spans="1:22" s="1763" customFormat="1" ht="9.9499999999999993" customHeight="1" x14ac:dyDescent="0.25">
      <c r="A187" s="2503"/>
      <c r="B187" s="1225"/>
      <c r="C187" s="2471"/>
      <c r="D187" s="2471"/>
      <c r="E187" s="2429"/>
      <c r="F187" s="2504"/>
      <c r="G187" s="2327"/>
      <c r="H187" s="2386"/>
      <c r="I187" s="1245"/>
      <c r="J187" s="1773"/>
      <c r="K187" s="1773"/>
      <c r="L187" s="1773"/>
      <c r="M187" s="1773"/>
      <c r="N187" s="1773"/>
      <c r="O187" s="1773"/>
      <c r="P187" s="2490"/>
      <c r="Q187" s="1773"/>
      <c r="R187" s="1799"/>
      <c r="S187" s="1799"/>
      <c r="T187" s="1799"/>
      <c r="U187" s="1799"/>
      <c r="V187" s="1799"/>
    </row>
    <row r="188" spans="1:22" s="1763" customFormat="1" ht="16.5" customHeight="1" thickBot="1" x14ac:dyDescent="0.3">
      <c r="A188" s="1793" t="s">
        <v>2122</v>
      </c>
      <c r="B188" s="1794"/>
      <c r="C188" s="1794"/>
      <c r="D188" s="1794"/>
      <c r="E188" s="1794"/>
      <c r="F188" s="1794"/>
      <c r="G188" s="1794"/>
      <c r="H188" s="1795"/>
      <c r="I188" s="1795"/>
      <c r="J188" s="1795"/>
      <c r="K188" s="1795"/>
      <c r="L188" s="1795"/>
      <c r="M188" s="1795"/>
      <c r="N188" s="1795"/>
      <c r="O188" s="1795"/>
      <c r="P188" s="1795"/>
      <c r="Q188" s="1795"/>
      <c r="R188" s="1795"/>
      <c r="S188" s="1795"/>
      <c r="T188" s="1795"/>
      <c r="U188" s="1795"/>
      <c r="V188" s="1796"/>
    </row>
    <row r="189" spans="1:22" s="1763" customFormat="1" ht="29.25" customHeight="1" x14ac:dyDescent="0.25">
      <c r="A189" s="2373" t="s">
        <v>2460</v>
      </c>
      <c r="B189" s="1940" t="s">
        <v>2461</v>
      </c>
      <c r="C189" s="2433"/>
      <c r="D189" s="2433"/>
      <c r="E189" s="2385" t="s">
        <v>2462</v>
      </c>
      <c r="F189" s="2440" t="s">
        <v>2463</v>
      </c>
      <c r="G189" s="2496" t="s">
        <v>2464</v>
      </c>
      <c r="H189" s="1750" t="s">
        <v>2455</v>
      </c>
      <c r="I189" s="2505"/>
      <c r="J189" s="2418"/>
      <c r="K189" s="2418"/>
      <c r="L189" s="2418"/>
      <c r="M189" s="2418"/>
      <c r="N189" s="2418"/>
      <c r="O189" s="2418"/>
      <c r="P189" s="2488"/>
      <c r="Q189" s="2418"/>
      <c r="R189" s="2418"/>
      <c r="S189" s="2418"/>
      <c r="T189" s="2506"/>
      <c r="U189" s="2418"/>
      <c r="V189" s="2380"/>
    </row>
    <row r="190" spans="1:22" s="1763" customFormat="1" ht="9.9499999999999993" customHeight="1" x14ac:dyDescent="0.25">
      <c r="A190" s="2381"/>
      <c r="B190" s="1225"/>
      <c r="C190" s="2435"/>
      <c r="D190" s="2435"/>
      <c r="E190" s="2394"/>
      <c r="F190" s="2480"/>
      <c r="G190" s="2327"/>
      <c r="H190" s="1750"/>
      <c r="I190" s="2450"/>
      <c r="J190" s="2418"/>
      <c r="K190" s="2418"/>
      <c r="L190" s="2418"/>
      <c r="M190" s="2418"/>
      <c r="N190" s="2418"/>
      <c r="O190" s="2418"/>
      <c r="P190" s="2488"/>
      <c r="Q190" s="2418"/>
      <c r="R190" s="2418"/>
      <c r="S190" s="2418"/>
      <c r="T190" s="2506"/>
      <c r="U190" s="2418"/>
      <c r="V190" s="2380"/>
    </row>
    <row r="191" spans="1:22" s="1763" customFormat="1" ht="38.25" customHeight="1" x14ac:dyDescent="0.25">
      <c r="A191" s="2381"/>
      <c r="B191" s="2438" t="s">
        <v>728</v>
      </c>
      <c r="C191" s="2430"/>
      <c r="D191" s="2430"/>
      <c r="E191" s="2494" t="s">
        <v>2465</v>
      </c>
      <c r="F191" s="2496" t="s">
        <v>2466</v>
      </c>
      <c r="G191" s="2507" t="s">
        <v>2467</v>
      </c>
      <c r="H191" s="1756" t="s">
        <v>2468</v>
      </c>
      <c r="I191" s="2421" t="s">
        <v>2469</v>
      </c>
      <c r="J191" s="2323" t="s">
        <v>2470</v>
      </c>
      <c r="K191" s="2323" t="s">
        <v>2471</v>
      </c>
      <c r="L191" s="2323" t="s">
        <v>2470</v>
      </c>
      <c r="M191" s="2323" t="s">
        <v>2470</v>
      </c>
      <c r="N191" s="2346"/>
      <c r="O191" s="2323" t="s">
        <v>2472</v>
      </c>
      <c r="P191" s="2342"/>
      <c r="Q191" s="2323" t="s">
        <v>2473</v>
      </c>
      <c r="R191" s="2346"/>
      <c r="S191" s="2346"/>
      <c r="T191" s="2508">
        <f>+O191-P191-Q191-R191-S191</f>
        <v>-131132</v>
      </c>
      <c r="U191" s="2323" t="s">
        <v>2472</v>
      </c>
      <c r="V191" s="2382"/>
    </row>
    <row r="192" spans="1:22" s="1763" customFormat="1" ht="9.9499999999999993" customHeight="1" x14ac:dyDescent="0.25">
      <c r="A192" s="2381"/>
      <c r="B192" s="2441"/>
      <c r="C192" s="2431"/>
      <c r="D192" s="2431"/>
      <c r="E192" s="2509"/>
      <c r="F192" s="2510"/>
      <c r="G192" s="2327"/>
      <c r="H192" s="1756"/>
      <c r="I192" s="2421"/>
      <c r="J192" s="2346"/>
      <c r="K192" s="2346"/>
      <c r="L192" s="2346"/>
      <c r="M192" s="2346"/>
      <c r="N192" s="2346"/>
      <c r="O192" s="2346"/>
      <c r="P192" s="2342"/>
      <c r="Q192" s="2323"/>
      <c r="R192" s="2346"/>
      <c r="S192" s="2346"/>
      <c r="T192" s="2323"/>
      <c r="U192" s="2323"/>
      <c r="V192" s="2382"/>
    </row>
    <row r="193" spans="1:22" s="1763" customFormat="1" ht="33.75" customHeight="1" x14ac:dyDescent="0.25">
      <c r="A193" s="2381"/>
      <c r="B193" s="2438" t="s">
        <v>2474</v>
      </c>
      <c r="C193" s="2430"/>
      <c r="D193" s="2430"/>
      <c r="E193" s="2430" t="s">
        <v>2452</v>
      </c>
      <c r="F193" s="2439" t="s">
        <v>2475</v>
      </c>
      <c r="G193" s="2496" t="s">
        <v>2476</v>
      </c>
      <c r="H193" s="1756" t="s">
        <v>2455</v>
      </c>
      <c r="I193" s="2511"/>
      <c r="J193" s="2346"/>
      <c r="K193" s="2346"/>
      <c r="L193" s="2346"/>
      <c r="M193" s="2346"/>
      <c r="N193" s="2346"/>
      <c r="O193" s="2346"/>
      <c r="P193" s="2342"/>
      <c r="Q193" s="2323"/>
      <c r="R193" s="2346"/>
      <c r="S193" s="2346"/>
      <c r="T193" s="2323"/>
      <c r="U193" s="2323"/>
      <c r="V193" s="2382"/>
    </row>
    <row r="194" spans="1:22" s="1763" customFormat="1" ht="9.9499999999999993" customHeight="1" x14ac:dyDescent="0.25">
      <c r="A194" s="2381"/>
      <c r="B194" s="2441"/>
      <c r="C194" s="2431"/>
      <c r="D194" s="2431"/>
      <c r="E194" s="2431"/>
      <c r="F194" s="2442"/>
      <c r="G194" s="2327"/>
      <c r="H194" s="1756"/>
      <c r="I194" s="2421"/>
      <c r="J194" s="2346"/>
      <c r="K194" s="2346"/>
      <c r="L194" s="2346"/>
      <c r="M194" s="2346"/>
      <c r="N194" s="2346"/>
      <c r="O194" s="2346"/>
      <c r="P194" s="2342"/>
      <c r="Q194" s="2323"/>
      <c r="R194" s="2346"/>
      <c r="S194" s="2346"/>
      <c r="T194" s="2323"/>
      <c r="U194" s="2323"/>
      <c r="V194" s="2382"/>
    </row>
    <row r="195" spans="1:22" s="1763" customFormat="1" ht="20.25" customHeight="1" x14ac:dyDescent="0.25">
      <c r="A195" s="2381"/>
      <c r="B195" s="2438" t="s">
        <v>2477</v>
      </c>
      <c r="C195" s="2430"/>
      <c r="D195" s="2430"/>
      <c r="E195" s="2430" t="s">
        <v>2478</v>
      </c>
      <c r="F195" s="2439" t="s">
        <v>2479</v>
      </c>
      <c r="G195" s="2496" t="s">
        <v>2480</v>
      </c>
      <c r="H195" s="1756" t="s">
        <v>2125</v>
      </c>
      <c r="I195" s="2421" t="s">
        <v>1827</v>
      </c>
      <c r="J195" s="2346"/>
      <c r="K195" s="2346"/>
      <c r="L195" s="2346"/>
      <c r="M195" s="2346"/>
      <c r="N195" s="2346"/>
      <c r="O195" s="2346"/>
      <c r="P195" s="2342"/>
      <c r="Q195" s="2323"/>
      <c r="R195" s="2346"/>
      <c r="S195" s="2346"/>
      <c r="T195" s="2323"/>
      <c r="U195" s="2323"/>
      <c r="V195" s="2382"/>
    </row>
    <row r="196" spans="1:22" s="1763" customFormat="1" ht="9.9499999999999993" customHeight="1" x14ac:dyDescent="0.25">
      <c r="A196" s="2381"/>
      <c r="B196" s="2441"/>
      <c r="C196" s="2431"/>
      <c r="D196" s="2431"/>
      <c r="E196" s="2431"/>
      <c r="F196" s="2442"/>
      <c r="G196" s="2327"/>
      <c r="H196" s="1756"/>
      <c r="I196" s="2421"/>
      <c r="J196" s="2346"/>
      <c r="K196" s="2346"/>
      <c r="L196" s="2346"/>
      <c r="M196" s="2346"/>
      <c r="N196" s="2346"/>
      <c r="O196" s="2346"/>
      <c r="P196" s="2342"/>
      <c r="Q196" s="2323"/>
      <c r="R196" s="2346"/>
      <c r="S196" s="2346"/>
      <c r="T196" s="2323"/>
      <c r="U196" s="2323"/>
      <c r="V196" s="2382"/>
    </row>
    <row r="197" spans="1:22" s="1763" customFormat="1" ht="19.5" customHeight="1" x14ac:dyDescent="0.25">
      <c r="A197" s="2381"/>
      <c r="B197" s="2438" t="s">
        <v>2481</v>
      </c>
      <c r="C197" s="2430"/>
      <c r="D197" s="2430"/>
      <c r="E197" s="2430" t="s">
        <v>1852</v>
      </c>
      <c r="F197" s="2439" t="s">
        <v>2482</v>
      </c>
      <c r="G197" s="2496" t="s">
        <v>1852</v>
      </c>
      <c r="H197" s="1756" t="s">
        <v>611</v>
      </c>
      <c r="I197" s="2511" t="s">
        <v>2483</v>
      </c>
      <c r="J197" s="2323" t="s">
        <v>2484</v>
      </c>
      <c r="K197" s="2323" t="s">
        <v>2484</v>
      </c>
      <c r="L197" s="2323" t="s">
        <v>2484</v>
      </c>
      <c r="M197" s="2323" t="s">
        <v>2485</v>
      </c>
      <c r="N197" s="2346"/>
      <c r="O197" s="2346"/>
      <c r="P197" s="2342"/>
      <c r="Q197" s="2323"/>
      <c r="R197" s="2346"/>
      <c r="S197" s="2346"/>
      <c r="T197" s="2323"/>
      <c r="U197" s="2323"/>
      <c r="V197" s="2382"/>
    </row>
    <row r="198" spans="1:22" s="1763" customFormat="1" ht="9.9499999999999993" customHeight="1" x14ac:dyDescent="0.25">
      <c r="A198" s="2381"/>
      <c r="B198" s="2441"/>
      <c r="C198" s="2431"/>
      <c r="D198" s="2431"/>
      <c r="E198" s="2431"/>
      <c r="F198" s="2442"/>
      <c r="G198" s="2327"/>
      <c r="H198" s="1756"/>
      <c r="I198" s="2421"/>
      <c r="J198" s="2346"/>
      <c r="K198" s="2346"/>
      <c r="L198" s="2346"/>
      <c r="M198" s="2346"/>
      <c r="N198" s="2346"/>
      <c r="O198" s="2346"/>
      <c r="P198" s="2342"/>
      <c r="Q198" s="2323"/>
      <c r="R198" s="2346"/>
      <c r="S198" s="2346"/>
      <c r="T198" s="2323"/>
      <c r="U198" s="2323"/>
      <c r="V198" s="2382"/>
    </row>
    <row r="199" spans="1:22" s="1763" customFormat="1" ht="30.75" customHeight="1" x14ac:dyDescent="0.25">
      <c r="A199" s="2381"/>
      <c r="B199" s="1937" t="s">
        <v>2123</v>
      </c>
      <c r="C199" s="1940"/>
      <c r="D199" s="2443" t="s">
        <v>2486</v>
      </c>
      <c r="E199" s="2384" t="s">
        <v>1858</v>
      </c>
      <c r="F199" s="2438" t="s">
        <v>2124</v>
      </c>
      <c r="G199" s="2512" t="s">
        <v>2487</v>
      </c>
      <c r="H199" s="1756" t="s">
        <v>1864</v>
      </c>
      <c r="I199" s="2421" t="s">
        <v>2488</v>
      </c>
      <c r="J199" s="2323" t="s">
        <v>2489</v>
      </c>
      <c r="K199" s="2323" t="s">
        <v>2489</v>
      </c>
      <c r="L199" s="2323" t="s">
        <v>2489</v>
      </c>
      <c r="M199" s="2323" t="s">
        <v>2490</v>
      </c>
      <c r="N199" s="2346"/>
      <c r="O199" s="2323" t="s">
        <v>2491</v>
      </c>
      <c r="P199" s="2342" t="s">
        <v>1860</v>
      </c>
      <c r="Q199" s="2323" t="s">
        <v>2492</v>
      </c>
      <c r="R199" s="2346"/>
      <c r="S199" s="2346"/>
      <c r="T199" s="2508">
        <f>+O199-P199-Q199-R199-S199</f>
        <v>408275.29</v>
      </c>
      <c r="U199" s="2323" t="s">
        <v>2493</v>
      </c>
      <c r="V199" s="2382"/>
    </row>
    <row r="200" spans="1:22" s="1763" customFormat="1" ht="23.25" customHeight="1" x14ac:dyDescent="0.25">
      <c r="A200" s="2381"/>
      <c r="B200" s="1938"/>
      <c r="C200" s="1235"/>
      <c r="D200" s="1235"/>
      <c r="E200" s="2389"/>
      <c r="F200" s="2441"/>
      <c r="G200" s="2327" t="s">
        <v>1863</v>
      </c>
      <c r="H200" s="1756" t="s">
        <v>1864</v>
      </c>
      <c r="I200" s="2421"/>
      <c r="J200" s="2346"/>
      <c r="K200" s="2346"/>
      <c r="L200" s="2346"/>
      <c r="M200" s="2346"/>
      <c r="N200" s="2346"/>
      <c r="O200" s="2346"/>
      <c r="P200" s="2342"/>
      <c r="Q200" s="2323"/>
      <c r="R200" s="2346"/>
      <c r="S200" s="2346"/>
      <c r="T200" s="2323"/>
      <c r="U200" s="2323"/>
      <c r="V200" s="2382"/>
    </row>
    <row r="201" spans="1:22" s="1763" customFormat="1" ht="42" customHeight="1" x14ac:dyDescent="0.25">
      <c r="A201" s="2381"/>
      <c r="B201" s="1938"/>
      <c r="C201" s="1235"/>
      <c r="D201" s="1235"/>
      <c r="E201" s="2389"/>
      <c r="F201" s="1940" t="s">
        <v>2494</v>
      </c>
      <c r="G201" s="2327" t="s">
        <v>1866</v>
      </c>
      <c r="H201" s="1756" t="s">
        <v>1864</v>
      </c>
      <c r="I201" s="2421"/>
      <c r="J201" s="2346"/>
      <c r="K201" s="2346"/>
      <c r="L201" s="2346"/>
      <c r="M201" s="2346"/>
      <c r="N201" s="2346"/>
      <c r="O201" s="2346"/>
      <c r="P201" s="2342"/>
      <c r="Q201" s="2323"/>
      <c r="R201" s="2346"/>
      <c r="S201" s="2346"/>
      <c r="T201" s="2323"/>
      <c r="U201" s="2323"/>
      <c r="V201" s="2382"/>
    </row>
    <row r="202" spans="1:22" s="1763" customFormat="1" ht="9.9499999999999993" customHeight="1" x14ac:dyDescent="0.25">
      <c r="A202" s="2381"/>
      <c r="B202" s="1938"/>
      <c r="C202" s="1235"/>
      <c r="D202" s="1235"/>
      <c r="E202" s="2389"/>
      <c r="F202" s="2425"/>
      <c r="G202" s="2327"/>
      <c r="H202" s="1756"/>
      <c r="I202" s="2421"/>
      <c r="J202" s="2346"/>
      <c r="K202" s="2346"/>
      <c r="L202" s="2346"/>
      <c r="M202" s="2346"/>
      <c r="N202" s="2346"/>
      <c r="O202" s="2346"/>
      <c r="P202" s="2513"/>
      <c r="Q202" s="2346"/>
      <c r="R202" s="2346"/>
      <c r="S202" s="2346"/>
      <c r="T202" s="2323"/>
      <c r="U202" s="2323"/>
      <c r="V202" s="2382"/>
    </row>
    <row r="203" spans="1:22" s="1763" customFormat="1" ht="24" customHeight="1" x14ac:dyDescent="0.25">
      <c r="A203" s="2381"/>
      <c r="B203" s="1938"/>
      <c r="C203" s="1235"/>
      <c r="D203" s="1235"/>
      <c r="E203" s="2389"/>
      <c r="F203" s="2414" t="s">
        <v>2127</v>
      </c>
      <c r="G203" s="2327" t="s">
        <v>1867</v>
      </c>
      <c r="H203" s="1756" t="s">
        <v>1864</v>
      </c>
      <c r="I203" s="2421"/>
      <c r="J203" s="2346"/>
      <c r="K203" s="2346"/>
      <c r="L203" s="2346"/>
      <c r="M203" s="2346"/>
      <c r="N203" s="2346"/>
      <c r="O203" s="2346"/>
      <c r="P203" s="2513"/>
      <c r="Q203" s="2346"/>
      <c r="R203" s="2346"/>
      <c r="S203" s="2346"/>
      <c r="T203" s="2323"/>
      <c r="U203" s="2323"/>
      <c r="V203" s="2382"/>
    </row>
    <row r="204" spans="1:22" s="1763" customFormat="1" ht="9.9499999999999993" customHeight="1" x14ac:dyDescent="0.25">
      <c r="A204" s="2381"/>
      <c r="B204" s="1938"/>
      <c r="C204" s="1235"/>
      <c r="D204" s="1235"/>
      <c r="E204" s="2389"/>
      <c r="F204" s="2425"/>
      <c r="G204" s="2327"/>
      <c r="H204" s="1756"/>
      <c r="I204" s="2421"/>
      <c r="J204" s="2346"/>
      <c r="K204" s="2346"/>
      <c r="L204" s="2346"/>
      <c r="M204" s="2346"/>
      <c r="N204" s="2346"/>
      <c r="O204" s="2346"/>
      <c r="P204" s="2513"/>
      <c r="Q204" s="2346"/>
      <c r="R204" s="2346"/>
      <c r="S204" s="2346"/>
      <c r="T204" s="2346"/>
      <c r="U204" s="2323"/>
      <c r="V204" s="2382"/>
    </row>
    <row r="205" spans="1:22" s="1763" customFormat="1" ht="21" customHeight="1" x14ac:dyDescent="0.25">
      <c r="A205" s="2381"/>
      <c r="B205" s="1938"/>
      <c r="C205" s="1235"/>
      <c r="D205" s="1235"/>
      <c r="E205" s="2389"/>
      <c r="F205" s="2414" t="s">
        <v>2128</v>
      </c>
      <c r="G205" s="2327" t="s">
        <v>1868</v>
      </c>
      <c r="H205" s="1756" t="s">
        <v>1864</v>
      </c>
      <c r="I205" s="2421"/>
      <c r="J205" s="2346"/>
      <c r="K205" s="2346"/>
      <c r="L205" s="2346"/>
      <c r="M205" s="2346"/>
      <c r="N205" s="2346"/>
      <c r="O205" s="2346"/>
      <c r="P205" s="2513"/>
      <c r="Q205" s="2346"/>
      <c r="R205" s="2346"/>
      <c r="S205" s="2346"/>
      <c r="T205" s="2346"/>
      <c r="U205" s="2323"/>
      <c r="V205" s="2382"/>
    </row>
    <row r="206" spans="1:22" s="1763" customFormat="1" ht="9.9499999999999993" customHeight="1" x14ac:dyDescent="0.25">
      <c r="A206" s="2381"/>
      <c r="B206" s="1939"/>
      <c r="C206" s="1225"/>
      <c r="D206" s="1225"/>
      <c r="E206" s="2393"/>
      <c r="F206" s="2425"/>
      <c r="G206" s="2327"/>
      <c r="H206" s="1789"/>
      <c r="I206" s="2443"/>
      <c r="J206" s="2514"/>
      <c r="K206" s="2514"/>
      <c r="L206" s="2514"/>
      <c r="M206" s="2514"/>
      <c r="N206" s="2514"/>
      <c r="O206" s="2514"/>
      <c r="P206" s="2515"/>
      <c r="Q206" s="2514"/>
      <c r="R206" s="2514"/>
      <c r="S206" s="2514"/>
      <c r="T206" s="2514"/>
      <c r="U206" s="2359"/>
      <c r="V206" s="2404"/>
    </row>
    <row r="207" spans="1:22" s="1763" customFormat="1" ht="41.25" customHeight="1" x14ac:dyDescent="0.25">
      <c r="A207" s="2381"/>
      <c r="B207" s="2438" t="s">
        <v>2129</v>
      </c>
      <c r="C207" s="2438"/>
      <c r="D207" s="2438"/>
      <c r="E207" s="1940" t="s">
        <v>2495</v>
      </c>
      <c r="F207" s="2438" t="s">
        <v>2130</v>
      </c>
      <c r="G207" s="2327" t="s">
        <v>2496</v>
      </c>
      <c r="H207" s="1789" t="s">
        <v>1914</v>
      </c>
      <c r="I207" s="2443"/>
      <c r="J207" s="2514"/>
      <c r="K207" s="2514"/>
      <c r="L207" s="2514"/>
      <c r="M207" s="2514"/>
      <c r="N207" s="2514"/>
      <c r="O207" s="2514"/>
      <c r="P207" s="2515"/>
      <c r="Q207" s="2514"/>
      <c r="R207" s="2514"/>
      <c r="S207" s="2514"/>
      <c r="T207" s="2514"/>
      <c r="U207" s="2359"/>
      <c r="V207" s="2404"/>
    </row>
    <row r="208" spans="1:22" s="1763" customFormat="1" ht="9.9499999999999993" customHeight="1" x14ac:dyDescent="0.25">
      <c r="A208" s="2392"/>
      <c r="B208" s="2441"/>
      <c r="C208" s="2441"/>
      <c r="D208" s="2441"/>
      <c r="E208" s="2441"/>
      <c r="F208" s="2441"/>
      <c r="G208" s="2327"/>
      <c r="H208" s="1756"/>
      <c r="I208" s="1245"/>
      <c r="J208" s="1799"/>
      <c r="K208" s="1799"/>
      <c r="L208" s="1799"/>
      <c r="M208" s="1799"/>
      <c r="N208" s="1799"/>
      <c r="O208" s="1799"/>
      <c r="P208" s="2490"/>
      <c r="Q208" s="1799"/>
      <c r="R208" s="1799"/>
      <c r="S208" s="1799"/>
      <c r="T208" s="1799"/>
      <c r="U208" s="1799"/>
      <c r="V208" s="1799"/>
    </row>
    <row r="209" spans="1:22" s="1763" customFormat="1" ht="16.5" customHeight="1" thickBot="1" x14ac:dyDescent="0.3">
      <c r="A209" s="1812" t="s">
        <v>2134</v>
      </c>
      <c r="B209" s="1794"/>
      <c r="C209" s="1794"/>
      <c r="D209" s="1794"/>
      <c r="E209" s="1794"/>
      <c r="F209" s="1794"/>
      <c r="G209" s="1813"/>
      <c r="H209" s="1813"/>
      <c r="I209" s="1813"/>
      <c r="J209" s="1813"/>
      <c r="K209" s="1813"/>
      <c r="L209" s="1813"/>
      <c r="M209" s="1813"/>
      <c r="N209" s="1813"/>
      <c r="O209" s="1813"/>
      <c r="P209" s="1813"/>
      <c r="Q209" s="1813"/>
      <c r="R209" s="1813"/>
      <c r="S209" s="1813"/>
      <c r="T209" s="1813"/>
      <c r="U209" s="1813"/>
      <c r="V209" s="1814"/>
    </row>
    <row r="210" spans="1:22" s="1763" customFormat="1" ht="35.25" customHeight="1" x14ac:dyDescent="0.25">
      <c r="A210" s="2373" t="s">
        <v>2497</v>
      </c>
      <c r="B210" s="2438" t="s">
        <v>2498</v>
      </c>
      <c r="C210" s="2438"/>
      <c r="D210" s="2438"/>
      <c r="E210" s="2414" t="s">
        <v>2499</v>
      </c>
      <c r="F210" s="2414" t="s">
        <v>2500</v>
      </c>
      <c r="G210" s="2510" t="s">
        <v>2501</v>
      </c>
      <c r="H210" s="1751" t="s">
        <v>37</v>
      </c>
      <c r="I210" s="2450"/>
      <c r="J210" s="2516"/>
      <c r="K210" s="2516"/>
      <c r="L210" s="2516"/>
      <c r="M210" s="2516"/>
      <c r="N210" s="2516"/>
      <c r="O210" s="2516"/>
      <c r="P210" s="2451"/>
      <c r="Q210" s="2516"/>
      <c r="R210" s="2418"/>
      <c r="S210" s="2418"/>
      <c r="T210" s="2418"/>
      <c r="U210" s="2418"/>
      <c r="V210" s="2380"/>
    </row>
    <row r="211" spans="1:22" s="1763" customFormat="1" ht="18.75" customHeight="1" x14ac:dyDescent="0.25">
      <c r="A211" s="2392"/>
      <c r="B211" s="2444"/>
      <c r="C211" s="2444"/>
      <c r="D211" s="2444"/>
      <c r="E211" s="2425"/>
      <c r="F211" s="2425"/>
      <c r="G211" s="2510"/>
      <c r="H211" s="1751"/>
      <c r="I211" s="2450"/>
      <c r="J211" s="2516"/>
      <c r="K211" s="2516"/>
      <c r="L211" s="2516"/>
      <c r="M211" s="2516"/>
      <c r="N211" s="2516"/>
      <c r="O211" s="2516"/>
      <c r="P211" s="2451"/>
      <c r="Q211" s="2516"/>
      <c r="R211" s="2418"/>
      <c r="S211" s="2418"/>
      <c r="T211" s="2418"/>
      <c r="U211" s="2418"/>
      <c r="V211" s="2380"/>
    </row>
    <row r="212" spans="1:22" s="1763" customFormat="1" ht="27.75" customHeight="1" x14ac:dyDescent="0.25">
      <c r="A212" s="2373" t="s">
        <v>2135</v>
      </c>
      <c r="B212" s="2438" t="s">
        <v>2136</v>
      </c>
      <c r="C212" s="2439"/>
      <c r="D212" s="2439"/>
      <c r="E212" s="2440" t="s">
        <v>2137</v>
      </c>
      <c r="F212" s="2414" t="s">
        <v>2138</v>
      </c>
      <c r="G212" s="2517" t="s">
        <v>2139</v>
      </c>
      <c r="H212" s="1245" t="s">
        <v>37</v>
      </c>
      <c r="I212" s="2421" t="s">
        <v>2502</v>
      </c>
      <c r="J212" s="2387" t="s">
        <v>2503</v>
      </c>
      <c r="K212" s="2387" t="s">
        <v>2504</v>
      </c>
      <c r="L212" s="2387" t="s">
        <v>2503</v>
      </c>
      <c r="M212" s="2387" t="s">
        <v>2504</v>
      </c>
      <c r="N212" s="1818"/>
      <c r="O212" s="1818"/>
      <c r="P212" s="2449"/>
      <c r="Q212" s="1818"/>
      <c r="R212" s="1799"/>
      <c r="S212" s="1799"/>
      <c r="T212" s="1799"/>
      <c r="U212" s="1799"/>
      <c r="V212" s="2382"/>
    </row>
    <row r="213" spans="1:22" s="1763" customFormat="1" ht="9.9499999999999993" customHeight="1" x14ac:dyDescent="0.25">
      <c r="A213" s="2392"/>
      <c r="B213" s="2444"/>
      <c r="C213" s="2518"/>
      <c r="D213" s="2518"/>
      <c r="E213" s="2480"/>
      <c r="F213" s="2425"/>
      <c r="G213" s="2517"/>
      <c r="H213" s="1245"/>
      <c r="I213" s="2519"/>
      <c r="J213" s="1818"/>
      <c r="K213" s="1818"/>
      <c r="L213" s="1818"/>
      <c r="M213" s="1818"/>
      <c r="N213" s="1818"/>
      <c r="O213" s="1818"/>
      <c r="P213" s="2449"/>
      <c r="Q213" s="1818"/>
      <c r="R213" s="1799"/>
      <c r="S213" s="1799"/>
      <c r="T213" s="1799"/>
      <c r="U213" s="1799"/>
      <c r="V213" s="2382"/>
    </row>
    <row r="214" spans="1:22" s="1763" customFormat="1" ht="24.75" customHeight="1" x14ac:dyDescent="0.25">
      <c r="A214" s="2373" t="s">
        <v>2505</v>
      </c>
      <c r="B214" s="2430" t="s">
        <v>2506</v>
      </c>
      <c r="C214" s="2520"/>
      <c r="D214" s="2520"/>
      <c r="E214" s="2440" t="s">
        <v>2507</v>
      </c>
      <c r="F214" s="2414" t="s">
        <v>2508</v>
      </c>
      <c r="G214" s="2517" t="s">
        <v>2509</v>
      </c>
      <c r="H214" s="1245" t="s">
        <v>1921</v>
      </c>
      <c r="I214" s="2519"/>
      <c r="J214" s="1818"/>
      <c r="K214" s="1818"/>
      <c r="L214" s="1818"/>
      <c r="M214" s="1818"/>
      <c r="N214" s="1818"/>
      <c r="O214" s="1818"/>
      <c r="P214" s="2449"/>
      <c r="Q214" s="1818"/>
      <c r="R214" s="1799"/>
      <c r="S214" s="1799"/>
      <c r="T214" s="1799"/>
      <c r="U214" s="1799"/>
      <c r="V214" s="2382"/>
    </row>
    <row r="215" spans="1:22" s="1763" customFormat="1" ht="9.9499999999999993" customHeight="1" x14ac:dyDescent="0.25">
      <c r="A215" s="2392"/>
      <c r="B215" s="2431"/>
      <c r="C215" s="2446"/>
      <c r="D215" s="2446"/>
      <c r="E215" s="2480"/>
      <c r="F215" s="2425"/>
      <c r="G215" s="2517"/>
      <c r="H215" s="1751"/>
      <c r="I215" s="2450"/>
      <c r="J215" s="1818"/>
      <c r="K215" s="1818"/>
      <c r="L215" s="1818"/>
      <c r="M215" s="1818"/>
      <c r="N215" s="1818"/>
      <c r="O215" s="1818"/>
      <c r="P215" s="2449"/>
      <c r="Q215" s="1818"/>
      <c r="R215" s="1799"/>
      <c r="S215" s="1799"/>
      <c r="T215" s="1799"/>
      <c r="U215" s="1799"/>
      <c r="V215" s="2382"/>
    </row>
    <row r="216" spans="1:22" s="1763" customFormat="1" ht="24.75" customHeight="1" x14ac:dyDescent="0.25">
      <c r="A216" s="2373" t="s">
        <v>2510</v>
      </c>
      <c r="B216" s="2444" t="s">
        <v>2511</v>
      </c>
      <c r="C216" s="2444"/>
      <c r="D216" s="2444"/>
      <c r="E216" s="2326" t="s">
        <v>2512</v>
      </c>
      <c r="F216" s="2326" t="s">
        <v>2513</v>
      </c>
      <c r="G216" s="2517" t="s">
        <v>2514</v>
      </c>
      <c r="H216" s="1751" t="s">
        <v>2515</v>
      </c>
      <c r="I216" s="2450"/>
      <c r="J216" s="1822"/>
      <c r="K216" s="1822"/>
      <c r="L216" s="1822"/>
      <c r="M216" s="1822"/>
      <c r="N216" s="1822"/>
      <c r="O216" s="1822"/>
      <c r="P216" s="2489"/>
      <c r="Q216" s="1822"/>
      <c r="R216" s="1822"/>
      <c r="S216" s="1822"/>
      <c r="T216" s="1822"/>
      <c r="U216" s="1822"/>
      <c r="V216" s="2460"/>
    </row>
    <row r="217" spans="1:22" s="1763" customFormat="1" ht="9.9499999999999993" customHeight="1" x14ac:dyDescent="0.25">
      <c r="A217" s="2392"/>
      <c r="B217" s="2441"/>
      <c r="C217" s="2441"/>
      <c r="D217" s="2441"/>
      <c r="E217" s="2353"/>
      <c r="F217" s="2353"/>
      <c r="G217" s="2517"/>
      <c r="H217" s="1751"/>
      <c r="I217" s="2450"/>
      <c r="J217" s="1822"/>
      <c r="K217" s="1822"/>
      <c r="L217" s="1822"/>
      <c r="M217" s="1822"/>
      <c r="N217" s="1822"/>
      <c r="O217" s="1822"/>
      <c r="P217" s="2489"/>
      <c r="Q217" s="1822"/>
      <c r="R217" s="1822"/>
      <c r="S217" s="1822"/>
      <c r="T217" s="1822"/>
      <c r="U217" s="1822"/>
      <c r="V217" s="2460"/>
    </row>
    <row r="218" spans="1:22" s="1763" customFormat="1" ht="27" customHeight="1" x14ac:dyDescent="0.25">
      <c r="A218" s="2373" t="s">
        <v>2140</v>
      </c>
      <c r="B218" s="2438" t="s">
        <v>2141</v>
      </c>
      <c r="C218" s="2438"/>
      <c r="D218" s="2438"/>
      <c r="E218" s="2414" t="s">
        <v>2142</v>
      </c>
      <c r="F218" s="2414" t="s">
        <v>2143</v>
      </c>
      <c r="G218" s="2517" t="s">
        <v>2144</v>
      </c>
      <c r="H218" s="1751" t="s">
        <v>82</v>
      </c>
      <c r="I218" s="2505"/>
      <c r="J218" s="1822"/>
      <c r="K218" s="1822"/>
      <c r="L218" s="1822"/>
      <c r="M218" s="1822"/>
      <c r="N218" s="1822"/>
      <c r="O218" s="1822"/>
      <c r="P218" s="2489"/>
      <c r="Q218" s="1822"/>
      <c r="R218" s="1822"/>
      <c r="S218" s="1822"/>
      <c r="T218" s="1822"/>
      <c r="U218" s="1822"/>
      <c r="V218" s="2460"/>
    </row>
    <row r="219" spans="1:22" s="1763" customFormat="1" ht="9.9499999999999993" customHeight="1" x14ac:dyDescent="0.25">
      <c r="A219" s="2392"/>
      <c r="B219" s="2444"/>
      <c r="C219" s="2444"/>
      <c r="D219" s="2444"/>
      <c r="E219" s="2425"/>
      <c r="F219" s="2425"/>
      <c r="G219" s="2517"/>
      <c r="H219" s="1245"/>
      <c r="I219" s="2519"/>
      <c r="J219" s="2521"/>
      <c r="K219" s="2521"/>
      <c r="L219" s="2521"/>
      <c r="M219" s="2521"/>
      <c r="N219" s="2521"/>
      <c r="O219" s="2521"/>
      <c r="P219" s="2522"/>
      <c r="Q219" s="2521"/>
      <c r="R219" s="2521"/>
      <c r="S219" s="2521"/>
      <c r="T219" s="2521"/>
      <c r="U219" s="2521"/>
      <c r="V219" s="2523"/>
    </row>
    <row r="220" spans="1:22" s="1763" customFormat="1" ht="18" customHeight="1" x14ac:dyDescent="0.25">
      <c r="A220" s="2373" t="s">
        <v>2516</v>
      </c>
      <c r="B220" s="2430" t="s">
        <v>2517</v>
      </c>
      <c r="C220" s="2520"/>
      <c r="D220" s="2520"/>
      <c r="E220" s="2440" t="s">
        <v>2518</v>
      </c>
      <c r="F220" s="2322" t="s">
        <v>2519</v>
      </c>
      <c r="G220" s="2480" t="s">
        <v>2520</v>
      </c>
      <c r="H220" s="1751" t="s">
        <v>2521</v>
      </c>
      <c r="I220" s="2524"/>
      <c r="J220" s="2521"/>
      <c r="K220" s="2521"/>
      <c r="L220" s="2521"/>
      <c r="M220" s="2521"/>
      <c r="N220" s="2521"/>
      <c r="O220" s="2521"/>
      <c r="P220" s="2522"/>
      <c r="Q220" s="2521"/>
      <c r="R220" s="2521"/>
      <c r="S220" s="2521"/>
      <c r="T220" s="2521"/>
      <c r="U220" s="2521"/>
      <c r="V220" s="2523"/>
    </row>
    <row r="221" spans="1:22" s="1763" customFormat="1" ht="9.9499999999999993" customHeight="1" thickBot="1" x14ac:dyDescent="0.3">
      <c r="A221" s="2392"/>
      <c r="B221" s="2431"/>
      <c r="C221" s="2446"/>
      <c r="D221" s="2446"/>
      <c r="E221" s="2480"/>
      <c r="F221" s="2525"/>
      <c r="G221" s="2526"/>
      <c r="H221" s="2527"/>
      <c r="I221" s="2527"/>
      <c r="J221" s="2528"/>
      <c r="K221" s="2528"/>
      <c r="L221" s="2528"/>
      <c r="M221" s="2528"/>
      <c r="N221" s="2528"/>
      <c r="O221" s="2528"/>
      <c r="P221" s="2528"/>
      <c r="Q221" s="2528"/>
      <c r="R221" s="2529"/>
      <c r="S221" s="2529"/>
      <c r="T221" s="2529"/>
      <c r="U221" s="2529"/>
      <c r="V221" s="2530"/>
    </row>
    <row r="222" spans="1:22" s="1763" customFormat="1" ht="12.75" hidden="1" customHeight="1" x14ac:dyDescent="0.25"/>
    <row r="223" spans="1:22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31" spans="10:17" s="1825" customFormat="1" x14ac:dyDescent="0.25">
      <c r="J231" s="1155"/>
      <c r="K231" s="1155"/>
      <c r="L231" s="1155"/>
      <c r="M231" s="1155"/>
      <c r="N231" s="1155"/>
      <c r="O231" s="1155"/>
      <c r="P231" s="1155"/>
      <c r="Q231" s="1155"/>
    </row>
    <row r="232" spans="10:17" s="1825" customFormat="1" x14ac:dyDescent="0.25">
      <c r="J232" s="1155"/>
      <c r="K232" s="1155"/>
      <c r="L232" s="1155"/>
      <c r="M232" s="1155"/>
      <c r="N232" s="1155"/>
      <c r="O232" s="1155"/>
      <c r="P232" s="1155"/>
      <c r="Q232" s="1155"/>
    </row>
    <row r="233" spans="10:17" s="1825" customFormat="1" x14ac:dyDescent="0.25">
      <c r="J233" s="1155"/>
      <c r="K233" s="1155"/>
      <c r="L233" s="1155"/>
      <c r="M233" s="1155"/>
      <c r="N233" s="1155"/>
      <c r="O233" s="1155"/>
      <c r="P233" s="1155"/>
      <c r="Q233" s="1155"/>
    </row>
    <row r="234" spans="10:17" s="1825" customFormat="1" x14ac:dyDescent="0.25">
      <c r="J234" s="1155"/>
      <c r="K234" s="1155"/>
      <c r="L234" s="1155"/>
      <c r="M234" s="1155"/>
      <c r="N234" s="1155"/>
      <c r="O234" s="1155"/>
      <c r="P234" s="1155"/>
      <c r="Q234" s="1155"/>
    </row>
  </sheetData>
  <mergeCells count="89">
    <mergeCell ref="A214:A215"/>
    <mergeCell ref="A216:A217"/>
    <mergeCell ref="A218:A219"/>
    <mergeCell ref="A220:A221"/>
    <mergeCell ref="A189:A208"/>
    <mergeCell ref="B199:B206"/>
    <mergeCell ref="E199:E206"/>
    <mergeCell ref="A209:V209"/>
    <mergeCell ref="A210:A211"/>
    <mergeCell ref="A212:A213"/>
    <mergeCell ref="A180:A181"/>
    <mergeCell ref="A182:A185"/>
    <mergeCell ref="B182:B185"/>
    <mergeCell ref="A186:A187"/>
    <mergeCell ref="E186:E187"/>
    <mergeCell ref="A188:V188"/>
    <mergeCell ref="A158:A179"/>
    <mergeCell ref="B158:B179"/>
    <mergeCell ref="E158:E163"/>
    <mergeCell ref="F158:F163"/>
    <mergeCell ref="E164:E165"/>
    <mergeCell ref="E166:E169"/>
    <mergeCell ref="F166:F169"/>
    <mergeCell ref="E170:E171"/>
    <mergeCell ref="A134:A147"/>
    <mergeCell ref="B134:B147"/>
    <mergeCell ref="B148:B149"/>
    <mergeCell ref="B150:B153"/>
    <mergeCell ref="B154:B155"/>
    <mergeCell ref="A157:V157"/>
    <mergeCell ref="A117:A118"/>
    <mergeCell ref="A119:A130"/>
    <mergeCell ref="B119:B125"/>
    <mergeCell ref="E119:E126"/>
    <mergeCell ref="A131:V131"/>
    <mergeCell ref="A132:A133"/>
    <mergeCell ref="B132:B133"/>
    <mergeCell ref="A98:A101"/>
    <mergeCell ref="B98:B101"/>
    <mergeCell ref="E98:E101"/>
    <mergeCell ref="F98:F101"/>
    <mergeCell ref="A102:V102"/>
    <mergeCell ref="A103:A116"/>
    <mergeCell ref="B103:B116"/>
    <mergeCell ref="E111:E116"/>
    <mergeCell ref="B78:B80"/>
    <mergeCell ref="E78:E80"/>
    <mergeCell ref="F78:F80"/>
    <mergeCell ref="A81:V81"/>
    <mergeCell ref="A82:A97"/>
    <mergeCell ref="B82:B91"/>
    <mergeCell ref="E82:E91"/>
    <mergeCell ref="F82:F91"/>
    <mergeCell ref="B92:B97"/>
    <mergeCell ref="E92:E97"/>
    <mergeCell ref="E35:E50"/>
    <mergeCell ref="F35:F47"/>
    <mergeCell ref="B51:B58"/>
    <mergeCell ref="E51:E58"/>
    <mergeCell ref="F51:F58"/>
    <mergeCell ref="B59:B77"/>
    <mergeCell ref="E59:E77"/>
    <mergeCell ref="F59:F77"/>
    <mergeCell ref="A12:V12"/>
    <mergeCell ref="A13:A24"/>
    <mergeCell ref="B13:B24"/>
    <mergeCell ref="E13:E24"/>
    <mergeCell ref="F13:F24"/>
    <mergeCell ref="A25:A80"/>
    <mergeCell ref="B25:B34"/>
    <mergeCell ref="E25:E34"/>
    <mergeCell ref="F25:F34"/>
    <mergeCell ref="B35:B50"/>
    <mergeCell ref="J9:M10"/>
    <mergeCell ref="N9:N11"/>
    <mergeCell ref="O9:T9"/>
    <mergeCell ref="U9:U11"/>
    <mergeCell ref="V9:V11"/>
    <mergeCell ref="T10:T11"/>
    <mergeCell ref="J1:Q1"/>
    <mergeCell ref="B2:V2"/>
    <mergeCell ref="B3:V3"/>
    <mergeCell ref="A5:H5"/>
    <mergeCell ref="A9:A11"/>
    <mergeCell ref="B9:B11"/>
    <mergeCell ref="E9:E11"/>
    <mergeCell ref="F9:F11"/>
    <mergeCell ref="G9:H10"/>
    <mergeCell ref="I9:I11"/>
  </mergeCells>
  <printOptions horizontalCentered="1"/>
  <pageMargins left="0" right="0" top="0.27559055118110237" bottom="0.23622047244094491" header="0" footer="0"/>
  <pageSetup paperSize="9" scale="69" orientation="landscape" r:id="rId1"/>
  <headerFooter alignWithMargins="0">
    <oddHeader>&amp;RPágina &amp;P</oddHeader>
  </headerFooter>
  <rowBreaks count="5" manualBreakCount="5">
    <brk id="58" max="21" man="1"/>
    <brk id="101" max="21" man="1"/>
    <brk id="130" max="21" man="1"/>
    <brk id="163" max="21" man="1"/>
    <brk id="187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2:V925"/>
  <sheetViews>
    <sheetView zoomScale="112" zoomScaleNormal="112" workbookViewId="0">
      <pane ySplit="11" topLeftCell="A550" activePane="bottomLeft" state="frozen"/>
      <selection pane="bottomLeft" activeCell="O569" sqref="O569"/>
    </sheetView>
  </sheetViews>
  <sheetFormatPr baseColWidth="10" defaultRowHeight="15" x14ac:dyDescent="0.25"/>
  <cols>
    <col min="1" max="1" width="7" customWidth="1"/>
    <col min="2" max="2" width="12.5703125" customWidth="1"/>
    <col min="3" max="3" width="7.42578125" customWidth="1"/>
    <col min="4" max="4" width="18.85546875" customWidth="1"/>
    <col min="5" max="5" width="7.85546875" customWidth="1"/>
    <col min="6" max="6" width="24.5703125" customWidth="1"/>
    <col min="7" max="7" width="9" customWidth="1"/>
    <col min="8" max="8" width="26.7109375" customWidth="1"/>
    <col min="9" max="9" width="10.28515625" customWidth="1"/>
    <col min="10" max="10" width="6.42578125" customWidth="1"/>
    <col min="11" max="13" width="5.5703125" customWidth="1"/>
    <col min="14" max="14" width="6" customWidth="1"/>
    <col min="15" max="15" width="7.28515625" customWidth="1"/>
    <col min="16" max="16" width="8.42578125" customWidth="1"/>
    <col min="17" max="17" width="7.7109375" customWidth="1"/>
    <col min="18" max="18" width="13.28515625" customWidth="1"/>
    <col min="19" max="19" width="9.140625" customWidth="1"/>
    <col min="20" max="20" width="10.42578125" hidden="1" customWidth="1"/>
    <col min="21" max="21" width="8.140625" customWidth="1"/>
    <col min="22" max="22" width="9.140625" customWidth="1"/>
  </cols>
  <sheetData>
    <row r="2" spans="1:22" x14ac:dyDescent="0.25">
      <c r="A2" s="1156"/>
      <c r="B2" s="1157" t="s">
        <v>1933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6"/>
    </row>
    <row r="3" spans="1:22" x14ac:dyDescent="0.25">
      <c r="A3" s="1156"/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6"/>
    </row>
    <row r="4" spans="1:22" x14ac:dyDescent="0.25">
      <c r="A4" s="1158" t="s">
        <v>1934</v>
      </c>
      <c r="B4" s="1158"/>
      <c r="C4" s="1158"/>
      <c r="D4" s="1158"/>
      <c r="E4" s="1158"/>
      <c r="F4" s="1158"/>
      <c r="G4" s="1159"/>
      <c r="H4" s="1156"/>
      <c r="I4" s="1160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</row>
    <row r="5" spans="1:22" x14ac:dyDescent="0.25">
      <c r="A5" s="1161" t="s">
        <v>1935</v>
      </c>
      <c r="B5" s="1161"/>
      <c r="C5" s="1162"/>
      <c r="D5" s="1161"/>
      <c r="E5" s="1163"/>
      <c r="F5" s="1161"/>
      <c r="G5" s="1159"/>
      <c r="H5" s="1156"/>
      <c r="I5" s="1160"/>
      <c r="J5" s="1156"/>
      <c r="K5" s="1156"/>
      <c r="L5" s="1156"/>
      <c r="M5" s="1156"/>
      <c r="N5" s="1156"/>
      <c r="O5" s="1156"/>
      <c r="P5" s="1156"/>
      <c r="Q5" s="1156"/>
      <c r="R5" s="1156"/>
      <c r="S5" s="1156"/>
      <c r="T5" s="1156"/>
      <c r="U5" s="1156"/>
      <c r="V5" s="1156"/>
    </row>
    <row r="6" spans="1:22" x14ac:dyDescent="0.25">
      <c r="A6" s="1161" t="s">
        <v>1936</v>
      </c>
      <c r="B6" s="1161"/>
      <c r="C6" s="1162"/>
      <c r="D6" s="1161"/>
      <c r="E6" s="1163"/>
      <c r="F6" s="1161"/>
      <c r="G6" s="1159"/>
      <c r="H6" s="1156"/>
      <c r="I6" s="1160"/>
      <c r="J6" s="1156"/>
      <c r="K6" s="1156"/>
      <c r="L6" s="1156"/>
      <c r="M6" s="1156"/>
      <c r="N6" s="1156"/>
      <c r="O6" s="1156"/>
      <c r="P6" s="1156"/>
      <c r="Q6" s="1156"/>
      <c r="R6" s="1156"/>
      <c r="S6" s="1156"/>
      <c r="T6" s="1156"/>
      <c r="U6" s="1156"/>
      <c r="V6" s="1156"/>
    </row>
    <row r="7" spans="1:22" x14ac:dyDescent="0.25">
      <c r="A7" s="1161"/>
      <c r="B7" s="1161"/>
      <c r="C7" s="1162"/>
      <c r="D7" s="1161"/>
      <c r="E7" s="1163"/>
      <c r="F7" s="1161"/>
      <c r="G7" s="1159"/>
      <c r="H7" s="1156"/>
      <c r="I7" s="1160"/>
      <c r="J7" s="1156"/>
      <c r="K7" s="1156"/>
      <c r="L7" s="1156"/>
      <c r="M7" s="1156"/>
      <c r="N7" s="1156"/>
      <c r="O7" s="1156"/>
      <c r="P7" s="1156"/>
      <c r="Q7" s="1156"/>
      <c r="R7" s="1156"/>
      <c r="S7" s="1156"/>
      <c r="T7" s="1156"/>
      <c r="U7" s="1156"/>
      <c r="V7" s="1156"/>
    </row>
    <row r="8" spans="1:22" ht="15.75" thickBot="1" x14ac:dyDescent="0.3">
      <c r="A8" s="1164" t="s">
        <v>3</v>
      </c>
      <c r="B8" s="1164"/>
      <c r="C8" s="1164"/>
      <c r="D8" s="1164"/>
      <c r="E8" s="1164"/>
      <c r="F8" s="1164"/>
      <c r="G8" s="1159"/>
      <c r="H8" s="1156"/>
      <c r="I8" s="1160"/>
      <c r="J8" s="1156"/>
      <c r="K8" s="1156"/>
      <c r="L8" s="1156"/>
      <c r="M8" s="1156"/>
      <c r="N8" s="1156"/>
      <c r="O8" s="1156"/>
      <c r="P8" s="1156"/>
      <c r="Q8" s="1156"/>
      <c r="R8" s="1156"/>
      <c r="S8" s="1156"/>
      <c r="T8" s="1156"/>
      <c r="U8" s="1156"/>
      <c r="V8" s="1156"/>
    </row>
    <row r="9" spans="1:22" ht="15.75" customHeight="1" x14ac:dyDescent="0.25">
      <c r="A9" s="1165" t="s">
        <v>4</v>
      </c>
      <c r="B9" s="1166" t="s">
        <v>247</v>
      </c>
      <c r="C9" s="1165" t="s">
        <v>5</v>
      </c>
      <c r="D9" s="1165" t="s">
        <v>6</v>
      </c>
      <c r="E9" s="1165" t="s">
        <v>7</v>
      </c>
      <c r="F9" s="1167" t="s">
        <v>8</v>
      </c>
      <c r="G9" s="1168" t="s">
        <v>9</v>
      </c>
      <c r="H9" s="1166" t="s">
        <v>10</v>
      </c>
      <c r="I9" s="1165" t="s">
        <v>11</v>
      </c>
      <c r="J9" s="1169" t="s">
        <v>12</v>
      </c>
      <c r="K9" s="1170" t="s">
        <v>13</v>
      </c>
      <c r="L9" s="1171"/>
      <c r="M9" s="1171"/>
      <c r="N9" s="1171"/>
      <c r="O9" s="1172" t="s">
        <v>14</v>
      </c>
      <c r="P9" s="1173"/>
      <c r="Q9" s="1173"/>
      <c r="R9" s="1173"/>
      <c r="S9" s="1173"/>
      <c r="T9" s="1174"/>
      <c r="U9" s="1175" t="s">
        <v>15</v>
      </c>
      <c r="V9" s="1168" t="s">
        <v>16</v>
      </c>
    </row>
    <row r="10" spans="1:22" ht="25.5" customHeight="1" x14ac:dyDescent="0.25">
      <c r="A10" s="1176"/>
      <c r="B10" s="1177"/>
      <c r="C10" s="1176"/>
      <c r="D10" s="1176"/>
      <c r="E10" s="1176"/>
      <c r="F10" s="1178"/>
      <c r="G10" s="1179"/>
      <c r="H10" s="1177"/>
      <c r="I10" s="1176"/>
      <c r="J10" s="1180"/>
      <c r="K10" s="1181"/>
      <c r="L10" s="1182"/>
      <c r="M10" s="1182"/>
      <c r="N10" s="1182"/>
      <c r="O10" s="1183" t="s">
        <v>17</v>
      </c>
      <c r="P10" s="1184" t="s">
        <v>18</v>
      </c>
      <c r="Q10" s="1184" t="s">
        <v>19</v>
      </c>
      <c r="R10" s="1184" t="s">
        <v>20</v>
      </c>
      <c r="S10" s="1185" t="s">
        <v>21</v>
      </c>
      <c r="T10" s="1186" t="s">
        <v>22</v>
      </c>
      <c r="U10" s="1180"/>
      <c r="V10" s="1179"/>
    </row>
    <row r="11" spans="1:22" ht="36" customHeight="1" thickBot="1" x14ac:dyDescent="0.3">
      <c r="A11" s="1187"/>
      <c r="B11" s="1188"/>
      <c r="C11" s="1187"/>
      <c r="D11" s="1187"/>
      <c r="E11" s="1187"/>
      <c r="F11" s="1189"/>
      <c r="G11" s="1190"/>
      <c r="H11" s="1188"/>
      <c r="I11" s="1187"/>
      <c r="J11" s="1191"/>
      <c r="K11" s="1192" t="s">
        <v>23</v>
      </c>
      <c r="L11" s="1192" t="s">
        <v>24</v>
      </c>
      <c r="M11" s="1192" t="s">
        <v>25</v>
      </c>
      <c r="N11" s="1193" t="s">
        <v>26</v>
      </c>
      <c r="O11" s="1192" t="s">
        <v>27</v>
      </c>
      <c r="P11" s="1192" t="s">
        <v>28</v>
      </c>
      <c r="Q11" s="1192" t="s">
        <v>1937</v>
      </c>
      <c r="R11" s="1192" t="s">
        <v>30</v>
      </c>
      <c r="S11" s="1192" t="s">
        <v>31</v>
      </c>
      <c r="T11" s="1194"/>
      <c r="U11" s="1194"/>
      <c r="V11" s="1190"/>
    </row>
    <row r="12" spans="1:22" ht="18.75" customHeight="1" thickBot="1" x14ac:dyDescent="0.3">
      <c r="A12" s="1195" t="s">
        <v>32</v>
      </c>
      <c r="B12" s="1196"/>
      <c r="C12" s="1196"/>
      <c r="D12" s="1196"/>
      <c r="E12" s="1196"/>
      <c r="F12" s="1196"/>
      <c r="G12" s="1196"/>
      <c r="H12" s="1196"/>
      <c r="I12" s="1196"/>
      <c r="J12" s="1196"/>
      <c r="K12" s="1196"/>
      <c r="L12" s="1196"/>
      <c r="M12" s="1196"/>
      <c r="N12" s="1196"/>
      <c r="O12" s="1196"/>
      <c r="P12" s="1196"/>
      <c r="Q12" s="1196"/>
      <c r="R12" s="1196"/>
      <c r="S12" s="1196"/>
      <c r="T12" s="1196"/>
      <c r="U12" s="1196"/>
      <c r="V12" s="1197"/>
    </row>
    <row r="13" spans="1:22" ht="33.75" hidden="1" customHeight="1" x14ac:dyDescent="0.3">
      <c r="A13" s="1198" t="s">
        <v>33</v>
      </c>
      <c r="B13" s="1199" t="s">
        <v>34</v>
      </c>
      <c r="C13" s="1200">
        <v>3000001</v>
      </c>
      <c r="D13" s="1201" t="s">
        <v>35</v>
      </c>
      <c r="E13" s="1202">
        <v>5004426</v>
      </c>
      <c r="F13" s="1201" t="s">
        <v>36</v>
      </c>
      <c r="G13" s="1200"/>
      <c r="H13" s="1156"/>
      <c r="I13" s="1200" t="s">
        <v>37</v>
      </c>
      <c r="J13" s="1203">
        <f>+K13+L13+M13+N13</f>
        <v>168</v>
      </c>
      <c r="K13" s="1203">
        <f t="shared" ref="K13:S13" si="0">+K14+K15+K16</f>
        <v>42</v>
      </c>
      <c r="L13" s="1203">
        <f t="shared" si="0"/>
        <v>42</v>
      </c>
      <c r="M13" s="1203">
        <f t="shared" si="0"/>
        <v>42</v>
      </c>
      <c r="N13" s="1203">
        <f t="shared" si="0"/>
        <v>42</v>
      </c>
      <c r="O13" s="1877">
        <f t="shared" si="0"/>
        <v>17000</v>
      </c>
      <c r="P13" s="1877">
        <f t="shared" si="0"/>
        <v>7000</v>
      </c>
      <c r="Q13" s="1877">
        <f t="shared" si="0"/>
        <v>0</v>
      </c>
      <c r="R13" s="1877">
        <f t="shared" si="0"/>
        <v>0</v>
      </c>
      <c r="S13" s="1877">
        <f t="shared" si="0"/>
        <v>0</v>
      </c>
      <c r="T13" s="1877">
        <f>+O13-P13-Q13-R13-S13</f>
        <v>10000</v>
      </c>
      <c r="U13" s="1848"/>
      <c r="V13" s="1848"/>
    </row>
    <row r="14" spans="1:22" ht="21.75" hidden="1" customHeight="1" x14ac:dyDescent="0.3">
      <c r="A14" s="1198"/>
      <c r="B14" s="1199"/>
      <c r="C14" s="1205"/>
      <c r="D14" s="1206"/>
      <c r="E14" s="1207"/>
      <c r="F14" s="1206"/>
      <c r="G14" s="1208">
        <v>4427602</v>
      </c>
      <c r="H14" s="1209" t="s">
        <v>38</v>
      </c>
      <c r="I14" s="1210"/>
      <c r="J14" s="1212">
        <f>+K14+L14+M14+N14</f>
        <v>84</v>
      </c>
      <c r="K14" s="1212">
        <v>21</v>
      </c>
      <c r="L14" s="1212">
        <v>21</v>
      </c>
      <c r="M14" s="1212">
        <v>21</v>
      </c>
      <c r="N14" s="1212">
        <v>21</v>
      </c>
      <c r="O14" s="1884">
        <v>10000</v>
      </c>
      <c r="P14" s="1884">
        <v>5000</v>
      </c>
      <c r="Q14" s="1884">
        <v>0</v>
      </c>
      <c r="R14" s="1884">
        <v>0</v>
      </c>
      <c r="S14" s="1884">
        <v>0</v>
      </c>
      <c r="T14" s="1968">
        <f>+O14-P14-Q14-R14-S14</f>
        <v>5000</v>
      </c>
      <c r="U14" s="1349"/>
      <c r="V14" s="1349"/>
    </row>
    <row r="15" spans="1:22" ht="30.75" hidden="1" customHeight="1" x14ac:dyDescent="0.3">
      <c r="A15" s="1198"/>
      <c r="B15" s="1199"/>
      <c r="C15" s="1205"/>
      <c r="D15" s="1206"/>
      <c r="E15" s="1207"/>
      <c r="F15" s="1206"/>
      <c r="G15" s="1208">
        <v>4427603</v>
      </c>
      <c r="H15" s="1209" t="s">
        <v>39</v>
      </c>
      <c r="I15" s="1210"/>
      <c r="J15" s="1212">
        <f t="shared" ref="J15:J16" si="1">+K15+L15+M15+N15</f>
        <v>28</v>
      </c>
      <c r="K15" s="1212">
        <v>7</v>
      </c>
      <c r="L15" s="1212">
        <v>7</v>
      </c>
      <c r="M15" s="1212">
        <v>7</v>
      </c>
      <c r="N15" s="1212">
        <v>7</v>
      </c>
      <c r="O15" s="1884">
        <v>5000</v>
      </c>
      <c r="P15" s="1884">
        <v>1000</v>
      </c>
      <c r="Q15" s="1884">
        <v>0</v>
      </c>
      <c r="R15" s="1884">
        <v>0</v>
      </c>
      <c r="S15" s="1884">
        <v>0</v>
      </c>
      <c r="T15" s="1968">
        <f t="shared" ref="T15:T16" si="2">+O15-P15-Q15-R15-S15</f>
        <v>4000</v>
      </c>
      <c r="U15" s="1305"/>
      <c r="V15" s="1305"/>
    </row>
    <row r="16" spans="1:22" ht="20.25" hidden="1" customHeight="1" thickBot="1" x14ac:dyDescent="0.3">
      <c r="A16" s="1198"/>
      <c r="B16" s="1199"/>
      <c r="C16" s="1205"/>
      <c r="D16" s="1206"/>
      <c r="E16" s="1207"/>
      <c r="F16" s="1206"/>
      <c r="G16" s="1208">
        <v>4427604</v>
      </c>
      <c r="H16" s="1854" t="s">
        <v>40</v>
      </c>
      <c r="I16" s="1210"/>
      <c r="J16" s="1212">
        <f t="shared" si="1"/>
        <v>56</v>
      </c>
      <c r="K16" s="1212">
        <v>14</v>
      </c>
      <c r="L16" s="1212">
        <v>14</v>
      </c>
      <c r="M16" s="1212">
        <v>14</v>
      </c>
      <c r="N16" s="1212">
        <v>14</v>
      </c>
      <c r="O16" s="1884">
        <v>2000</v>
      </c>
      <c r="P16" s="1884">
        <v>1000</v>
      </c>
      <c r="Q16" s="1884">
        <v>0</v>
      </c>
      <c r="R16" s="1884">
        <v>0</v>
      </c>
      <c r="S16" s="1884">
        <v>0</v>
      </c>
      <c r="T16" s="1968">
        <f t="shared" si="2"/>
        <v>1000</v>
      </c>
      <c r="U16" s="1305"/>
      <c r="V16" s="1305"/>
    </row>
    <row r="17" spans="1:22" ht="24" hidden="1" customHeight="1" thickBot="1" x14ac:dyDescent="0.3">
      <c r="A17" s="1198"/>
      <c r="B17" s="1199"/>
      <c r="C17" s="1210">
        <v>3000001</v>
      </c>
      <c r="D17" s="1241" t="s">
        <v>35</v>
      </c>
      <c r="E17" s="1855">
        <v>5004424</v>
      </c>
      <c r="F17" s="1241" t="s">
        <v>41</v>
      </c>
      <c r="G17" s="2531"/>
      <c r="H17" s="1327"/>
      <c r="I17" s="1241" t="s">
        <v>37</v>
      </c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</row>
    <row r="18" spans="1:22" ht="19.5" hidden="1" customHeight="1" x14ac:dyDescent="0.3">
      <c r="A18" s="1198"/>
      <c r="B18" s="1199"/>
      <c r="C18" s="1205"/>
      <c r="D18" s="1206"/>
      <c r="E18" s="1207"/>
      <c r="F18" s="1206"/>
      <c r="G18" s="1862">
        <v>3324401</v>
      </c>
      <c r="H18" s="2532" t="s">
        <v>42</v>
      </c>
      <c r="I18" s="1241"/>
      <c r="J18" s="1305"/>
      <c r="K18" s="1305"/>
      <c r="L18" s="1305"/>
      <c r="M18" s="1305"/>
      <c r="N18" s="1305"/>
      <c r="O18" s="1305"/>
      <c r="P18" s="1305"/>
      <c r="Q18" s="1305"/>
      <c r="R18" s="1305"/>
      <c r="S18" s="1305"/>
      <c r="T18" s="1305"/>
      <c r="U18" s="1305"/>
      <c r="V18" s="1305"/>
    </row>
    <row r="19" spans="1:22" ht="18.75" hidden="1" thickBot="1" x14ac:dyDescent="0.3">
      <c r="A19" s="1198"/>
      <c r="B19" s="1199"/>
      <c r="C19" s="1205"/>
      <c r="D19" s="1206"/>
      <c r="E19" s="1207"/>
      <c r="F19" s="1206"/>
      <c r="G19" s="1862">
        <v>3324403</v>
      </c>
      <c r="H19" s="2533" t="s">
        <v>43</v>
      </c>
      <c r="I19" s="1241"/>
      <c r="J19" s="1305"/>
      <c r="K19" s="1305"/>
      <c r="L19" s="1305"/>
      <c r="M19" s="1305"/>
      <c r="N19" s="1305"/>
      <c r="O19" s="1305"/>
      <c r="P19" s="1305"/>
      <c r="Q19" s="1305"/>
      <c r="R19" s="1305"/>
      <c r="S19" s="1305"/>
      <c r="T19" s="1305"/>
      <c r="U19" s="1305"/>
      <c r="V19" s="1305"/>
    </row>
    <row r="20" spans="1:22" ht="18.75" hidden="1" thickBot="1" x14ac:dyDescent="0.3">
      <c r="A20" s="1198"/>
      <c r="B20" s="1199"/>
      <c r="C20" s="1205"/>
      <c r="D20" s="1206"/>
      <c r="E20" s="1207"/>
      <c r="F20" s="1206"/>
      <c r="G20" s="1862">
        <v>3324404</v>
      </c>
      <c r="H20" s="2533" t="s">
        <v>44</v>
      </c>
      <c r="I20" s="1241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</row>
    <row r="21" spans="1:22" ht="18.75" hidden="1" thickBot="1" x14ac:dyDescent="0.3">
      <c r="A21" s="1198"/>
      <c r="B21" s="1199"/>
      <c r="C21" s="1205"/>
      <c r="D21" s="1206"/>
      <c r="E21" s="1207"/>
      <c r="F21" s="1206"/>
      <c r="G21" s="1862">
        <v>3324405</v>
      </c>
      <c r="H21" s="2533" t="s">
        <v>45</v>
      </c>
      <c r="I21" s="1241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</row>
    <row r="22" spans="1:22" ht="36.75" hidden="1" customHeight="1" x14ac:dyDescent="0.3">
      <c r="A22" s="1198"/>
      <c r="B22" s="1199"/>
      <c r="C22" s="1205"/>
      <c r="D22" s="1206"/>
      <c r="E22" s="1207"/>
      <c r="F22" s="1206"/>
      <c r="G22" s="1862">
        <v>3324406</v>
      </c>
      <c r="H22" s="2533" t="s">
        <v>46</v>
      </c>
      <c r="I22" s="1241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</row>
    <row r="23" spans="1:22" ht="17.25" hidden="1" customHeight="1" x14ac:dyDescent="0.3">
      <c r="A23" s="1198"/>
      <c r="B23" s="1199"/>
      <c r="C23" s="1205"/>
      <c r="D23" s="1206"/>
      <c r="E23" s="1207"/>
      <c r="F23" s="1206"/>
      <c r="G23" s="1862">
        <v>3324407</v>
      </c>
      <c r="H23" s="2533" t="s">
        <v>47</v>
      </c>
      <c r="I23" s="1241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</row>
    <row r="24" spans="1:22" ht="17.25" hidden="1" customHeight="1" x14ac:dyDescent="0.3">
      <c r="A24" s="1198"/>
      <c r="B24" s="1199"/>
      <c r="C24" s="1200"/>
      <c r="D24" s="1201"/>
      <c r="E24" s="1202"/>
      <c r="F24" s="1201"/>
      <c r="G24" s="1862">
        <v>3324408</v>
      </c>
      <c r="H24" s="2533" t="s">
        <v>48</v>
      </c>
      <c r="I24" s="1241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</row>
    <row r="25" spans="1:22" ht="20.25" hidden="1" customHeight="1" x14ac:dyDescent="0.3">
      <c r="A25" s="1198"/>
      <c r="B25" s="1199"/>
      <c r="C25" s="1210">
        <v>3000001</v>
      </c>
      <c r="D25" s="1241" t="s">
        <v>35</v>
      </c>
      <c r="E25" s="1855">
        <v>5004425</v>
      </c>
      <c r="F25" s="1241" t="s">
        <v>49</v>
      </c>
      <c r="G25" s="1855"/>
      <c r="H25" s="2534"/>
      <c r="I25" s="1210" t="s">
        <v>50</v>
      </c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</row>
    <row r="26" spans="1:22" ht="24.75" hidden="1" customHeight="1" thickBot="1" x14ac:dyDescent="0.3">
      <c r="A26" s="1198"/>
      <c r="B26" s="1199"/>
      <c r="C26" s="1290"/>
      <c r="D26" s="1866"/>
      <c r="E26" s="1290"/>
      <c r="F26" s="1206"/>
      <c r="G26" s="1867">
        <v>3324701</v>
      </c>
      <c r="H26" s="1390" t="s">
        <v>51</v>
      </c>
      <c r="I26" s="1206"/>
      <c r="J26" s="1870"/>
      <c r="K26" s="1870"/>
      <c r="L26" s="1870"/>
      <c r="M26" s="1870"/>
      <c r="N26" s="1870"/>
      <c r="O26" s="1870"/>
      <c r="P26" s="1870"/>
      <c r="Q26" s="1870"/>
      <c r="R26" s="1870"/>
      <c r="S26" s="1870"/>
      <c r="T26" s="1870"/>
      <c r="U26" s="1870"/>
      <c r="V26" s="1870"/>
    </row>
    <row r="27" spans="1:22" ht="24" customHeight="1" thickBot="1" x14ac:dyDescent="0.3">
      <c r="A27" s="1219" t="s">
        <v>52</v>
      </c>
      <c r="B27" s="1220"/>
      <c r="C27" s="1220"/>
      <c r="D27" s="1220"/>
      <c r="E27" s="1220"/>
      <c r="F27" s="1220"/>
      <c r="G27" s="1220"/>
      <c r="H27" s="1220"/>
      <c r="I27" s="1220"/>
      <c r="J27" s="1220"/>
      <c r="K27" s="1220"/>
      <c r="L27" s="1220"/>
      <c r="M27" s="1220"/>
      <c r="N27" s="1220"/>
      <c r="O27" s="1220"/>
      <c r="P27" s="1220"/>
      <c r="Q27" s="1220"/>
      <c r="R27" s="1220"/>
      <c r="S27" s="1220"/>
      <c r="T27" s="1220"/>
      <c r="U27" s="1220"/>
      <c r="V27" s="1871"/>
    </row>
    <row r="28" spans="1:22" ht="26.25" hidden="1" customHeight="1" x14ac:dyDescent="0.25">
      <c r="A28" s="1872" t="s">
        <v>53</v>
      </c>
      <c r="B28" s="1295" t="s">
        <v>54</v>
      </c>
      <c r="C28" s="1200">
        <v>3033248</v>
      </c>
      <c r="D28" s="1873" t="s">
        <v>55</v>
      </c>
      <c r="E28" s="1202">
        <v>5000011</v>
      </c>
      <c r="F28" s="1263" t="s">
        <v>56</v>
      </c>
      <c r="G28" s="1874"/>
      <c r="H28" s="1875"/>
      <c r="I28" s="1201" t="s">
        <v>57</v>
      </c>
      <c r="J28" s="2535"/>
      <c r="K28" s="2535"/>
      <c r="L28" s="2535"/>
      <c r="M28" s="2535"/>
      <c r="N28" s="2535"/>
      <c r="O28" s="2535"/>
      <c r="P28" s="2535"/>
      <c r="Q28" s="2535"/>
      <c r="R28" s="2535"/>
      <c r="S28" s="2535"/>
      <c r="T28" s="2535"/>
      <c r="U28" s="2535"/>
      <c r="V28" s="1326"/>
    </row>
    <row r="29" spans="1:22" ht="24.75" hidden="1" x14ac:dyDescent="0.25">
      <c r="A29" s="1872"/>
      <c r="B29" s="1352"/>
      <c r="C29" s="1205"/>
      <c r="D29" s="1878"/>
      <c r="E29" s="1207"/>
      <c r="F29" s="1262"/>
      <c r="G29" s="1879"/>
      <c r="H29" s="1880" t="s">
        <v>55</v>
      </c>
      <c r="I29" s="1241"/>
      <c r="J29" s="2536"/>
      <c r="K29" s="2536"/>
      <c r="L29" s="2536"/>
      <c r="M29" s="2536"/>
      <c r="N29" s="2536"/>
      <c r="O29" s="2536"/>
      <c r="P29" s="2536"/>
      <c r="Q29" s="2536"/>
      <c r="R29" s="2536"/>
      <c r="S29" s="2536"/>
      <c r="T29" s="2536"/>
      <c r="U29" s="2536"/>
      <c r="V29" s="1305"/>
    </row>
    <row r="30" spans="1:22" ht="24.75" hidden="1" x14ac:dyDescent="0.25">
      <c r="A30" s="1872"/>
      <c r="B30" s="1352"/>
      <c r="C30" s="1205"/>
      <c r="D30" s="1878"/>
      <c r="E30" s="1207"/>
      <c r="F30" s="1262"/>
      <c r="G30" s="1291" t="s">
        <v>58</v>
      </c>
      <c r="H30" s="1240" t="s">
        <v>59</v>
      </c>
      <c r="I30" s="1241"/>
      <c r="J30" s="2536"/>
      <c r="K30" s="2536"/>
      <c r="L30" s="2536"/>
      <c r="M30" s="2536"/>
      <c r="N30" s="2536"/>
      <c r="O30" s="2536"/>
      <c r="P30" s="2536"/>
      <c r="Q30" s="2536"/>
      <c r="R30" s="2536"/>
      <c r="S30" s="2536"/>
      <c r="T30" s="2536"/>
      <c r="U30" s="2536"/>
      <c r="V30" s="1305"/>
    </row>
    <row r="31" spans="1:22" ht="24.75" hidden="1" x14ac:dyDescent="0.25">
      <c r="A31" s="1872"/>
      <c r="B31" s="1352"/>
      <c r="C31" s="1200"/>
      <c r="D31" s="1873"/>
      <c r="E31" s="1202"/>
      <c r="F31" s="1263"/>
      <c r="G31" s="1291" t="s">
        <v>60</v>
      </c>
      <c r="H31" s="1240" t="s">
        <v>61</v>
      </c>
      <c r="I31" s="1241"/>
      <c r="J31" s="2536"/>
      <c r="K31" s="2536"/>
      <c r="L31" s="2536"/>
      <c r="M31" s="2536"/>
      <c r="N31" s="2536"/>
      <c r="O31" s="2536"/>
      <c r="P31" s="2536"/>
      <c r="Q31" s="2536"/>
      <c r="R31" s="2536"/>
      <c r="S31" s="2536"/>
      <c r="T31" s="2536"/>
      <c r="U31" s="2536"/>
      <c r="V31" s="1305"/>
    </row>
    <row r="32" spans="1:22" ht="42" customHeight="1" x14ac:dyDescent="0.25">
      <c r="A32" s="1872"/>
      <c r="B32" s="1352"/>
      <c r="C32" s="1210">
        <v>3033249</v>
      </c>
      <c r="D32" s="1246" t="s">
        <v>62</v>
      </c>
      <c r="E32" s="1881">
        <v>5000012</v>
      </c>
      <c r="F32" s="1260" t="s">
        <v>63</v>
      </c>
      <c r="G32" s="1261"/>
      <c r="H32" s="1882" t="s">
        <v>62</v>
      </c>
      <c r="I32" s="1241" t="s">
        <v>64</v>
      </c>
      <c r="J32" s="1853">
        <f>(K32+L32+M32+N32)</f>
        <v>14</v>
      </c>
      <c r="K32" s="1853">
        <f t="shared" ref="K32:N32" si="3">(K33+K34)</f>
        <v>3</v>
      </c>
      <c r="L32" s="1853">
        <f t="shared" si="3"/>
        <v>4</v>
      </c>
      <c r="M32" s="1853">
        <f t="shared" si="3"/>
        <v>3</v>
      </c>
      <c r="N32" s="1853">
        <f t="shared" si="3"/>
        <v>4</v>
      </c>
      <c r="O32" s="2536"/>
      <c r="P32" s="2537">
        <v>2400</v>
      </c>
      <c r="Q32" s="2536"/>
      <c r="R32" s="2536"/>
      <c r="S32" s="2536"/>
      <c r="T32" s="1349">
        <f>(O32-P32-Q32-R32-S32)</f>
        <v>-2400</v>
      </c>
      <c r="U32" s="2536">
        <v>0</v>
      </c>
      <c r="V32" s="1292" t="s">
        <v>2522</v>
      </c>
    </row>
    <row r="33" spans="1:22" ht="16.5" x14ac:dyDescent="0.25">
      <c r="A33" s="1872"/>
      <c r="B33" s="1352"/>
      <c r="C33" s="1205"/>
      <c r="D33" s="1878"/>
      <c r="E33" s="1883"/>
      <c r="F33" s="1262"/>
      <c r="G33" s="1291" t="s">
        <v>65</v>
      </c>
      <c r="H33" s="1314" t="s">
        <v>66</v>
      </c>
      <c r="I33" s="1241"/>
      <c r="J33" s="1853">
        <f>(K33+L33+M33+N33)</f>
        <v>4</v>
      </c>
      <c r="K33" s="1853">
        <v>1</v>
      </c>
      <c r="L33" s="1853">
        <v>1</v>
      </c>
      <c r="M33" s="1853">
        <v>1</v>
      </c>
      <c r="N33" s="1853">
        <v>1</v>
      </c>
      <c r="O33" s="2536"/>
      <c r="P33" s="2536"/>
      <c r="Q33" s="2536"/>
      <c r="R33" s="2536"/>
      <c r="S33" s="2536"/>
      <c r="T33" s="2536"/>
      <c r="U33" s="2536"/>
      <c r="V33" s="1305"/>
    </row>
    <row r="34" spans="1:22" ht="16.5" x14ac:dyDescent="0.25">
      <c r="A34" s="1872"/>
      <c r="B34" s="1352"/>
      <c r="C34" s="1205"/>
      <c r="D34" s="1878"/>
      <c r="E34" s="1883"/>
      <c r="F34" s="1262"/>
      <c r="G34" s="1291" t="s">
        <v>67</v>
      </c>
      <c r="H34" s="1314" t="s">
        <v>68</v>
      </c>
      <c r="I34" s="1241"/>
      <c r="J34" s="1853">
        <f t="shared" ref="J34:J45" si="4">(K34+L34+M34+N34)</f>
        <v>10</v>
      </c>
      <c r="K34" s="1853">
        <v>2</v>
      </c>
      <c r="L34" s="1853">
        <v>3</v>
      </c>
      <c r="M34" s="1853">
        <v>2</v>
      </c>
      <c r="N34" s="1853">
        <v>3</v>
      </c>
      <c r="O34" s="2536"/>
      <c r="P34" s="2536"/>
      <c r="Q34" s="2536"/>
      <c r="R34" s="2536"/>
      <c r="S34" s="2536"/>
      <c r="T34" s="2536"/>
      <c r="U34" s="2536"/>
      <c r="V34" s="1305"/>
    </row>
    <row r="35" spans="1:22" ht="24.75" x14ac:dyDescent="0.25">
      <c r="A35" s="1872"/>
      <c r="B35" s="1352"/>
      <c r="C35" s="1205"/>
      <c r="D35" s="1878"/>
      <c r="E35" s="1883"/>
      <c r="F35" s="1262"/>
      <c r="G35" s="1261"/>
      <c r="H35" s="1240" t="s">
        <v>69</v>
      </c>
      <c r="I35" s="1241"/>
      <c r="J35" s="1853">
        <f t="shared" si="4"/>
        <v>10</v>
      </c>
      <c r="K35" s="1853">
        <v>2</v>
      </c>
      <c r="L35" s="1853">
        <v>3</v>
      </c>
      <c r="M35" s="1853">
        <v>2</v>
      </c>
      <c r="N35" s="1853">
        <v>3</v>
      </c>
      <c r="O35" s="2536"/>
      <c r="P35" s="2536"/>
      <c r="Q35" s="2536"/>
      <c r="R35" s="2536"/>
      <c r="S35" s="2536"/>
      <c r="T35" s="2536"/>
      <c r="U35" s="2536"/>
      <c r="V35" s="1305"/>
    </row>
    <row r="36" spans="1:22" ht="24.75" x14ac:dyDescent="0.25">
      <c r="A36" s="1872"/>
      <c r="B36" s="1352"/>
      <c r="C36" s="1200"/>
      <c r="D36" s="1873"/>
      <c r="E36" s="1886"/>
      <c r="F36" s="1263"/>
      <c r="G36" s="1261"/>
      <c r="H36" s="1240" t="s">
        <v>70</v>
      </c>
      <c r="I36" s="1241"/>
      <c r="J36" s="1853">
        <f t="shared" si="4"/>
        <v>0</v>
      </c>
      <c r="K36" s="1853">
        <v>0</v>
      </c>
      <c r="L36" s="1853">
        <v>0</v>
      </c>
      <c r="M36" s="1853">
        <v>0</v>
      </c>
      <c r="N36" s="1853">
        <v>0</v>
      </c>
      <c r="O36" s="2536"/>
      <c r="P36" s="2536"/>
      <c r="Q36" s="2536"/>
      <c r="R36" s="2536"/>
      <c r="S36" s="2536"/>
      <c r="T36" s="2536"/>
      <c r="U36" s="2536"/>
      <c r="V36" s="1305"/>
    </row>
    <row r="37" spans="1:22" ht="42" customHeight="1" x14ac:dyDescent="0.25">
      <c r="A37" s="1872"/>
      <c r="B37" s="1352"/>
      <c r="C37" s="1210">
        <v>3033250</v>
      </c>
      <c r="D37" s="1246" t="s">
        <v>71</v>
      </c>
      <c r="E37" s="1881">
        <v>5000013</v>
      </c>
      <c r="F37" s="1260" t="s">
        <v>72</v>
      </c>
      <c r="G37" s="1261"/>
      <c r="H37" s="1882"/>
      <c r="I37" s="1241" t="s">
        <v>73</v>
      </c>
      <c r="J37" s="1853">
        <f t="shared" si="4"/>
        <v>47</v>
      </c>
      <c r="K37" s="1853">
        <f>(K38+K39+K40)</f>
        <v>8</v>
      </c>
      <c r="L37" s="1853">
        <f t="shared" ref="L37:N37" si="5">(L38+L39+L40)</f>
        <v>13</v>
      </c>
      <c r="M37" s="1853">
        <f t="shared" si="5"/>
        <v>13</v>
      </c>
      <c r="N37" s="1853">
        <f t="shared" si="5"/>
        <v>13</v>
      </c>
      <c r="O37" s="2536"/>
      <c r="P37" s="2537">
        <v>3000</v>
      </c>
      <c r="Q37" s="2536"/>
      <c r="R37" s="2536"/>
      <c r="S37" s="2536"/>
      <c r="T37" s="1349">
        <f>(O37-P37-Q37-R37-S37)</f>
        <v>-3000</v>
      </c>
      <c r="U37" s="2536">
        <v>0</v>
      </c>
      <c r="V37" s="1292" t="s">
        <v>2522</v>
      </c>
    </row>
    <row r="38" spans="1:22" ht="26.25" customHeight="1" x14ac:dyDescent="0.25">
      <c r="A38" s="1872"/>
      <c r="B38" s="1352"/>
      <c r="C38" s="1205"/>
      <c r="D38" s="1878"/>
      <c r="E38" s="1883"/>
      <c r="F38" s="1262"/>
      <c r="G38" s="1291" t="s">
        <v>74</v>
      </c>
      <c r="H38" s="1324" t="s">
        <v>75</v>
      </c>
      <c r="I38" s="1241"/>
      <c r="J38" s="1853">
        <f t="shared" si="4"/>
        <v>6</v>
      </c>
      <c r="K38" s="1853">
        <v>0</v>
      </c>
      <c r="L38" s="1853">
        <v>2</v>
      </c>
      <c r="M38" s="1853">
        <v>2</v>
      </c>
      <c r="N38" s="1853">
        <v>2</v>
      </c>
      <c r="O38" s="2536"/>
      <c r="P38" s="2536"/>
      <c r="Q38" s="2536"/>
      <c r="R38" s="2536"/>
      <c r="S38" s="2536"/>
      <c r="T38" s="2536"/>
      <c r="U38" s="2536"/>
      <c r="V38" s="1305"/>
    </row>
    <row r="39" spans="1:22" ht="26.25" customHeight="1" x14ac:dyDescent="0.25">
      <c r="A39" s="1872"/>
      <c r="B39" s="1352"/>
      <c r="C39" s="1205"/>
      <c r="D39" s="1878"/>
      <c r="E39" s="1883"/>
      <c r="F39" s="1262"/>
      <c r="G39" s="1291" t="s">
        <v>76</v>
      </c>
      <c r="H39" s="1240" t="s">
        <v>77</v>
      </c>
      <c r="I39" s="1241"/>
      <c r="J39" s="1853">
        <f t="shared" si="4"/>
        <v>35</v>
      </c>
      <c r="K39" s="1853">
        <v>8</v>
      </c>
      <c r="L39" s="1853">
        <v>9</v>
      </c>
      <c r="M39" s="1853">
        <v>9</v>
      </c>
      <c r="N39" s="1853">
        <v>9</v>
      </c>
      <c r="O39" s="2536"/>
      <c r="P39" s="2536"/>
      <c r="Q39" s="2536"/>
      <c r="R39" s="2536"/>
      <c r="S39" s="2536"/>
      <c r="T39" s="2536"/>
      <c r="U39" s="2536"/>
      <c r="V39" s="1305"/>
    </row>
    <row r="40" spans="1:22" ht="33" x14ac:dyDescent="0.25">
      <c r="A40" s="1872"/>
      <c r="B40" s="1352"/>
      <c r="C40" s="1200"/>
      <c r="D40" s="1873"/>
      <c r="E40" s="1886"/>
      <c r="F40" s="1263"/>
      <c r="G40" s="1888" t="s">
        <v>78</v>
      </c>
      <c r="H40" s="1314" t="s">
        <v>79</v>
      </c>
      <c r="I40" s="1241"/>
      <c r="J40" s="1853">
        <f t="shared" si="4"/>
        <v>6</v>
      </c>
      <c r="K40" s="1853">
        <v>0</v>
      </c>
      <c r="L40" s="1853">
        <v>2</v>
      </c>
      <c r="M40" s="1853">
        <v>2</v>
      </c>
      <c r="N40" s="1853">
        <v>2</v>
      </c>
      <c r="O40" s="2536"/>
      <c r="P40" s="2536"/>
      <c r="Q40" s="2536"/>
      <c r="R40" s="2536"/>
      <c r="S40" s="2536"/>
      <c r="T40" s="2536"/>
      <c r="U40" s="2536"/>
      <c r="V40" s="1305"/>
    </row>
    <row r="41" spans="1:22" ht="56.25" customHeight="1" x14ac:dyDescent="0.25">
      <c r="A41" s="1872"/>
      <c r="B41" s="1352"/>
      <c r="C41" s="1210">
        <v>3033251</v>
      </c>
      <c r="D41" s="1246" t="s">
        <v>80</v>
      </c>
      <c r="E41" s="1881">
        <v>5000014</v>
      </c>
      <c r="F41" s="1260" t="s">
        <v>81</v>
      </c>
      <c r="G41" s="1261"/>
      <c r="H41" s="1882"/>
      <c r="I41" s="1241" t="s">
        <v>82</v>
      </c>
      <c r="J41" s="1853">
        <f t="shared" si="4"/>
        <v>1180</v>
      </c>
      <c r="K41" s="1853">
        <f t="shared" ref="K41:N41" si="6">(K42+K43+K44)</f>
        <v>294</v>
      </c>
      <c r="L41" s="1853">
        <f t="shared" si="6"/>
        <v>296</v>
      </c>
      <c r="M41" s="1853">
        <f t="shared" si="6"/>
        <v>294</v>
      </c>
      <c r="N41" s="1853">
        <f t="shared" si="6"/>
        <v>296</v>
      </c>
      <c r="O41" s="2536"/>
      <c r="P41" s="2537">
        <v>5500</v>
      </c>
      <c r="Q41" s="2536"/>
      <c r="R41" s="2536"/>
      <c r="S41" s="2536"/>
      <c r="T41" s="1349">
        <f>(O41-P41-Q41-R41-S41)</f>
        <v>-5500</v>
      </c>
      <c r="U41" s="2536">
        <v>0</v>
      </c>
      <c r="V41" s="1292" t="s">
        <v>2522</v>
      </c>
    </row>
    <row r="42" spans="1:22" ht="24.75" x14ac:dyDescent="0.25">
      <c r="A42" s="1872"/>
      <c r="B42" s="1352"/>
      <c r="C42" s="1205"/>
      <c r="D42" s="1878"/>
      <c r="E42" s="1883"/>
      <c r="F42" s="1262"/>
      <c r="G42" s="1291" t="s">
        <v>83</v>
      </c>
      <c r="H42" s="1240" t="s">
        <v>84</v>
      </c>
      <c r="I42" s="1241"/>
      <c r="J42" s="1853">
        <f t="shared" si="4"/>
        <v>450</v>
      </c>
      <c r="K42" s="1853">
        <v>112</v>
      </c>
      <c r="L42" s="1853">
        <v>113</v>
      </c>
      <c r="M42" s="1853">
        <v>112</v>
      </c>
      <c r="N42" s="1853">
        <v>113</v>
      </c>
      <c r="O42" s="2536"/>
      <c r="P42" s="2536"/>
      <c r="Q42" s="2536"/>
      <c r="R42" s="2536"/>
      <c r="S42" s="2536"/>
      <c r="T42" s="2536"/>
      <c r="U42" s="2536"/>
      <c r="V42" s="1305"/>
    </row>
    <row r="43" spans="1:22" ht="33" x14ac:dyDescent="0.25">
      <c r="A43" s="1872"/>
      <c r="B43" s="1352"/>
      <c r="C43" s="1205"/>
      <c r="D43" s="1878"/>
      <c r="E43" s="1883"/>
      <c r="F43" s="1262"/>
      <c r="G43" s="1291" t="s">
        <v>85</v>
      </c>
      <c r="H43" s="1240" t="s">
        <v>86</v>
      </c>
      <c r="I43" s="1241"/>
      <c r="J43" s="1853">
        <f t="shared" si="4"/>
        <v>450</v>
      </c>
      <c r="K43" s="1853">
        <v>112</v>
      </c>
      <c r="L43" s="1853">
        <v>113</v>
      </c>
      <c r="M43" s="1853">
        <v>112</v>
      </c>
      <c r="N43" s="1853">
        <v>113</v>
      </c>
      <c r="O43" s="2536"/>
      <c r="P43" s="2536"/>
      <c r="Q43" s="2536"/>
      <c r="R43" s="2536"/>
      <c r="S43" s="2536"/>
      <c r="T43" s="2536"/>
      <c r="U43" s="2536"/>
      <c r="V43" s="1305"/>
    </row>
    <row r="44" spans="1:22" ht="24.75" x14ac:dyDescent="0.25">
      <c r="A44" s="1872"/>
      <c r="B44" s="1280"/>
      <c r="C44" s="1205"/>
      <c r="D44" s="1878"/>
      <c r="E44" s="1883"/>
      <c r="F44" s="1262"/>
      <c r="G44" s="1291" t="s">
        <v>87</v>
      </c>
      <c r="H44" s="1390" t="s">
        <v>88</v>
      </c>
      <c r="I44" s="1241"/>
      <c r="J44" s="1853">
        <f t="shared" si="4"/>
        <v>280</v>
      </c>
      <c r="K44" s="1868">
        <v>70</v>
      </c>
      <c r="L44" s="1868">
        <v>70</v>
      </c>
      <c r="M44" s="1868">
        <v>70</v>
      </c>
      <c r="N44" s="1868">
        <v>70</v>
      </c>
      <c r="O44" s="1894"/>
      <c r="P44" s="1894"/>
      <c r="Q44" s="1894"/>
      <c r="R44" s="1894"/>
      <c r="S44" s="1894"/>
      <c r="T44" s="1894"/>
      <c r="U44" s="1894"/>
      <c r="V44" s="1870"/>
    </row>
    <row r="45" spans="1:22" ht="42" thickBot="1" x14ac:dyDescent="0.3">
      <c r="A45" s="1872"/>
      <c r="B45" s="1280"/>
      <c r="C45" s="1205"/>
      <c r="D45" s="1878"/>
      <c r="E45" s="1883"/>
      <c r="F45" s="1262"/>
      <c r="G45" s="1892" t="s">
        <v>89</v>
      </c>
      <c r="H45" s="1893" t="s">
        <v>90</v>
      </c>
      <c r="I45" s="1306"/>
      <c r="J45" s="1853">
        <f t="shared" si="4"/>
        <v>25</v>
      </c>
      <c r="K45" s="1868">
        <v>4</v>
      </c>
      <c r="L45" s="1868">
        <v>7</v>
      </c>
      <c r="M45" s="1868">
        <v>7</v>
      </c>
      <c r="N45" s="1868">
        <v>7</v>
      </c>
      <c r="O45" s="1894"/>
      <c r="P45" s="1894"/>
      <c r="Q45" s="1894"/>
      <c r="R45" s="1894"/>
      <c r="S45" s="1894"/>
      <c r="T45" s="1894"/>
      <c r="U45" s="1894"/>
      <c r="V45" s="1870"/>
    </row>
    <row r="46" spans="1:22" ht="18.75" customHeight="1" thickBot="1" x14ac:dyDescent="0.3">
      <c r="A46" s="1896" t="s">
        <v>91</v>
      </c>
      <c r="B46" s="1897"/>
      <c r="C46" s="1897"/>
      <c r="D46" s="1897"/>
      <c r="E46" s="1897"/>
      <c r="F46" s="1897"/>
      <c r="G46" s="1897"/>
      <c r="H46" s="1897"/>
      <c r="I46" s="1897"/>
      <c r="J46" s="1897"/>
      <c r="K46" s="1897"/>
      <c r="L46" s="1897"/>
      <c r="M46" s="1897"/>
      <c r="N46" s="1897"/>
      <c r="O46" s="1897"/>
      <c r="P46" s="1897"/>
      <c r="Q46" s="1897"/>
      <c r="R46" s="1897"/>
      <c r="S46" s="1897"/>
      <c r="T46" s="1897"/>
      <c r="U46" s="1897"/>
      <c r="V46" s="1898"/>
    </row>
    <row r="47" spans="1:22" ht="16.5" customHeight="1" x14ac:dyDescent="0.25">
      <c r="A47" s="1223" t="s">
        <v>92</v>
      </c>
      <c r="B47" s="1224" t="s">
        <v>93</v>
      </c>
      <c r="C47" s="1225" t="s">
        <v>94</v>
      </c>
      <c r="D47" s="1226" t="s">
        <v>95</v>
      </c>
      <c r="E47" s="1227">
        <v>5000017</v>
      </c>
      <c r="F47" s="1228" t="s">
        <v>96</v>
      </c>
      <c r="G47" s="1229"/>
      <c r="H47" s="1230"/>
      <c r="I47" s="1201" t="s">
        <v>97</v>
      </c>
      <c r="J47" s="2535">
        <f>(K47+L47+M47+N47)</f>
        <v>1006</v>
      </c>
      <c r="K47" s="2535">
        <f t="shared" ref="K47:N47" si="7">(K48+K49+K50+K51+K52+K53+K54+K55)</f>
        <v>243</v>
      </c>
      <c r="L47" s="2535">
        <f t="shared" si="7"/>
        <v>254</v>
      </c>
      <c r="M47" s="2535">
        <f t="shared" si="7"/>
        <v>254</v>
      </c>
      <c r="N47" s="2535">
        <f t="shared" si="7"/>
        <v>255</v>
      </c>
      <c r="O47" s="2535"/>
      <c r="P47" s="1848">
        <v>29633</v>
      </c>
      <c r="Q47" s="2535"/>
      <c r="R47" s="2535"/>
      <c r="S47" s="2535"/>
      <c r="T47" s="1848">
        <f>(O47-P47-Q47-R47-S47)</f>
        <v>-29633</v>
      </c>
      <c r="U47" s="1848">
        <v>29133</v>
      </c>
      <c r="V47" s="2538" t="s">
        <v>2523</v>
      </c>
    </row>
    <row r="48" spans="1:22" x14ac:dyDescent="0.25">
      <c r="A48" s="1223"/>
      <c r="B48" s="1234"/>
      <c r="C48" s="1235"/>
      <c r="D48" s="1236"/>
      <c r="E48" s="1903"/>
      <c r="F48" s="1238"/>
      <c r="G48" s="1239" t="s">
        <v>98</v>
      </c>
      <c r="H48" s="1240" t="s">
        <v>99</v>
      </c>
      <c r="I48" s="1241"/>
      <c r="J48" s="2536">
        <f>(K48+L48+M48+N48)</f>
        <v>280</v>
      </c>
      <c r="K48" s="2536">
        <v>70</v>
      </c>
      <c r="L48" s="2536">
        <v>70</v>
      </c>
      <c r="M48" s="2536">
        <v>70</v>
      </c>
      <c r="N48" s="2536">
        <v>70</v>
      </c>
      <c r="O48" s="2536"/>
      <c r="P48" s="2536"/>
      <c r="Q48" s="2536"/>
      <c r="R48" s="2536"/>
      <c r="S48" s="2536"/>
      <c r="T48" s="2536"/>
      <c r="U48" s="2536"/>
      <c r="V48" s="1305"/>
    </row>
    <row r="49" spans="1:22" x14ac:dyDescent="0.25">
      <c r="A49" s="1223"/>
      <c r="B49" s="1234"/>
      <c r="C49" s="1235"/>
      <c r="D49" s="1236"/>
      <c r="E49" s="1237"/>
      <c r="F49" s="1238"/>
      <c r="G49" s="1239" t="s">
        <v>100</v>
      </c>
      <c r="H49" s="1240" t="s">
        <v>101</v>
      </c>
      <c r="I49" s="1241"/>
      <c r="J49" s="2536">
        <f t="shared" ref="J49:J55" si="8">(K49+L49+M49+N49)</f>
        <v>246</v>
      </c>
      <c r="K49" s="2536">
        <v>60</v>
      </c>
      <c r="L49" s="2536">
        <v>62</v>
      </c>
      <c r="M49" s="2536">
        <v>62</v>
      </c>
      <c r="N49" s="2536">
        <v>62</v>
      </c>
      <c r="O49" s="2536"/>
      <c r="P49" s="2536"/>
      <c r="Q49" s="2536"/>
      <c r="R49" s="2536"/>
      <c r="S49" s="2536"/>
      <c r="T49" s="2536"/>
      <c r="U49" s="2536"/>
      <c r="V49" s="1305"/>
    </row>
    <row r="50" spans="1:22" x14ac:dyDescent="0.25">
      <c r="A50" s="1223"/>
      <c r="B50" s="1234"/>
      <c r="C50" s="1235"/>
      <c r="D50" s="1236"/>
      <c r="E50" s="1237"/>
      <c r="F50" s="1238"/>
      <c r="G50" s="1239" t="s">
        <v>102</v>
      </c>
      <c r="H50" s="1240" t="s">
        <v>103</v>
      </c>
      <c r="I50" s="1241"/>
      <c r="J50" s="2536">
        <f t="shared" si="8"/>
        <v>200</v>
      </c>
      <c r="K50" s="2536">
        <v>50</v>
      </c>
      <c r="L50" s="2536">
        <v>50</v>
      </c>
      <c r="M50" s="2536">
        <v>50</v>
      </c>
      <c r="N50" s="2536">
        <v>50</v>
      </c>
      <c r="O50" s="2536"/>
      <c r="P50" s="2536"/>
      <c r="Q50" s="2536"/>
      <c r="R50" s="2536"/>
      <c r="S50" s="2536"/>
      <c r="T50" s="2536"/>
      <c r="U50" s="2536"/>
      <c r="V50" s="1305"/>
    </row>
    <row r="51" spans="1:22" x14ac:dyDescent="0.25">
      <c r="A51" s="1223"/>
      <c r="B51" s="1234"/>
      <c r="C51" s="1235"/>
      <c r="D51" s="1236"/>
      <c r="E51" s="1237"/>
      <c r="F51" s="1238"/>
      <c r="G51" s="1239" t="s">
        <v>104</v>
      </c>
      <c r="H51" s="1240" t="s">
        <v>105</v>
      </c>
      <c r="I51" s="1241"/>
      <c r="J51" s="2539">
        <f t="shared" si="8"/>
        <v>244</v>
      </c>
      <c r="K51" s="2539">
        <v>59</v>
      </c>
      <c r="L51" s="2539">
        <v>61</v>
      </c>
      <c r="M51" s="2539">
        <v>62</v>
      </c>
      <c r="N51" s="2539">
        <v>62</v>
      </c>
      <c r="O51" s="2536"/>
      <c r="P51" s="2536"/>
      <c r="Q51" s="2536"/>
      <c r="R51" s="2536"/>
      <c r="S51" s="2536"/>
      <c r="T51" s="2536"/>
      <c r="U51" s="2536"/>
      <c r="V51" s="1305"/>
    </row>
    <row r="52" spans="1:22" x14ac:dyDescent="0.25">
      <c r="A52" s="1223"/>
      <c r="B52" s="1234"/>
      <c r="C52" s="1235"/>
      <c r="D52" s="1236"/>
      <c r="E52" s="1237"/>
      <c r="F52" s="1238"/>
      <c r="G52" s="1239" t="s">
        <v>106</v>
      </c>
      <c r="H52" s="1240" t="s">
        <v>107</v>
      </c>
      <c r="I52" s="1241"/>
      <c r="J52" s="2536">
        <f t="shared" si="8"/>
        <v>14</v>
      </c>
      <c r="K52" s="2536">
        <v>2</v>
      </c>
      <c r="L52" s="2536">
        <v>4</v>
      </c>
      <c r="M52" s="2536">
        <v>4</v>
      </c>
      <c r="N52" s="2536">
        <v>4</v>
      </c>
      <c r="O52" s="2536"/>
      <c r="P52" s="2536"/>
      <c r="Q52" s="2536"/>
      <c r="R52" s="2536"/>
      <c r="S52" s="2536"/>
      <c r="T52" s="2536"/>
      <c r="U52" s="2536"/>
      <c r="V52" s="1305"/>
    </row>
    <row r="53" spans="1:22" x14ac:dyDescent="0.25">
      <c r="A53" s="1223"/>
      <c r="B53" s="1234"/>
      <c r="C53" s="1235"/>
      <c r="D53" s="1236"/>
      <c r="E53" s="1237"/>
      <c r="F53" s="1238"/>
      <c r="G53" s="1239" t="s">
        <v>108</v>
      </c>
      <c r="H53" s="1240" t="s">
        <v>109</v>
      </c>
      <c r="I53" s="1241"/>
      <c r="J53" s="2536">
        <f t="shared" si="8"/>
        <v>14</v>
      </c>
      <c r="K53" s="2536">
        <v>2</v>
      </c>
      <c r="L53" s="2536">
        <v>4</v>
      </c>
      <c r="M53" s="2536">
        <v>4</v>
      </c>
      <c r="N53" s="2536">
        <v>4</v>
      </c>
      <c r="O53" s="2536"/>
      <c r="P53" s="2536"/>
      <c r="Q53" s="2536"/>
      <c r="R53" s="2536"/>
      <c r="S53" s="2536"/>
      <c r="T53" s="2536"/>
      <c r="U53" s="2536"/>
      <c r="V53" s="1305"/>
    </row>
    <row r="54" spans="1:22" x14ac:dyDescent="0.25">
      <c r="A54" s="1223"/>
      <c r="B54" s="1234"/>
      <c r="C54" s="1235"/>
      <c r="D54" s="1236"/>
      <c r="E54" s="1237"/>
      <c r="F54" s="1238"/>
      <c r="G54" s="1239" t="s">
        <v>110</v>
      </c>
      <c r="H54" s="1240" t="s">
        <v>111</v>
      </c>
      <c r="I54" s="1241"/>
      <c r="J54" s="2536">
        <f t="shared" si="8"/>
        <v>2</v>
      </c>
      <c r="K54" s="2536">
        <v>0</v>
      </c>
      <c r="L54" s="2536">
        <v>1</v>
      </c>
      <c r="M54" s="2536">
        <v>0</v>
      </c>
      <c r="N54" s="2536">
        <v>1</v>
      </c>
      <c r="O54" s="2536"/>
      <c r="P54" s="2536"/>
      <c r="Q54" s="2536"/>
      <c r="R54" s="2536"/>
      <c r="S54" s="2536"/>
      <c r="T54" s="2536"/>
      <c r="U54" s="2536"/>
      <c r="V54" s="1305"/>
    </row>
    <row r="55" spans="1:22" ht="16.5" x14ac:dyDescent="0.25">
      <c r="A55" s="1223"/>
      <c r="B55" s="1234"/>
      <c r="C55" s="1225"/>
      <c r="D55" s="2540"/>
      <c r="E55" s="1227"/>
      <c r="F55" s="1228"/>
      <c r="G55" s="1239" t="s">
        <v>112</v>
      </c>
      <c r="H55" s="1314" t="s">
        <v>113</v>
      </c>
      <c r="I55" s="1241"/>
      <c r="J55" s="2536">
        <f t="shared" si="8"/>
        <v>6</v>
      </c>
      <c r="K55" s="2536">
        <v>0</v>
      </c>
      <c r="L55" s="2536">
        <v>2</v>
      </c>
      <c r="M55" s="2536">
        <v>2</v>
      </c>
      <c r="N55" s="2536">
        <v>2</v>
      </c>
      <c r="O55" s="2536"/>
      <c r="P55" s="2536"/>
      <c r="Q55" s="2536"/>
      <c r="R55" s="2536"/>
      <c r="S55" s="2536"/>
      <c r="T55" s="2536"/>
      <c r="U55" s="2536"/>
      <c r="V55" s="1305"/>
    </row>
    <row r="56" spans="1:22" ht="34.5" customHeight="1" x14ac:dyDescent="0.25">
      <c r="A56" s="1223"/>
      <c r="B56" s="1907"/>
      <c r="C56" s="1908" t="s">
        <v>114</v>
      </c>
      <c r="D56" s="1246" t="s">
        <v>115</v>
      </c>
      <c r="E56" s="1247">
        <v>5000018</v>
      </c>
      <c r="F56" s="1614" t="s">
        <v>116</v>
      </c>
      <c r="G56" s="2541"/>
      <c r="H56" s="1882"/>
      <c r="I56" s="1241" t="s">
        <v>117</v>
      </c>
      <c r="J56" s="2536">
        <f>(K56+L56+M56+N56)</f>
        <v>1874</v>
      </c>
      <c r="K56" s="2536">
        <f>(K57+K58+K59+K60+K61+K62+K63)</f>
        <v>422</v>
      </c>
      <c r="L56" s="2536">
        <f t="shared" ref="L56:N56" si="9">(L57+L58+L59+L60+L61+L62+L63)</f>
        <v>482</v>
      </c>
      <c r="M56" s="2536">
        <f t="shared" si="9"/>
        <v>482</v>
      </c>
      <c r="N56" s="2536">
        <f t="shared" si="9"/>
        <v>488</v>
      </c>
      <c r="O56" s="2536"/>
      <c r="P56" s="1349">
        <v>28360</v>
      </c>
      <c r="Q56" s="2536"/>
      <c r="R56" s="2536"/>
      <c r="S56" s="2536"/>
      <c r="T56" s="1848">
        <f>(O56-P56-Q56-R56-S56)</f>
        <v>-28360</v>
      </c>
      <c r="U56" s="1853">
        <v>0</v>
      </c>
      <c r="V56" s="1292" t="s">
        <v>2523</v>
      </c>
    </row>
    <row r="57" spans="1:22" x14ac:dyDescent="0.25">
      <c r="A57" s="1223"/>
      <c r="B57" s="1907"/>
      <c r="C57" s="1235"/>
      <c r="D57" s="1878"/>
      <c r="E57" s="2542"/>
      <c r="F57" s="1238"/>
      <c r="G57" s="1249" t="s">
        <v>118</v>
      </c>
      <c r="H57" s="1240" t="s">
        <v>119</v>
      </c>
      <c r="I57" s="1241"/>
      <c r="J57" s="2536">
        <f>(K57+L57+M57+N57)</f>
        <v>196</v>
      </c>
      <c r="K57" s="2536">
        <v>49</v>
      </c>
      <c r="L57" s="2536">
        <v>49</v>
      </c>
      <c r="M57" s="2536">
        <v>49</v>
      </c>
      <c r="N57" s="2536">
        <v>49</v>
      </c>
      <c r="O57" s="2536"/>
      <c r="P57" s="2536"/>
      <c r="Q57" s="2536"/>
      <c r="R57" s="2536"/>
      <c r="S57" s="2536"/>
      <c r="T57" s="2536"/>
      <c r="U57" s="2536"/>
      <c r="V57" s="1305"/>
    </row>
    <row r="58" spans="1:22" x14ac:dyDescent="0.25">
      <c r="A58" s="1223"/>
      <c r="B58" s="1907"/>
      <c r="C58" s="1235"/>
      <c r="D58" s="1878"/>
      <c r="E58" s="2542"/>
      <c r="F58" s="1238"/>
      <c r="G58" s="1249" t="s">
        <v>120</v>
      </c>
      <c r="H58" s="1240" t="s">
        <v>121</v>
      </c>
      <c r="I58" s="1241"/>
      <c r="J58" s="2536">
        <f t="shared" ref="J58:J63" si="10">(K58+L58+M58+N58)</f>
        <v>170</v>
      </c>
      <c r="K58" s="2536">
        <v>41</v>
      </c>
      <c r="L58" s="2536">
        <v>43</v>
      </c>
      <c r="M58" s="2536">
        <v>43</v>
      </c>
      <c r="N58" s="2536">
        <v>43</v>
      </c>
      <c r="O58" s="2536"/>
      <c r="P58" s="2536"/>
      <c r="Q58" s="2536"/>
      <c r="R58" s="2536"/>
      <c r="S58" s="2536"/>
      <c r="T58" s="2536"/>
      <c r="U58" s="2536"/>
      <c r="V58" s="1305"/>
    </row>
    <row r="59" spans="1:22" x14ac:dyDescent="0.25">
      <c r="A59" s="1223"/>
      <c r="B59" s="1907"/>
      <c r="C59" s="1235"/>
      <c r="D59" s="1878"/>
      <c r="E59" s="2542"/>
      <c r="F59" s="1238"/>
      <c r="G59" s="1249" t="s">
        <v>122</v>
      </c>
      <c r="H59" s="1240" t="s">
        <v>123</v>
      </c>
      <c r="I59" s="1241"/>
      <c r="J59" s="2536">
        <f t="shared" si="10"/>
        <v>160</v>
      </c>
      <c r="K59" s="2536">
        <v>40</v>
      </c>
      <c r="L59" s="2536">
        <v>40</v>
      </c>
      <c r="M59" s="2536">
        <v>40</v>
      </c>
      <c r="N59" s="2536">
        <v>40</v>
      </c>
      <c r="O59" s="2536"/>
      <c r="P59" s="2536"/>
      <c r="Q59" s="2536"/>
      <c r="R59" s="2536"/>
      <c r="S59" s="2536"/>
      <c r="T59" s="2536"/>
      <c r="U59" s="2536"/>
      <c r="V59" s="1305"/>
    </row>
    <row r="60" spans="1:22" ht="16.5" x14ac:dyDescent="0.25">
      <c r="A60" s="1223"/>
      <c r="B60" s="1907"/>
      <c r="C60" s="1235"/>
      <c r="D60" s="1878"/>
      <c r="E60" s="2542"/>
      <c r="F60" s="1238"/>
      <c r="G60" s="1249" t="s">
        <v>124</v>
      </c>
      <c r="H60" s="1240" t="s">
        <v>125</v>
      </c>
      <c r="I60" s="1241"/>
      <c r="J60" s="2536">
        <f t="shared" si="10"/>
        <v>300</v>
      </c>
      <c r="K60" s="2536">
        <v>60</v>
      </c>
      <c r="L60" s="2536">
        <v>80</v>
      </c>
      <c r="M60" s="2536">
        <v>80</v>
      </c>
      <c r="N60" s="2536">
        <v>80</v>
      </c>
      <c r="O60" s="2536"/>
      <c r="P60" s="2536"/>
      <c r="Q60" s="2536"/>
      <c r="R60" s="2536"/>
      <c r="S60" s="2536"/>
      <c r="T60" s="2536"/>
      <c r="U60" s="2536"/>
      <c r="V60" s="1305"/>
    </row>
    <row r="61" spans="1:22" x14ac:dyDescent="0.25">
      <c r="A61" s="1223"/>
      <c r="B61" s="1907"/>
      <c r="C61" s="1235"/>
      <c r="D61" s="1878"/>
      <c r="E61" s="2542"/>
      <c r="F61" s="1238"/>
      <c r="G61" s="1249" t="s">
        <v>126</v>
      </c>
      <c r="H61" s="1240" t="s">
        <v>127</v>
      </c>
      <c r="I61" s="1241"/>
      <c r="J61" s="2536">
        <f t="shared" si="10"/>
        <v>516</v>
      </c>
      <c r="K61" s="2536">
        <v>120</v>
      </c>
      <c r="L61" s="2536">
        <v>130</v>
      </c>
      <c r="M61" s="2536">
        <v>130</v>
      </c>
      <c r="N61" s="2536">
        <v>136</v>
      </c>
      <c r="O61" s="2536"/>
      <c r="P61" s="2536"/>
      <c r="Q61" s="2536"/>
      <c r="R61" s="2536"/>
      <c r="S61" s="2536"/>
      <c r="T61" s="2536"/>
      <c r="U61" s="2536"/>
      <c r="V61" s="1305"/>
    </row>
    <row r="62" spans="1:22" x14ac:dyDescent="0.25">
      <c r="A62" s="1223"/>
      <c r="B62" s="1907"/>
      <c r="C62" s="1235"/>
      <c r="D62" s="1878"/>
      <c r="E62" s="2542"/>
      <c r="F62" s="1238"/>
      <c r="G62" s="1249" t="s">
        <v>128</v>
      </c>
      <c r="H62" s="1240" t="s">
        <v>129</v>
      </c>
      <c r="I62" s="1241"/>
      <c r="J62" s="2536">
        <f t="shared" si="10"/>
        <v>264</v>
      </c>
      <c r="K62" s="2536">
        <v>54</v>
      </c>
      <c r="L62" s="2536">
        <v>70</v>
      </c>
      <c r="M62" s="2536">
        <v>70</v>
      </c>
      <c r="N62" s="2536">
        <v>70</v>
      </c>
      <c r="O62" s="2536"/>
      <c r="P62" s="2536"/>
      <c r="Q62" s="2536"/>
      <c r="R62" s="2536"/>
      <c r="S62" s="2536"/>
      <c r="T62" s="2536"/>
      <c r="U62" s="2536"/>
      <c r="V62" s="1305"/>
    </row>
    <row r="63" spans="1:22" x14ac:dyDescent="0.25">
      <c r="A63" s="1223"/>
      <c r="B63" s="1907"/>
      <c r="C63" s="1225"/>
      <c r="D63" s="1873"/>
      <c r="E63" s="2543"/>
      <c r="F63" s="1228"/>
      <c r="G63" s="1249" t="s">
        <v>130</v>
      </c>
      <c r="H63" s="1240" t="s">
        <v>131</v>
      </c>
      <c r="I63" s="1241"/>
      <c r="J63" s="2536">
        <f t="shared" si="10"/>
        <v>268</v>
      </c>
      <c r="K63" s="2536">
        <v>58</v>
      </c>
      <c r="L63" s="2536">
        <v>70</v>
      </c>
      <c r="M63" s="2536">
        <v>70</v>
      </c>
      <c r="N63" s="2536">
        <v>70</v>
      </c>
      <c r="O63" s="2536"/>
      <c r="P63" s="2536"/>
      <c r="Q63" s="2536"/>
      <c r="R63" s="2536"/>
      <c r="S63" s="2536"/>
      <c r="T63" s="2536"/>
      <c r="U63" s="2536"/>
      <c r="V63" s="1305"/>
    </row>
    <row r="64" spans="1:22" ht="25.5" customHeight="1" x14ac:dyDescent="0.25">
      <c r="A64" s="1223"/>
      <c r="B64" s="1907"/>
      <c r="C64" s="1908" t="s">
        <v>132</v>
      </c>
      <c r="D64" s="1246" t="s">
        <v>133</v>
      </c>
      <c r="E64" s="1247">
        <v>5000019</v>
      </c>
      <c r="F64" s="1248" t="s">
        <v>134</v>
      </c>
      <c r="G64" s="2541"/>
      <c r="H64" s="1880"/>
      <c r="I64" s="1241" t="s">
        <v>135</v>
      </c>
      <c r="J64" s="2536">
        <f>(K64+L64+M64+N64)</f>
        <v>1267</v>
      </c>
      <c r="K64" s="2536">
        <f>(K65+K66+K67)</f>
        <v>313</v>
      </c>
      <c r="L64" s="2536">
        <f t="shared" ref="L64:N64" si="11">(L65+L66+L67)</f>
        <v>318</v>
      </c>
      <c r="M64" s="2536">
        <f t="shared" si="11"/>
        <v>318</v>
      </c>
      <c r="N64" s="2536">
        <f t="shared" si="11"/>
        <v>318</v>
      </c>
      <c r="O64" s="2536"/>
      <c r="P64" s="1349">
        <v>1500</v>
      </c>
      <c r="Q64" s="2536"/>
      <c r="R64" s="2536"/>
      <c r="S64" s="2536"/>
      <c r="T64" s="1848">
        <f>(O64-P64-Q64-R64-S64)</f>
        <v>-1500</v>
      </c>
      <c r="U64" s="1853">
        <v>0</v>
      </c>
      <c r="V64" s="1292" t="s">
        <v>2523</v>
      </c>
    </row>
    <row r="65" spans="1:22" x14ac:dyDescent="0.25">
      <c r="A65" s="1223"/>
      <c r="B65" s="1907"/>
      <c r="C65" s="1235"/>
      <c r="D65" s="1878"/>
      <c r="E65" s="2542"/>
      <c r="F65" s="1238"/>
      <c r="G65" s="1249" t="s">
        <v>136</v>
      </c>
      <c r="H65" s="1240" t="s">
        <v>137</v>
      </c>
      <c r="I65" s="1241"/>
      <c r="J65" s="2536">
        <f>(K65+L65+M65+N65)</f>
        <v>516</v>
      </c>
      <c r="K65" s="2536">
        <v>129</v>
      </c>
      <c r="L65" s="2536">
        <v>129</v>
      </c>
      <c r="M65" s="2536">
        <v>129</v>
      </c>
      <c r="N65" s="2536">
        <v>129</v>
      </c>
      <c r="O65" s="2536"/>
      <c r="P65" s="2536"/>
      <c r="Q65" s="2536"/>
      <c r="R65" s="2536"/>
      <c r="S65" s="2536"/>
      <c r="T65" s="2536"/>
      <c r="U65" s="2536"/>
      <c r="V65" s="1305"/>
    </row>
    <row r="66" spans="1:22" ht="16.5" x14ac:dyDescent="0.25">
      <c r="A66" s="1223"/>
      <c r="B66" s="1907"/>
      <c r="C66" s="1235"/>
      <c r="D66" s="1878"/>
      <c r="E66" s="2542"/>
      <c r="F66" s="1238"/>
      <c r="G66" s="1249" t="s">
        <v>138</v>
      </c>
      <c r="H66" s="1240" t="s">
        <v>139</v>
      </c>
      <c r="I66" s="1241"/>
      <c r="J66" s="2536">
        <f t="shared" ref="J66:J67" si="12">(K66+L66+M66+N66)</f>
        <v>196</v>
      </c>
      <c r="K66" s="2536">
        <v>49</v>
      </c>
      <c r="L66" s="2536">
        <v>49</v>
      </c>
      <c r="M66" s="2536">
        <v>49</v>
      </c>
      <c r="N66" s="2536">
        <v>49</v>
      </c>
      <c r="O66" s="2536"/>
      <c r="P66" s="2536"/>
      <c r="Q66" s="2536"/>
      <c r="R66" s="2536"/>
      <c r="S66" s="2536"/>
      <c r="T66" s="2536"/>
      <c r="U66" s="2536"/>
      <c r="V66" s="1305"/>
    </row>
    <row r="67" spans="1:22" ht="16.5" x14ac:dyDescent="0.25">
      <c r="A67" s="1223"/>
      <c r="B67" s="1907"/>
      <c r="C67" s="1235"/>
      <c r="D67" s="1878"/>
      <c r="E67" s="2542"/>
      <c r="F67" s="1238"/>
      <c r="G67" s="1249" t="s">
        <v>140</v>
      </c>
      <c r="H67" s="1240" t="s">
        <v>141</v>
      </c>
      <c r="I67" s="1241"/>
      <c r="J67" s="2536">
        <f t="shared" si="12"/>
        <v>555</v>
      </c>
      <c r="K67" s="2536">
        <v>135</v>
      </c>
      <c r="L67" s="2536">
        <v>140</v>
      </c>
      <c r="M67" s="2536">
        <v>140</v>
      </c>
      <c r="N67" s="2536">
        <v>140</v>
      </c>
      <c r="O67" s="2536"/>
      <c r="P67" s="2536"/>
      <c r="Q67" s="2536"/>
      <c r="R67" s="2536"/>
      <c r="S67" s="2536"/>
      <c r="T67" s="2536"/>
      <c r="U67" s="2536"/>
      <c r="V67" s="1305"/>
    </row>
    <row r="68" spans="1:22" s="1923" customFormat="1" ht="42.75" hidden="1" customHeight="1" x14ac:dyDescent="0.2">
      <c r="A68" s="1279" t="s">
        <v>142</v>
      </c>
      <c r="B68" s="1340" t="s">
        <v>143</v>
      </c>
      <c r="C68" s="2544">
        <v>300608</v>
      </c>
      <c r="D68" s="2545" t="s">
        <v>144</v>
      </c>
      <c r="E68" s="2546">
        <v>5004427</v>
      </c>
      <c r="F68" s="2545" t="s">
        <v>145</v>
      </c>
      <c r="G68" s="2547"/>
      <c r="H68" s="1918"/>
      <c r="I68" s="2548" t="s">
        <v>146</v>
      </c>
      <c r="J68" s="2549"/>
      <c r="K68" s="2549"/>
      <c r="L68" s="2549"/>
      <c r="M68" s="2549"/>
      <c r="N68" s="2549"/>
      <c r="O68" s="2549"/>
      <c r="P68" s="2549"/>
      <c r="Q68" s="2549"/>
      <c r="R68" s="2549"/>
      <c r="S68" s="2549"/>
      <c r="T68" s="2549"/>
      <c r="U68" s="2549"/>
      <c r="V68" s="1922"/>
    </row>
    <row r="69" spans="1:22" hidden="1" x14ac:dyDescent="0.25">
      <c r="A69" s="1223"/>
      <c r="B69" s="1340"/>
      <c r="C69" s="1290"/>
      <c r="D69" s="2550"/>
      <c r="E69" s="2542"/>
      <c r="F69" s="2550"/>
      <c r="G69" s="2551" t="s">
        <v>147</v>
      </c>
      <c r="H69" s="1240" t="s">
        <v>148</v>
      </c>
      <c r="I69" s="1241"/>
      <c r="J69" s="2536"/>
      <c r="K69" s="2536"/>
      <c r="L69" s="2536"/>
      <c r="M69" s="2536"/>
      <c r="N69" s="2536"/>
      <c r="O69" s="2536"/>
      <c r="P69" s="2536"/>
      <c r="Q69" s="2536"/>
      <c r="R69" s="2536"/>
      <c r="S69" s="2536"/>
      <c r="T69" s="2536"/>
      <c r="U69" s="2536"/>
      <c r="V69" s="1305"/>
    </row>
    <row r="70" spans="1:22" ht="24.75" hidden="1" x14ac:dyDescent="0.25">
      <c r="A70" s="1223"/>
      <c r="B70" s="1340"/>
      <c r="C70" s="1290"/>
      <c r="D70" s="2550"/>
      <c r="E70" s="2542"/>
      <c r="F70" s="2550"/>
      <c r="G70" s="2551" t="s">
        <v>149</v>
      </c>
      <c r="H70" s="1240" t="s">
        <v>150</v>
      </c>
      <c r="I70" s="1241"/>
      <c r="J70" s="2536"/>
      <c r="K70" s="2536"/>
      <c r="L70" s="2536"/>
      <c r="M70" s="2536"/>
      <c r="N70" s="2536"/>
      <c r="O70" s="2536"/>
      <c r="P70" s="2536"/>
      <c r="Q70" s="2536"/>
      <c r="R70" s="2536"/>
      <c r="S70" s="2536"/>
      <c r="T70" s="2536"/>
      <c r="U70" s="2536"/>
      <c r="V70" s="1305"/>
    </row>
    <row r="71" spans="1:22" ht="24.75" hidden="1" x14ac:dyDescent="0.25">
      <c r="A71" s="1294"/>
      <c r="B71" s="1340"/>
      <c r="C71" s="1298"/>
      <c r="D71" s="2552"/>
      <c r="E71" s="2543"/>
      <c r="F71" s="2552"/>
      <c r="G71" s="2551" t="s">
        <v>151</v>
      </c>
      <c r="H71" s="1240" t="s">
        <v>152</v>
      </c>
      <c r="I71" s="1241"/>
      <c r="J71" s="2536"/>
      <c r="K71" s="2536"/>
      <c r="L71" s="2536"/>
      <c r="M71" s="2536"/>
      <c r="N71" s="2536"/>
      <c r="O71" s="2536"/>
      <c r="P71" s="2536"/>
      <c r="Q71" s="2536"/>
      <c r="R71" s="2536"/>
      <c r="S71" s="2536"/>
      <c r="T71" s="2536"/>
      <c r="U71" s="2536"/>
      <c r="V71" s="1305"/>
    </row>
    <row r="72" spans="1:22" s="1923" customFormat="1" ht="32.25" hidden="1" customHeight="1" x14ac:dyDescent="0.2">
      <c r="A72" s="1279" t="s">
        <v>153</v>
      </c>
      <c r="B72" s="1352" t="s">
        <v>154</v>
      </c>
      <c r="C72" s="2544">
        <v>3000609</v>
      </c>
      <c r="D72" s="2553" t="s">
        <v>155</v>
      </c>
      <c r="E72" s="2546">
        <v>5004428</v>
      </c>
      <c r="F72" s="2554" t="s">
        <v>156</v>
      </c>
      <c r="G72" s="2555"/>
      <c r="H72" s="1918"/>
      <c r="I72" s="2548" t="s">
        <v>157</v>
      </c>
      <c r="J72" s="2549"/>
      <c r="K72" s="2549"/>
      <c r="L72" s="2549"/>
      <c r="M72" s="2549"/>
      <c r="N72" s="2549"/>
      <c r="O72" s="2549"/>
      <c r="P72" s="2549"/>
      <c r="Q72" s="2549"/>
      <c r="R72" s="2549"/>
      <c r="S72" s="2549"/>
      <c r="T72" s="2549"/>
      <c r="U72" s="2549"/>
      <c r="V72" s="1922"/>
    </row>
    <row r="73" spans="1:22" ht="16.5" hidden="1" x14ac:dyDescent="0.25">
      <c r="A73" s="1223"/>
      <c r="B73" s="1352"/>
      <c r="C73" s="1311"/>
      <c r="D73" s="1251"/>
      <c r="E73" s="1252"/>
      <c r="F73" s="1238"/>
      <c r="G73" s="1249" t="s">
        <v>158</v>
      </c>
      <c r="H73" s="1240" t="s">
        <v>159</v>
      </c>
      <c r="I73" s="1241"/>
      <c r="J73" s="2536"/>
      <c r="K73" s="2536"/>
      <c r="L73" s="2536"/>
      <c r="M73" s="2536"/>
      <c r="N73" s="2536"/>
      <c r="O73" s="2536"/>
      <c r="P73" s="2536"/>
      <c r="Q73" s="2536"/>
      <c r="R73" s="2536"/>
      <c r="S73" s="2536"/>
      <c r="T73" s="2536"/>
      <c r="U73" s="2536"/>
      <c r="V73" s="1305"/>
    </row>
    <row r="74" spans="1:22" ht="16.5" hidden="1" x14ac:dyDescent="0.25">
      <c r="A74" s="1223"/>
      <c r="B74" s="1352"/>
      <c r="C74" s="1199"/>
      <c r="D74" s="1255"/>
      <c r="E74" s="1256"/>
      <c r="F74" s="1238"/>
      <c r="G74" s="1249" t="s">
        <v>160</v>
      </c>
      <c r="H74" s="1240" t="s">
        <v>161</v>
      </c>
      <c r="I74" s="1241"/>
      <c r="J74" s="2536"/>
      <c r="K74" s="2536"/>
      <c r="L74" s="2536"/>
      <c r="M74" s="2536"/>
      <c r="N74" s="2536"/>
      <c r="O74" s="2536"/>
      <c r="P74" s="2536"/>
      <c r="Q74" s="2536"/>
      <c r="R74" s="2536"/>
      <c r="S74" s="2536"/>
      <c r="T74" s="2536"/>
      <c r="U74" s="2536"/>
      <c r="V74" s="1305"/>
    </row>
    <row r="75" spans="1:22" ht="16.5" hidden="1" x14ac:dyDescent="0.25">
      <c r="A75" s="1223"/>
      <c r="B75" s="1352"/>
      <c r="C75" s="1199"/>
      <c r="D75" s="1255"/>
      <c r="E75" s="1256"/>
      <c r="F75" s="1238"/>
      <c r="G75" s="1249" t="s">
        <v>162</v>
      </c>
      <c r="H75" s="1240" t="s">
        <v>163</v>
      </c>
      <c r="I75" s="1241"/>
      <c r="J75" s="2536"/>
      <c r="K75" s="2536"/>
      <c r="L75" s="2536"/>
      <c r="M75" s="2536"/>
      <c r="N75" s="2536"/>
      <c r="O75" s="2536"/>
      <c r="P75" s="2536"/>
      <c r="Q75" s="2536"/>
      <c r="R75" s="2536"/>
      <c r="S75" s="2536"/>
      <c r="T75" s="2536"/>
      <c r="U75" s="2536"/>
      <c r="V75" s="1305"/>
    </row>
    <row r="76" spans="1:22" hidden="1" x14ac:dyDescent="0.25">
      <c r="A76" s="1223"/>
      <c r="B76" s="1352"/>
      <c r="C76" s="1199"/>
      <c r="D76" s="1255"/>
      <c r="E76" s="1256"/>
      <c r="F76" s="1238"/>
      <c r="G76" s="1249" t="s">
        <v>164</v>
      </c>
      <c r="H76" s="1240" t="s">
        <v>165</v>
      </c>
      <c r="I76" s="1241"/>
      <c r="J76" s="2536"/>
      <c r="K76" s="2536"/>
      <c r="L76" s="2536"/>
      <c r="M76" s="2536"/>
      <c r="N76" s="2536"/>
      <c r="O76" s="2536"/>
      <c r="P76" s="2536"/>
      <c r="Q76" s="2536"/>
      <c r="R76" s="2536"/>
      <c r="S76" s="2536"/>
      <c r="T76" s="2536"/>
      <c r="U76" s="2536"/>
      <c r="V76" s="1305"/>
    </row>
    <row r="77" spans="1:22" hidden="1" x14ac:dyDescent="0.25">
      <c r="A77" s="1223"/>
      <c r="B77" s="1352"/>
      <c r="C77" s="1199"/>
      <c r="D77" s="1255"/>
      <c r="E77" s="1256"/>
      <c r="F77" s="1238"/>
      <c r="G77" s="1249" t="s">
        <v>166</v>
      </c>
      <c r="H77" s="1240" t="s">
        <v>167</v>
      </c>
      <c r="I77" s="1241"/>
      <c r="J77" s="2536"/>
      <c r="K77" s="2536"/>
      <c r="L77" s="2536"/>
      <c r="M77" s="2536"/>
      <c r="N77" s="2536"/>
      <c r="O77" s="2536"/>
      <c r="P77" s="2536"/>
      <c r="Q77" s="2536"/>
      <c r="R77" s="2536"/>
      <c r="S77" s="2536"/>
      <c r="T77" s="2536"/>
      <c r="U77" s="2536"/>
      <c r="V77" s="1305"/>
    </row>
    <row r="78" spans="1:22" ht="16.5" hidden="1" x14ac:dyDescent="0.25">
      <c r="A78" s="1223"/>
      <c r="B78" s="1352"/>
      <c r="C78" s="1199"/>
      <c r="D78" s="1255"/>
      <c r="E78" s="1256"/>
      <c r="F78" s="1238"/>
      <c r="G78" s="1249" t="s">
        <v>168</v>
      </c>
      <c r="H78" s="1240" t="s">
        <v>169</v>
      </c>
      <c r="I78" s="1241"/>
      <c r="J78" s="2536"/>
      <c r="K78" s="2536"/>
      <c r="L78" s="2536"/>
      <c r="M78" s="2536"/>
      <c r="N78" s="2536"/>
      <c r="O78" s="2536"/>
      <c r="P78" s="2536"/>
      <c r="Q78" s="2536"/>
      <c r="R78" s="2536"/>
      <c r="S78" s="2536"/>
      <c r="T78" s="2536"/>
      <c r="U78" s="2536"/>
      <c r="V78" s="1305"/>
    </row>
    <row r="79" spans="1:22" ht="16.5" hidden="1" x14ac:dyDescent="0.25">
      <c r="A79" s="1223"/>
      <c r="B79" s="1352"/>
      <c r="C79" s="1199"/>
      <c r="D79" s="1255"/>
      <c r="E79" s="1256"/>
      <c r="F79" s="1238"/>
      <c r="G79" s="1249" t="s">
        <v>170</v>
      </c>
      <c r="H79" s="1240" t="s">
        <v>171</v>
      </c>
      <c r="I79" s="1241"/>
      <c r="J79" s="2536"/>
      <c r="K79" s="2536"/>
      <c r="L79" s="2536"/>
      <c r="M79" s="2536"/>
      <c r="N79" s="2536"/>
      <c r="O79" s="2536"/>
      <c r="P79" s="2536"/>
      <c r="Q79" s="2536"/>
      <c r="R79" s="2536"/>
      <c r="S79" s="2536"/>
      <c r="T79" s="2536"/>
      <c r="U79" s="2536"/>
      <c r="V79" s="1305"/>
    </row>
    <row r="80" spans="1:22" hidden="1" x14ac:dyDescent="0.25">
      <c r="A80" s="1223"/>
      <c r="B80" s="1352"/>
      <c r="C80" s="1199"/>
      <c r="D80" s="1255"/>
      <c r="E80" s="1256"/>
      <c r="F80" s="1238"/>
      <c r="G80" s="1249" t="s">
        <v>172</v>
      </c>
      <c r="H80" s="1240" t="s">
        <v>173</v>
      </c>
      <c r="I80" s="1241"/>
      <c r="J80" s="2536"/>
      <c r="K80" s="2536"/>
      <c r="L80" s="2536"/>
      <c r="M80" s="2536"/>
      <c r="N80" s="2536"/>
      <c r="O80" s="2536"/>
      <c r="P80" s="2536"/>
      <c r="Q80" s="2536"/>
      <c r="R80" s="2536"/>
      <c r="S80" s="2536"/>
      <c r="T80" s="2536"/>
      <c r="U80" s="2536"/>
      <c r="V80" s="1305"/>
    </row>
    <row r="81" spans="1:22" hidden="1" x14ac:dyDescent="0.25">
      <c r="A81" s="1223"/>
      <c r="B81" s="1352"/>
      <c r="C81" s="1199"/>
      <c r="D81" s="1255"/>
      <c r="E81" s="1256"/>
      <c r="F81" s="1238"/>
      <c r="G81" s="1249" t="s">
        <v>174</v>
      </c>
      <c r="H81" s="1240" t="s">
        <v>175</v>
      </c>
      <c r="I81" s="1241"/>
      <c r="J81" s="2536"/>
      <c r="K81" s="2536"/>
      <c r="L81" s="2536"/>
      <c r="M81" s="2536"/>
      <c r="N81" s="2536"/>
      <c r="O81" s="2536"/>
      <c r="P81" s="2536"/>
      <c r="Q81" s="2536"/>
      <c r="R81" s="2536"/>
      <c r="S81" s="2536"/>
      <c r="T81" s="2536"/>
      <c r="U81" s="2536"/>
      <c r="V81" s="1305"/>
    </row>
    <row r="82" spans="1:22" ht="16.5" hidden="1" x14ac:dyDescent="0.25">
      <c r="A82" s="1223"/>
      <c r="B82" s="1352"/>
      <c r="C82" s="1199"/>
      <c r="D82" s="1255"/>
      <c r="E82" s="1259"/>
      <c r="F82" s="1228"/>
      <c r="G82" s="1249" t="s">
        <v>176</v>
      </c>
      <c r="H82" s="1240" t="s">
        <v>177</v>
      </c>
      <c r="I82" s="1241"/>
      <c r="J82" s="2536"/>
      <c r="K82" s="2536"/>
      <c r="L82" s="2536"/>
      <c r="M82" s="2536"/>
      <c r="N82" s="2536"/>
      <c r="O82" s="2536"/>
      <c r="P82" s="2536"/>
      <c r="Q82" s="2536"/>
      <c r="R82" s="2536"/>
      <c r="S82" s="2536"/>
      <c r="T82" s="2536"/>
      <c r="U82" s="2536"/>
      <c r="V82" s="1305"/>
    </row>
    <row r="83" spans="1:22" s="1923" customFormat="1" ht="40.5" hidden="1" customHeight="1" x14ac:dyDescent="0.2">
      <c r="A83" s="1223"/>
      <c r="B83" s="1352"/>
      <c r="C83" s="1199"/>
      <c r="D83" s="1255"/>
      <c r="E83" s="2546">
        <v>5004429</v>
      </c>
      <c r="F83" s="2554" t="s">
        <v>178</v>
      </c>
      <c r="G83" s="2555"/>
      <c r="H83" s="2123"/>
      <c r="I83" s="2548" t="s">
        <v>157</v>
      </c>
      <c r="J83" s="2549"/>
      <c r="K83" s="2549"/>
      <c r="L83" s="2549"/>
      <c r="M83" s="2549"/>
      <c r="N83" s="2549"/>
      <c r="O83" s="2549"/>
      <c r="P83" s="2549"/>
      <c r="Q83" s="2549"/>
      <c r="R83" s="2549"/>
      <c r="S83" s="2549"/>
      <c r="T83" s="2549"/>
      <c r="U83" s="2549"/>
      <c r="V83" s="1922"/>
    </row>
    <row r="84" spans="1:22" ht="24.75" hidden="1" x14ac:dyDescent="0.25">
      <c r="A84" s="1223"/>
      <c r="B84" s="1352"/>
      <c r="C84" s="1199"/>
      <c r="D84" s="1255"/>
      <c r="E84" s="1252"/>
      <c r="F84" s="1238"/>
      <c r="G84" s="1249" t="s">
        <v>179</v>
      </c>
      <c r="H84" s="1240" t="s">
        <v>180</v>
      </c>
      <c r="I84" s="1241"/>
      <c r="J84" s="2536"/>
      <c r="K84" s="2536"/>
      <c r="L84" s="2536"/>
      <c r="M84" s="2536"/>
      <c r="N84" s="2536"/>
      <c r="O84" s="2536"/>
      <c r="P84" s="2536"/>
      <c r="Q84" s="2536"/>
      <c r="R84" s="2536"/>
      <c r="S84" s="2536"/>
      <c r="T84" s="2536"/>
      <c r="U84" s="2536"/>
      <c r="V84" s="1305"/>
    </row>
    <row r="85" spans="1:22" ht="33" hidden="1" x14ac:dyDescent="0.25">
      <c r="A85" s="1223"/>
      <c r="B85" s="1352"/>
      <c r="C85" s="1199"/>
      <c r="D85" s="1255"/>
      <c r="E85" s="1256"/>
      <c r="F85" s="1238"/>
      <c r="G85" s="1249" t="s">
        <v>181</v>
      </c>
      <c r="H85" s="1240" t="s">
        <v>182</v>
      </c>
      <c r="I85" s="1241"/>
      <c r="J85" s="2536"/>
      <c r="K85" s="2536"/>
      <c r="L85" s="2536"/>
      <c r="M85" s="2536"/>
      <c r="N85" s="2536"/>
      <c r="O85" s="2536"/>
      <c r="P85" s="2536"/>
      <c r="Q85" s="2536"/>
      <c r="R85" s="2536"/>
      <c r="S85" s="2536"/>
      <c r="T85" s="2536"/>
      <c r="U85" s="2536"/>
      <c r="V85" s="1305"/>
    </row>
    <row r="86" spans="1:22" ht="16.5" hidden="1" x14ac:dyDescent="0.25">
      <c r="A86" s="1223"/>
      <c r="B86" s="1352"/>
      <c r="C86" s="1199"/>
      <c r="D86" s="1255"/>
      <c r="E86" s="1256"/>
      <c r="F86" s="1238"/>
      <c r="G86" s="2556" t="s">
        <v>183</v>
      </c>
      <c r="H86" s="1240" t="s">
        <v>184</v>
      </c>
      <c r="I86" s="1241"/>
      <c r="J86" s="2536"/>
      <c r="K86" s="2536"/>
      <c r="L86" s="2536"/>
      <c r="M86" s="2536"/>
      <c r="N86" s="2536"/>
      <c r="O86" s="2536"/>
      <c r="P86" s="2536"/>
      <c r="Q86" s="2536"/>
      <c r="R86" s="2536"/>
      <c r="S86" s="2536"/>
      <c r="T86" s="2536"/>
      <c r="U86" s="2536"/>
      <c r="V86" s="1305"/>
    </row>
    <row r="87" spans="1:22" ht="16.5" hidden="1" x14ac:dyDescent="0.25">
      <c r="A87" s="1294"/>
      <c r="B87" s="1352"/>
      <c r="C87" s="1317"/>
      <c r="D87" s="1258"/>
      <c r="E87" s="1259"/>
      <c r="F87" s="1228"/>
      <c r="G87" s="1249" t="s">
        <v>2151</v>
      </c>
      <c r="H87" s="1240" t="s">
        <v>2152</v>
      </c>
      <c r="I87" s="1241"/>
      <c r="J87" s="2536"/>
      <c r="K87" s="2536"/>
      <c r="L87" s="2536"/>
      <c r="M87" s="2536"/>
      <c r="N87" s="2536"/>
      <c r="O87" s="2536"/>
      <c r="P87" s="2536"/>
      <c r="Q87" s="2536"/>
      <c r="R87" s="2536"/>
      <c r="S87" s="2536"/>
      <c r="T87" s="2536"/>
      <c r="U87" s="2536"/>
      <c r="V87" s="1305"/>
    </row>
    <row r="88" spans="1:22" ht="31.5" customHeight="1" x14ac:dyDescent="0.25">
      <c r="A88" s="1279" t="s">
        <v>1155</v>
      </c>
      <c r="B88" s="1244" t="s">
        <v>185</v>
      </c>
      <c r="C88" s="1245" t="s">
        <v>186</v>
      </c>
      <c r="D88" s="1246" t="s">
        <v>187</v>
      </c>
      <c r="E88" s="1247">
        <v>5000027</v>
      </c>
      <c r="F88" s="1248" t="s">
        <v>188</v>
      </c>
      <c r="G88" s="1249"/>
      <c r="H88" s="1240"/>
      <c r="I88" s="1241" t="s">
        <v>189</v>
      </c>
      <c r="J88" s="2536">
        <f>(K88+L88+M88+N88)</f>
        <v>345</v>
      </c>
      <c r="K88" s="2536">
        <f>(K89+K90+K91+K92)</f>
        <v>84</v>
      </c>
      <c r="L88" s="2536">
        <f t="shared" ref="L88:N88" si="13">(L89+L90+L91+L92)</f>
        <v>87</v>
      </c>
      <c r="M88" s="2536">
        <f t="shared" si="13"/>
        <v>86</v>
      </c>
      <c r="N88" s="2536">
        <f t="shared" si="13"/>
        <v>88</v>
      </c>
      <c r="O88" s="2536"/>
      <c r="P88" s="1349">
        <v>68305</v>
      </c>
      <c r="Q88" s="2536"/>
      <c r="R88" s="2536"/>
      <c r="S88" s="2536"/>
      <c r="T88" s="1349">
        <f>(O88-P88-Q88-R88-S88)</f>
        <v>-68305</v>
      </c>
      <c r="U88" s="1349">
        <v>68305</v>
      </c>
      <c r="V88" s="1292" t="s">
        <v>2522</v>
      </c>
    </row>
    <row r="89" spans="1:22" ht="16.5" x14ac:dyDescent="0.25">
      <c r="A89" s="1223"/>
      <c r="B89" s="1244"/>
      <c r="C89" s="1250"/>
      <c r="D89" s="1251"/>
      <c r="E89" s="1252"/>
      <c r="F89" s="1238"/>
      <c r="G89" s="1249" t="s">
        <v>190</v>
      </c>
      <c r="H89" s="1240" t="s">
        <v>191</v>
      </c>
      <c r="I89" s="1241"/>
      <c r="J89" s="2536">
        <f>(K89+L89+M89+N89)</f>
        <v>331</v>
      </c>
      <c r="K89" s="2536">
        <v>82</v>
      </c>
      <c r="L89" s="2536">
        <v>83</v>
      </c>
      <c r="M89" s="2536">
        <v>83</v>
      </c>
      <c r="N89" s="2536">
        <v>83</v>
      </c>
      <c r="O89" s="2536"/>
      <c r="P89" s="2536"/>
      <c r="Q89" s="2536"/>
      <c r="R89" s="2536"/>
      <c r="S89" s="2536"/>
      <c r="T89" s="2536"/>
      <c r="U89" s="2536"/>
      <c r="V89" s="1305"/>
    </row>
    <row r="90" spans="1:22" ht="16.5" x14ac:dyDescent="0.25">
      <c r="A90" s="1223"/>
      <c r="B90" s="1244"/>
      <c r="C90" s="1254"/>
      <c r="D90" s="1255"/>
      <c r="E90" s="1256"/>
      <c r="F90" s="1238"/>
      <c r="G90" s="1249" t="s">
        <v>192</v>
      </c>
      <c r="H90" s="1240" t="s">
        <v>193</v>
      </c>
      <c r="I90" s="1241"/>
      <c r="J90" s="2536">
        <f t="shared" ref="J90:J92" si="14">(K90+L90+M90+N90)</f>
        <v>3</v>
      </c>
      <c r="K90" s="2536">
        <v>0</v>
      </c>
      <c r="L90" s="2536">
        <v>1</v>
      </c>
      <c r="M90" s="2536">
        <v>1</v>
      </c>
      <c r="N90" s="2536">
        <v>1</v>
      </c>
      <c r="O90" s="2536"/>
      <c r="P90" s="2536"/>
      <c r="Q90" s="2536"/>
      <c r="R90" s="2536"/>
      <c r="S90" s="2536"/>
      <c r="T90" s="2536"/>
      <c r="U90" s="2536"/>
      <c r="V90" s="1305"/>
    </row>
    <row r="91" spans="1:22" x14ac:dyDescent="0.25">
      <c r="A91" s="1223"/>
      <c r="B91" s="1244"/>
      <c r="C91" s="1254"/>
      <c r="D91" s="1255"/>
      <c r="E91" s="1256"/>
      <c r="F91" s="1238"/>
      <c r="G91" s="1249" t="s">
        <v>194</v>
      </c>
      <c r="H91" s="1240" t="s">
        <v>195</v>
      </c>
      <c r="I91" s="1241"/>
      <c r="J91" s="2536">
        <f t="shared" si="14"/>
        <v>9</v>
      </c>
      <c r="K91" s="2536">
        <v>2</v>
      </c>
      <c r="L91" s="2536">
        <v>2</v>
      </c>
      <c r="M91" s="2536">
        <v>2</v>
      </c>
      <c r="N91" s="2536">
        <v>3</v>
      </c>
      <c r="O91" s="2536"/>
      <c r="P91" s="2536"/>
      <c r="Q91" s="2536"/>
      <c r="R91" s="2536"/>
      <c r="S91" s="2536"/>
      <c r="T91" s="2536"/>
      <c r="U91" s="2536"/>
      <c r="V91" s="1305"/>
    </row>
    <row r="92" spans="1:22" x14ac:dyDescent="0.25">
      <c r="A92" s="1223"/>
      <c r="B92" s="1244"/>
      <c r="C92" s="1257"/>
      <c r="D92" s="1258"/>
      <c r="E92" s="1259"/>
      <c r="F92" s="1228"/>
      <c r="G92" s="1249" t="s">
        <v>196</v>
      </c>
      <c r="H92" s="1240" t="s">
        <v>197</v>
      </c>
      <c r="I92" s="1241"/>
      <c r="J92" s="2536">
        <f t="shared" si="14"/>
        <v>2</v>
      </c>
      <c r="K92" s="2536">
        <v>0</v>
      </c>
      <c r="L92" s="2536">
        <v>1</v>
      </c>
      <c r="M92" s="2536">
        <v>0</v>
      </c>
      <c r="N92" s="2536">
        <v>1</v>
      </c>
      <c r="O92" s="2536"/>
      <c r="P92" s="2536"/>
      <c r="Q92" s="2536"/>
      <c r="R92" s="2536"/>
      <c r="S92" s="2536"/>
      <c r="T92" s="2536"/>
      <c r="U92" s="2536"/>
      <c r="V92" s="1305"/>
    </row>
    <row r="93" spans="1:22" ht="28.5" customHeight="1" x14ac:dyDescent="0.25">
      <c r="A93" s="1223"/>
      <c r="B93" s="1244"/>
      <c r="C93" s="1245" t="s">
        <v>198</v>
      </c>
      <c r="D93" s="1246" t="s">
        <v>199</v>
      </c>
      <c r="E93" s="1247">
        <v>5000028</v>
      </c>
      <c r="F93" s="1248" t="s">
        <v>200</v>
      </c>
      <c r="G93" s="1249"/>
      <c r="H93" s="1240"/>
      <c r="I93" s="1241" t="s">
        <v>189</v>
      </c>
      <c r="J93" s="2536">
        <f>(K93+L93+M93+N93)</f>
        <v>268</v>
      </c>
      <c r="K93" s="2536">
        <f>(K94+K95+K96+K97)</f>
        <v>62</v>
      </c>
      <c r="L93" s="2536">
        <f t="shared" ref="L93:N93" si="15">(L94+L95+L96+L97)</f>
        <v>67</v>
      </c>
      <c r="M93" s="2536">
        <f t="shared" si="15"/>
        <v>71</v>
      </c>
      <c r="N93" s="2536">
        <f t="shared" si="15"/>
        <v>68</v>
      </c>
      <c r="O93" s="2536"/>
      <c r="P93" s="1349">
        <v>6000</v>
      </c>
      <c r="Q93" s="2536"/>
      <c r="R93" s="2536"/>
      <c r="S93" s="2536"/>
      <c r="T93" s="1349">
        <f>(O93-P93-Q93-R93-S93)</f>
        <v>-6000</v>
      </c>
      <c r="U93" s="1853">
        <v>0</v>
      </c>
      <c r="V93" s="1292" t="s">
        <v>2523</v>
      </c>
    </row>
    <row r="94" spans="1:22" x14ac:dyDescent="0.25">
      <c r="A94" s="1223"/>
      <c r="B94" s="1244"/>
      <c r="C94" s="1250"/>
      <c r="D94" s="1251"/>
      <c r="E94" s="1252"/>
      <c r="F94" s="1238"/>
      <c r="G94" s="1249" t="s">
        <v>201</v>
      </c>
      <c r="H94" s="1240" t="s">
        <v>202</v>
      </c>
      <c r="I94" s="1241"/>
      <c r="J94" s="2536">
        <f>(K94+L94+M94+N94)</f>
        <v>256</v>
      </c>
      <c r="K94" s="2536">
        <v>61</v>
      </c>
      <c r="L94" s="2536">
        <v>65</v>
      </c>
      <c r="M94" s="2536">
        <v>65</v>
      </c>
      <c r="N94" s="2536">
        <v>65</v>
      </c>
      <c r="O94" s="2536"/>
      <c r="P94" s="2536"/>
      <c r="Q94" s="2536"/>
      <c r="R94" s="2536"/>
      <c r="S94" s="2536"/>
      <c r="T94" s="2536"/>
      <c r="U94" s="2536"/>
      <c r="V94" s="1305"/>
    </row>
    <row r="95" spans="1:22" x14ac:dyDescent="0.25">
      <c r="A95" s="1223"/>
      <c r="B95" s="1244"/>
      <c r="C95" s="1254"/>
      <c r="D95" s="1255"/>
      <c r="E95" s="1256"/>
      <c r="F95" s="1238"/>
      <c r="G95" s="1249" t="s">
        <v>203</v>
      </c>
      <c r="H95" s="1240" t="s">
        <v>204</v>
      </c>
      <c r="I95" s="1241"/>
      <c r="J95" s="2536">
        <f t="shared" ref="J95:J97" si="16">(K95+L95+M95+N95)</f>
        <v>1</v>
      </c>
      <c r="K95" s="2536">
        <v>0</v>
      </c>
      <c r="L95" s="2536">
        <v>0</v>
      </c>
      <c r="M95" s="2536">
        <v>1</v>
      </c>
      <c r="N95" s="2536">
        <v>0</v>
      </c>
      <c r="O95" s="2536"/>
      <c r="P95" s="2536"/>
      <c r="Q95" s="2536"/>
      <c r="R95" s="2536"/>
      <c r="S95" s="2536"/>
      <c r="T95" s="2536"/>
      <c r="U95" s="2536"/>
      <c r="V95" s="1305"/>
    </row>
    <row r="96" spans="1:22" x14ac:dyDescent="0.25">
      <c r="A96" s="1223"/>
      <c r="B96" s="1244"/>
      <c r="C96" s="1254"/>
      <c r="D96" s="1255"/>
      <c r="E96" s="1256"/>
      <c r="F96" s="1238"/>
      <c r="G96" s="1249" t="s">
        <v>205</v>
      </c>
      <c r="H96" s="1240" t="s">
        <v>206</v>
      </c>
      <c r="I96" s="1241"/>
      <c r="J96" s="2536">
        <f t="shared" si="16"/>
        <v>8</v>
      </c>
      <c r="K96" s="2536">
        <v>1</v>
      </c>
      <c r="L96" s="2536">
        <v>2</v>
      </c>
      <c r="M96" s="2536">
        <v>3</v>
      </c>
      <c r="N96" s="2536">
        <v>2</v>
      </c>
      <c r="O96" s="2536"/>
      <c r="P96" s="2536"/>
      <c r="Q96" s="2536"/>
      <c r="R96" s="2536"/>
      <c r="S96" s="2536"/>
      <c r="T96" s="2536"/>
      <c r="U96" s="2536"/>
      <c r="V96" s="1305"/>
    </row>
    <row r="97" spans="1:22" x14ac:dyDescent="0.25">
      <c r="A97" s="1223"/>
      <c r="B97" s="1244"/>
      <c r="C97" s="1257"/>
      <c r="D97" s="1258"/>
      <c r="E97" s="1259"/>
      <c r="F97" s="1228"/>
      <c r="G97" s="1249" t="s">
        <v>207</v>
      </c>
      <c r="H97" s="1240" t="s">
        <v>208</v>
      </c>
      <c r="I97" s="1241"/>
      <c r="J97" s="2536">
        <f t="shared" si="16"/>
        <v>3</v>
      </c>
      <c r="K97" s="2536">
        <v>0</v>
      </c>
      <c r="L97" s="2536">
        <v>0</v>
      </c>
      <c r="M97" s="2536">
        <v>2</v>
      </c>
      <c r="N97" s="2536">
        <v>1</v>
      </c>
      <c r="O97" s="2536"/>
      <c r="P97" s="2536"/>
      <c r="Q97" s="2536"/>
      <c r="R97" s="2536"/>
      <c r="S97" s="2536"/>
      <c r="T97" s="2536"/>
      <c r="U97" s="2536"/>
      <c r="V97" s="1305"/>
    </row>
    <row r="98" spans="1:22" ht="44.25" hidden="1" customHeight="1" x14ac:dyDescent="0.25">
      <c r="A98" s="1223"/>
      <c r="B98" s="1244"/>
      <c r="C98" s="1245" t="s">
        <v>209</v>
      </c>
      <c r="D98" s="1246" t="s">
        <v>210</v>
      </c>
      <c r="E98" s="1247">
        <v>5000031</v>
      </c>
      <c r="F98" s="1248" t="s">
        <v>211</v>
      </c>
      <c r="G98" s="1249"/>
      <c r="H98" s="1240"/>
      <c r="I98" s="1241" t="s">
        <v>189</v>
      </c>
      <c r="J98" s="2536"/>
      <c r="K98" s="2536"/>
      <c r="L98" s="2536"/>
      <c r="M98" s="2536"/>
      <c r="N98" s="2536"/>
      <c r="O98" s="2536"/>
      <c r="P98" s="2536"/>
      <c r="Q98" s="2536"/>
      <c r="R98" s="2536"/>
      <c r="S98" s="2536"/>
      <c r="T98" s="2536"/>
      <c r="U98" s="2536"/>
      <c r="V98" s="1305"/>
    </row>
    <row r="99" spans="1:22" hidden="1" x14ac:dyDescent="0.25">
      <c r="A99" s="1223"/>
      <c r="B99" s="1244"/>
      <c r="C99" s="1758"/>
      <c r="D99" s="2557"/>
      <c r="E99" s="2558"/>
      <c r="F99" s="1238"/>
      <c r="G99" s="1249" t="s">
        <v>212</v>
      </c>
      <c r="H99" s="1240" t="s">
        <v>213</v>
      </c>
      <c r="I99" s="1241"/>
      <c r="J99" s="2536"/>
      <c r="K99" s="2536"/>
      <c r="L99" s="2536"/>
      <c r="M99" s="2536"/>
      <c r="N99" s="2536"/>
      <c r="O99" s="2536"/>
      <c r="P99" s="2536"/>
      <c r="Q99" s="2536"/>
      <c r="R99" s="2536"/>
      <c r="S99" s="2536"/>
      <c r="T99" s="2536"/>
      <c r="U99" s="2536"/>
      <c r="V99" s="1305"/>
    </row>
    <row r="100" spans="1:22" ht="32.25" hidden="1" customHeight="1" x14ac:dyDescent="0.25">
      <c r="A100" s="1223"/>
      <c r="B100" s="1244"/>
      <c r="C100" s="1245" t="s">
        <v>2153</v>
      </c>
      <c r="D100" s="2559" t="s">
        <v>2154</v>
      </c>
      <c r="E100" s="1247">
        <v>5000035</v>
      </c>
      <c r="F100" s="1248" t="s">
        <v>2155</v>
      </c>
      <c r="G100" s="1249"/>
      <c r="H100" s="1156"/>
      <c r="I100" s="1241" t="s">
        <v>189</v>
      </c>
      <c r="J100" s="2536"/>
      <c r="K100" s="2536"/>
      <c r="L100" s="2536"/>
      <c r="M100" s="2536"/>
      <c r="N100" s="2536"/>
      <c r="O100" s="2536"/>
      <c r="P100" s="2536"/>
      <c r="Q100" s="2536"/>
      <c r="R100" s="2536"/>
      <c r="S100" s="2536"/>
      <c r="T100" s="2536"/>
      <c r="U100" s="2536"/>
      <c r="V100" s="1305"/>
    </row>
    <row r="101" spans="1:22" ht="16.5" hidden="1" customHeight="1" x14ac:dyDescent="0.25">
      <c r="A101" s="1223"/>
      <c r="B101" s="1244"/>
      <c r="C101" s="1245"/>
      <c r="D101" s="2559"/>
      <c r="E101" s="1247"/>
      <c r="F101" s="1248"/>
      <c r="G101" s="1249" t="s">
        <v>215</v>
      </c>
      <c r="H101" s="1240" t="s">
        <v>216</v>
      </c>
      <c r="I101" s="1241"/>
      <c r="J101" s="2536"/>
      <c r="K101" s="2536"/>
      <c r="L101" s="2536"/>
      <c r="M101" s="2536"/>
      <c r="N101" s="2536"/>
      <c r="O101" s="2536"/>
      <c r="P101" s="2536"/>
      <c r="Q101" s="2536"/>
      <c r="R101" s="2536"/>
      <c r="S101" s="2536"/>
      <c r="T101" s="2536"/>
      <c r="U101" s="2536"/>
      <c r="V101" s="1305"/>
    </row>
    <row r="102" spans="1:22" ht="24.75" customHeight="1" x14ac:dyDescent="0.25">
      <c r="A102" s="1223"/>
      <c r="B102" s="1244"/>
      <c r="C102" s="1245" t="s">
        <v>217</v>
      </c>
      <c r="D102" s="1246" t="s">
        <v>218</v>
      </c>
      <c r="E102" s="1247">
        <v>5000029</v>
      </c>
      <c r="F102" s="1260" t="s">
        <v>219</v>
      </c>
      <c r="G102" s="1261"/>
      <c r="H102" s="1240"/>
      <c r="I102" s="1241" t="s">
        <v>189</v>
      </c>
      <c r="J102" s="1853">
        <f>(K102+L102+M102+N102)</f>
        <v>14</v>
      </c>
      <c r="K102" s="1853">
        <f>(K103+K104+K105+K106)</f>
        <v>1</v>
      </c>
      <c r="L102" s="1853">
        <f t="shared" ref="L102:N102" si="17">(L103+L104+L105+L106)</f>
        <v>4</v>
      </c>
      <c r="M102" s="1853">
        <f t="shared" si="17"/>
        <v>5</v>
      </c>
      <c r="N102" s="1853">
        <f t="shared" si="17"/>
        <v>4</v>
      </c>
      <c r="O102" s="2536"/>
      <c r="P102" s="1349">
        <v>1926</v>
      </c>
      <c r="Q102" s="2536"/>
      <c r="R102" s="2536"/>
      <c r="S102" s="2536"/>
      <c r="T102" s="1349">
        <f>(P102-Q102-R102-S102)</f>
        <v>1926</v>
      </c>
      <c r="U102" s="1349">
        <v>0</v>
      </c>
      <c r="V102" s="1292" t="s">
        <v>2523</v>
      </c>
    </row>
    <row r="103" spans="1:22" x14ac:dyDescent="0.25">
      <c r="A103" s="1223"/>
      <c r="B103" s="1244"/>
      <c r="C103" s="1250"/>
      <c r="D103" s="1251"/>
      <c r="E103" s="1252"/>
      <c r="F103" s="1262"/>
      <c r="G103" s="1261" t="s">
        <v>220</v>
      </c>
      <c r="H103" s="1240" t="s">
        <v>221</v>
      </c>
      <c r="I103" s="1241"/>
      <c r="J103" s="1853">
        <f>(K103+L103+M103+N103)</f>
        <v>5</v>
      </c>
      <c r="K103" s="1853">
        <v>1</v>
      </c>
      <c r="L103" s="1853">
        <v>2</v>
      </c>
      <c r="M103" s="1853">
        <v>1</v>
      </c>
      <c r="N103" s="1853">
        <v>1</v>
      </c>
      <c r="O103" s="2536"/>
      <c r="P103" s="2536"/>
      <c r="Q103" s="2536"/>
      <c r="R103" s="2536"/>
      <c r="S103" s="2536"/>
      <c r="T103" s="2536"/>
      <c r="U103" s="2536"/>
      <c r="V103" s="1292"/>
    </row>
    <row r="104" spans="1:22" ht="16.5" x14ac:dyDescent="0.25">
      <c r="A104" s="1223"/>
      <c r="B104" s="1244"/>
      <c r="C104" s="1254"/>
      <c r="D104" s="1255"/>
      <c r="E104" s="1256"/>
      <c r="F104" s="1262"/>
      <c r="G104" s="1261" t="s">
        <v>222</v>
      </c>
      <c r="H104" s="1240" t="s">
        <v>223</v>
      </c>
      <c r="I104" s="1241"/>
      <c r="J104" s="1853">
        <f t="shared" ref="J104:J106" si="18">(K104+L104+M104+N104)</f>
        <v>4</v>
      </c>
      <c r="K104" s="1853">
        <v>0</v>
      </c>
      <c r="L104" s="1853">
        <v>1</v>
      </c>
      <c r="M104" s="1853">
        <v>2</v>
      </c>
      <c r="N104" s="1853">
        <v>1</v>
      </c>
      <c r="O104" s="2536"/>
      <c r="P104" s="2536"/>
      <c r="Q104" s="2536"/>
      <c r="R104" s="2536"/>
      <c r="S104" s="2536"/>
      <c r="T104" s="2536"/>
      <c r="U104" s="2536"/>
      <c r="V104" s="1292"/>
    </row>
    <row r="105" spans="1:22" ht="16.5" x14ac:dyDescent="0.25">
      <c r="A105" s="1223"/>
      <c r="B105" s="1244"/>
      <c r="C105" s="1254"/>
      <c r="D105" s="1255"/>
      <c r="E105" s="1256"/>
      <c r="F105" s="1262"/>
      <c r="G105" s="1261" t="s">
        <v>224</v>
      </c>
      <c r="H105" s="1240" t="s">
        <v>225</v>
      </c>
      <c r="I105" s="1241"/>
      <c r="J105" s="1853">
        <f t="shared" si="18"/>
        <v>3</v>
      </c>
      <c r="K105" s="1853">
        <v>0</v>
      </c>
      <c r="L105" s="1853">
        <v>1</v>
      </c>
      <c r="M105" s="1853">
        <v>1</v>
      </c>
      <c r="N105" s="1853">
        <v>1</v>
      </c>
      <c r="O105" s="2536"/>
      <c r="P105" s="2536"/>
      <c r="Q105" s="2536"/>
      <c r="R105" s="2536"/>
      <c r="S105" s="2536"/>
      <c r="T105" s="2536"/>
      <c r="U105" s="2536"/>
      <c r="V105" s="1292"/>
    </row>
    <row r="106" spans="1:22" x14ac:dyDescent="0.25">
      <c r="A106" s="1223"/>
      <c r="B106" s="1244"/>
      <c r="C106" s="1257"/>
      <c r="D106" s="1258"/>
      <c r="E106" s="1259"/>
      <c r="F106" s="1263"/>
      <c r="G106" s="1261" t="s">
        <v>226</v>
      </c>
      <c r="H106" s="1240" t="s">
        <v>227</v>
      </c>
      <c r="I106" s="1241"/>
      <c r="J106" s="1853">
        <f t="shared" si="18"/>
        <v>2</v>
      </c>
      <c r="K106" s="1853">
        <v>0</v>
      </c>
      <c r="L106" s="1853">
        <v>0</v>
      </c>
      <c r="M106" s="1853">
        <v>1</v>
      </c>
      <c r="N106" s="1853">
        <v>1</v>
      </c>
      <c r="O106" s="2536"/>
      <c r="P106" s="2536"/>
      <c r="Q106" s="2536"/>
      <c r="R106" s="2536"/>
      <c r="S106" s="2536"/>
      <c r="T106" s="2536"/>
      <c r="U106" s="2536"/>
      <c r="V106" s="1292"/>
    </row>
    <row r="107" spans="1:22" ht="24.75" customHeight="1" x14ac:dyDescent="0.25">
      <c r="A107" s="1223"/>
      <c r="B107" s="1244"/>
      <c r="C107" s="1245" t="s">
        <v>209</v>
      </c>
      <c r="D107" s="1246" t="s">
        <v>2524</v>
      </c>
      <c r="E107" s="1247">
        <v>5000031</v>
      </c>
      <c r="F107" s="1260" t="s">
        <v>2525</v>
      </c>
      <c r="G107" s="2560"/>
      <c r="H107" s="2561"/>
      <c r="I107" s="1241" t="s">
        <v>189</v>
      </c>
      <c r="J107" s="2536"/>
      <c r="K107" s="2536"/>
      <c r="L107" s="2536"/>
      <c r="M107" s="2536"/>
      <c r="N107" s="2536"/>
      <c r="O107" s="2536"/>
      <c r="P107" s="1349">
        <v>28360</v>
      </c>
      <c r="Q107" s="2536"/>
      <c r="R107" s="2536"/>
      <c r="S107" s="2536"/>
      <c r="T107" s="1349">
        <f>(O107-P107-Q107-R107-S107)</f>
        <v>-28360</v>
      </c>
      <c r="U107" s="1349">
        <v>0</v>
      </c>
      <c r="V107" s="1292" t="s">
        <v>2523</v>
      </c>
    </row>
    <row r="108" spans="1:22" x14ac:dyDescent="0.25">
      <c r="A108" s="1223"/>
      <c r="B108" s="1244"/>
      <c r="C108" s="1264"/>
      <c r="D108" s="1265"/>
      <c r="E108" s="1266"/>
      <c r="F108" s="2562"/>
      <c r="G108" s="2563"/>
      <c r="H108" s="2564"/>
      <c r="I108" s="1281"/>
      <c r="J108" s="2536"/>
      <c r="K108" s="2536"/>
      <c r="L108" s="2536"/>
      <c r="M108" s="2536"/>
      <c r="N108" s="2536"/>
      <c r="O108" s="2536"/>
      <c r="P108" s="2536"/>
      <c r="Q108" s="2536"/>
      <c r="R108" s="2536"/>
      <c r="S108" s="2536"/>
      <c r="T108" s="2536"/>
      <c r="U108" s="2536"/>
      <c r="V108" s="1305"/>
    </row>
    <row r="109" spans="1:22" x14ac:dyDescent="0.25">
      <c r="A109" s="1223"/>
      <c r="B109" s="1798"/>
      <c r="C109" s="1264"/>
      <c r="D109" s="1265"/>
      <c r="E109" s="1266"/>
      <c r="F109" s="2565"/>
      <c r="G109" s="2566"/>
      <c r="H109" s="2567"/>
      <c r="I109" s="1296"/>
      <c r="J109" s="2536"/>
      <c r="K109" s="2536"/>
      <c r="L109" s="2536"/>
      <c r="M109" s="2536"/>
      <c r="N109" s="2536"/>
      <c r="O109" s="2536"/>
      <c r="P109" s="2536"/>
      <c r="Q109" s="2536"/>
      <c r="R109" s="2536"/>
      <c r="S109" s="2536"/>
      <c r="T109" s="2536"/>
      <c r="U109" s="2536"/>
      <c r="V109" s="1305"/>
    </row>
    <row r="110" spans="1:22" ht="13.5" hidden="1" customHeight="1" thickBot="1" x14ac:dyDescent="0.3">
      <c r="A110" s="1896" t="s">
        <v>235</v>
      </c>
      <c r="B110" s="1897"/>
      <c r="C110" s="2568"/>
      <c r="D110" s="2568"/>
      <c r="E110" s="2568"/>
      <c r="F110" s="2568"/>
      <c r="G110" s="2568"/>
      <c r="H110" s="2568"/>
      <c r="I110" s="2568"/>
      <c r="J110" s="2568"/>
      <c r="K110" s="2568"/>
      <c r="L110" s="2568"/>
      <c r="M110" s="2568"/>
      <c r="N110" s="2568"/>
      <c r="O110" s="2568"/>
      <c r="P110" s="2568"/>
      <c r="Q110" s="2568"/>
      <c r="R110" s="2568"/>
      <c r="S110" s="2568"/>
      <c r="T110" s="2568"/>
      <c r="U110" s="2568"/>
      <c r="V110" s="2569"/>
    </row>
    <row r="111" spans="1:22" ht="27" hidden="1" customHeight="1" x14ac:dyDescent="0.25">
      <c r="A111" s="1223" t="s">
        <v>236</v>
      </c>
      <c r="B111" s="1938" t="s">
        <v>237</v>
      </c>
      <c r="C111" s="1225" t="s">
        <v>238</v>
      </c>
      <c r="D111" s="2570" t="s">
        <v>239</v>
      </c>
      <c r="E111" s="2571">
        <v>5000032</v>
      </c>
      <c r="F111" s="2572" t="s">
        <v>240</v>
      </c>
      <c r="G111" s="1874"/>
      <c r="H111" s="1945"/>
      <c r="I111" s="1201" t="s">
        <v>241</v>
      </c>
      <c r="J111" s="2573"/>
      <c r="K111" s="2573"/>
      <c r="L111" s="2573"/>
      <c r="M111" s="2573"/>
      <c r="N111" s="2573"/>
      <c r="O111" s="2535"/>
      <c r="P111" s="2535"/>
      <c r="Q111" s="2535"/>
      <c r="R111" s="2535"/>
      <c r="S111" s="2535"/>
      <c r="T111" s="2535"/>
      <c r="U111" s="2574"/>
      <c r="V111" s="1326"/>
    </row>
    <row r="112" spans="1:22" ht="16.5" hidden="1" x14ac:dyDescent="0.25">
      <c r="A112" s="1294"/>
      <c r="B112" s="1939"/>
      <c r="C112" s="1225"/>
      <c r="D112" s="2575"/>
      <c r="E112" s="2543"/>
      <c r="F112" s="1263"/>
      <c r="G112" s="1874" t="s">
        <v>242</v>
      </c>
      <c r="H112" s="1240" t="s">
        <v>239</v>
      </c>
      <c r="I112" s="1201"/>
      <c r="J112" s="2576"/>
      <c r="K112" s="2536"/>
      <c r="L112" s="2536"/>
      <c r="M112" s="2536"/>
      <c r="N112" s="2536"/>
      <c r="O112" s="2536"/>
      <c r="P112" s="2536"/>
      <c r="Q112" s="2536"/>
      <c r="R112" s="2536"/>
      <c r="S112" s="2536"/>
      <c r="T112" s="2536"/>
      <c r="U112" s="2577"/>
      <c r="V112" s="1305"/>
    </row>
    <row r="113" spans="1:22" x14ac:dyDescent="0.25">
      <c r="A113" s="1156"/>
      <c r="B113" s="1156"/>
      <c r="C113" s="1270"/>
      <c r="D113" s="1271"/>
      <c r="E113" s="1272"/>
      <c r="F113" s="1160"/>
      <c r="G113" s="1273"/>
      <c r="H113" s="1156"/>
      <c r="I113" s="1160"/>
      <c r="J113" s="1156"/>
      <c r="K113" s="1156"/>
      <c r="L113" s="1156"/>
      <c r="M113" s="1156"/>
      <c r="N113" s="1156"/>
      <c r="O113" s="1156"/>
      <c r="P113" s="1156"/>
      <c r="Q113" s="1156"/>
      <c r="R113" s="1156"/>
      <c r="S113" s="1156"/>
      <c r="T113" s="1156"/>
      <c r="U113" s="1156"/>
      <c r="V113" s="1156"/>
    </row>
    <row r="114" spans="1:22" x14ac:dyDescent="0.25">
      <c r="A114" s="1268" t="s">
        <v>0</v>
      </c>
      <c r="B114" s="1268"/>
      <c r="C114" s="1268"/>
      <c r="D114" s="1268"/>
      <c r="E114" s="1268"/>
      <c r="F114" s="1268"/>
      <c r="G114" s="1268"/>
      <c r="H114" s="1268"/>
      <c r="I114" s="1268"/>
      <c r="J114" s="1268"/>
      <c r="K114" s="1268"/>
      <c r="L114" s="1268"/>
      <c r="M114" s="1268"/>
      <c r="N114" s="1268"/>
      <c r="O114" s="1268"/>
      <c r="P114" s="1268"/>
      <c r="Q114" s="1268"/>
      <c r="R114" s="1268"/>
      <c r="S114" s="1268"/>
      <c r="T114" s="1268"/>
      <c r="U114" s="1268"/>
      <c r="V114" s="1268"/>
    </row>
    <row r="115" spans="1:22" x14ac:dyDescent="0.25">
      <c r="A115" s="1268" t="s">
        <v>244</v>
      </c>
      <c r="B115" s="1268"/>
      <c r="C115" s="1268"/>
      <c r="D115" s="1268"/>
      <c r="E115" s="1268"/>
      <c r="F115" s="1268"/>
      <c r="G115" s="1268"/>
      <c r="H115" s="1268"/>
      <c r="I115" s="1268"/>
      <c r="J115" s="1268"/>
      <c r="K115" s="1268"/>
      <c r="L115" s="1268"/>
      <c r="M115" s="1268"/>
      <c r="N115" s="1268"/>
      <c r="O115" s="1268"/>
      <c r="P115" s="1268"/>
      <c r="Q115" s="1268"/>
      <c r="R115" s="1268"/>
      <c r="S115" s="1268"/>
      <c r="T115" s="1268"/>
      <c r="U115" s="1268"/>
      <c r="V115" s="1268"/>
    </row>
    <row r="116" spans="1:22" x14ac:dyDescent="0.25">
      <c r="A116" s="1158" t="s">
        <v>1938</v>
      </c>
      <c r="B116" s="1158"/>
      <c r="C116" s="1158"/>
      <c r="D116" s="1158"/>
      <c r="E116" s="1158"/>
      <c r="F116" s="1158"/>
      <c r="G116" s="1159"/>
      <c r="H116" s="1156"/>
      <c r="I116" s="1160"/>
      <c r="J116" s="1156"/>
      <c r="K116" s="1156"/>
      <c r="L116" s="1156"/>
      <c r="M116" s="1156"/>
      <c r="N116" s="1156"/>
      <c r="O116" s="1156"/>
      <c r="P116" s="1156"/>
      <c r="Q116" s="1156"/>
      <c r="R116" s="1156"/>
      <c r="S116" s="1156"/>
      <c r="T116" s="1156"/>
      <c r="U116" s="1156"/>
      <c r="V116" s="1156"/>
    </row>
    <row r="117" spans="1:22" x14ac:dyDescent="0.25">
      <c r="A117" s="1269" t="s">
        <v>246</v>
      </c>
      <c r="B117" s="1269"/>
      <c r="C117" s="1162"/>
      <c r="D117" s="1269"/>
      <c r="E117" s="1163"/>
      <c r="F117" s="1269"/>
      <c r="G117" s="1159"/>
      <c r="H117" s="1156"/>
      <c r="I117" s="1160"/>
      <c r="J117" s="1156"/>
      <c r="K117" s="1156"/>
      <c r="L117" s="1156"/>
      <c r="M117" s="1156"/>
      <c r="N117" s="1156"/>
      <c r="O117" s="1156"/>
      <c r="P117" s="1156"/>
      <c r="Q117" s="1156"/>
      <c r="R117" s="1156"/>
      <c r="S117" s="1156"/>
      <c r="T117" s="1156"/>
      <c r="U117" s="1156"/>
      <c r="V117" s="1156"/>
    </row>
    <row r="118" spans="1:22" ht="15.75" thickBot="1" x14ac:dyDescent="0.3">
      <c r="A118" s="1156"/>
      <c r="B118" s="1156"/>
      <c r="C118" s="1270"/>
      <c r="D118" s="1271"/>
      <c r="E118" s="1272"/>
      <c r="F118" s="1160"/>
      <c r="G118" s="1273"/>
      <c r="H118" s="1156"/>
      <c r="I118" s="1160"/>
      <c r="J118" s="1156"/>
      <c r="K118" s="1156"/>
      <c r="L118" s="1156"/>
      <c r="M118" s="1156"/>
      <c r="N118" s="1156"/>
      <c r="O118" s="1156"/>
      <c r="P118" s="1156"/>
      <c r="Q118" s="1156"/>
      <c r="R118" s="1156"/>
      <c r="S118" s="1156"/>
      <c r="T118" s="1156"/>
      <c r="U118" s="1156"/>
      <c r="V118" s="1156"/>
    </row>
    <row r="119" spans="1:22" ht="12.75" customHeight="1" x14ac:dyDescent="0.25">
      <c r="A119" s="1165" t="s">
        <v>4</v>
      </c>
      <c r="B119" s="1166" t="s">
        <v>247</v>
      </c>
      <c r="C119" s="1165" t="s">
        <v>5</v>
      </c>
      <c r="D119" s="1274" t="s">
        <v>6</v>
      </c>
      <c r="E119" s="1165" t="s">
        <v>7</v>
      </c>
      <c r="F119" s="1167" t="s">
        <v>248</v>
      </c>
      <c r="G119" s="1168" t="s">
        <v>249</v>
      </c>
      <c r="H119" s="1166" t="s">
        <v>250</v>
      </c>
      <c r="I119" s="1165" t="s">
        <v>11</v>
      </c>
      <c r="J119" s="1169" t="s">
        <v>251</v>
      </c>
      <c r="K119" s="1170" t="s">
        <v>252</v>
      </c>
      <c r="L119" s="1171"/>
      <c r="M119" s="1171"/>
      <c r="N119" s="1171"/>
      <c r="O119" s="1172" t="s">
        <v>253</v>
      </c>
      <c r="P119" s="1173"/>
      <c r="Q119" s="1173"/>
      <c r="R119" s="1173"/>
      <c r="S119" s="1173"/>
      <c r="T119" s="1174"/>
      <c r="U119" s="1175" t="s">
        <v>15</v>
      </c>
      <c r="V119" s="1168" t="s">
        <v>16</v>
      </c>
    </row>
    <row r="120" spans="1:22" ht="12.75" customHeight="1" x14ac:dyDescent="0.25">
      <c r="A120" s="1176"/>
      <c r="B120" s="1177"/>
      <c r="C120" s="1176"/>
      <c r="D120" s="1275"/>
      <c r="E120" s="1176"/>
      <c r="F120" s="1178"/>
      <c r="G120" s="1179"/>
      <c r="H120" s="1177"/>
      <c r="I120" s="1176"/>
      <c r="J120" s="1180"/>
      <c r="K120" s="1181"/>
      <c r="L120" s="1182"/>
      <c r="M120" s="1182"/>
      <c r="N120" s="1182"/>
      <c r="O120" s="1183" t="s">
        <v>17</v>
      </c>
      <c r="P120" s="1184" t="s">
        <v>18</v>
      </c>
      <c r="Q120" s="1184" t="s">
        <v>19</v>
      </c>
      <c r="R120" s="1184" t="s">
        <v>254</v>
      </c>
      <c r="S120" s="1185" t="s">
        <v>21</v>
      </c>
      <c r="T120" s="1186" t="s">
        <v>255</v>
      </c>
      <c r="U120" s="1180"/>
      <c r="V120" s="1179"/>
    </row>
    <row r="121" spans="1:22" ht="25.5" thickBot="1" x14ac:dyDescent="0.3">
      <c r="A121" s="1187"/>
      <c r="B121" s="1188"/>
      <c r="C121" s="1187"/>
      <c r="D121" s="1276"/>
      <c r="E121" s="1187"/>
      <c r="F121" s="1189"/>
      <c r="G121" s="1190"/>
      <c r="H121" s="1188"/>
      <c r="I121" s="1187"/>
      <c r="J121" s="1191"/>
      <c r="K121" s="1192" t="s">
        <v>23</v>
      </c>
      <c r="L121" s="1192" t="s">
        <v>24</v>
      </c>
      <c r="M121" s="1192" t="s">
        <v>25</v>
      </c>
      <c r="N121" s="1192" t="s">
        <v>26</v>
      </c>
      <c r="O121" s="1192" t="s">
        <v>256</v>
      </c>
      <c r="P121" s="1192" t="s">
        <v>742</v>
      </c>
      <c r="Q121" s="1192" t="s">
        <v>258</v>
      </c>
      <c r="R121" s="1192" t="s">
        <v>259</v>
      </c>
      <c r="S121" s="1277" t="s">
        <v>260</v>
      </c>
      <c r="T121" s="1194"/>
      <c r="U121" s="1194"/>
      <c r="V121" s="1190"/>
    </row>
    <row r="122" spans="1:22" ht="12.75" hidden="1" customHeight="1" x14ac:dyDescent="0.25">
      <c r="A122" s="1278" t="s">
        <v>261</v>
      </c>
      <c r="B122" s="1278"/>
      <c r="C122" s="1278"/>
      <c r="D122" s="1278"/>
      <c r="E122" s="1278"/>
      <c r="F122" s="1278"/>
      <c r="G122" s="1278"/>
      <c r="H122" s="1278"/>
      <c r="I122" s="1278"/>
      <c r="J122" s="1278"/>
      <c r="K122" s="1278"/>
      <c r="L122" s="1278"/>
      <c r="M122" s="1278"/>
      <c r="N122" s="1278"/>
      <c r="O122" s="1278"/>
      <c r="P122" s="1278"/>
      <c r="Q122" s="1278"/>
      <c r="R122" s="1278"/>
      <c r="S122" s="1278"/>
      <c r="T122" s="1278"/>
      <c r="U122" s="1278"/>
      <c r="V122" s="1278"/>
    </row>
    <row r="123" spans="1:22" ht="33.75" hidden="1" customHeight="1" x14ac:dyDescent="0.25">
      <c r="A123" s="1279" t="s">
        <v>262</v>
      </c>
      <c r="B123" s="1280" t="s">
        <v>263</v>
      </c>
      <c r="C123" s="1281">
        <v>3000001</v>
      </c>
      <c r="D123" s="1282" t="s">
        <v>35</v>
      </c>
      <c r="E123" s="1283">
        <v>50004430</v>
      </c>
      <c r="F123" s="2578" t="s">
        <v>264</v>
      </c>
      <c r="G123" s="1210"/>
      <c r="H123" s="1240"/>
      <c r="I123" s="1241" t="s">
        <v>37</v>
      </c>
      <c r="J123" s="1305"/>
      <c r="K123" s="1305"/>
      <c r="L123" s="1305"/>
      <c r="M123" s="1305"/>
      <c r="N123" s="1305"/>
      <c r="O123" s="1305"/>
      <c r="P123" s="1305"/>
      <c r="Q123" s="1305"/>
      <c r="R123" s="1305"/>
      <c r="S123" s="1305"/>
      <c r="T123" s="1305"/>
      <c r="U123" s="1305"/>
      <c r="V123" s="1327"/>
    </row>
    <row r="124" spans="1:22" ht="16.5" hidden="1" x14ac:dyDescent="0.25">
      <c r="A124" s="1223"/>
      <c r="B124" s="1287"/>
      <c r="C124" s="1288"/>
      <c r="D124" s="1289"/>
      <c r="E124" s="1290"/>
      <c r="F124" s="1206"/>
      <c r="G124" s="1291" t="s">
        <v>266</v>
      </c>
      <c r="H124" s="1240" t="s">
        <v>267</v>
      </c>
      <c r="I124" s="1241"/>
      <c r="J124" s="1305"/>
      <c r="K124" s="1305"/>
      <c r="L124" s="1305"/>
      <c r="M124" s="1305"/>
      <c r="N124" s="1305"/>
      <c r="O124" s="1305"/>
      <c r="P124" s="1305"/>
      <c r="Q124" s="1305"/>
      <c r="R124" s="1305"/>
      <c r="S124" s="1305"/>
      <c r="T124" s="1305"/>
      <c r="U124" s="1305"/>
      <c r="V124" s="1327"/>
    </row>
    <row r="125" spans="1:22" ht="16.5" hidden="1" x14ac:dyDescent="0.25">
      <c r="A125" s="1223"/>
      <c r="B125" s="1287"/>
      <c r="C125" s="1288"/>
      <c r="D125" s="1289"/>
      <c r="E125" s="1290"/>
      <c r="F125" s="1206"/>
      <c r="G125" s="1291" t="s">
        <v>268</v>
      </c>
      <c r="H125" s="1240" t="s">
        <v>269</v>
      </c>
      <c r="I125" s="1241"/>
      <c r="J125" s="1305"/>
      <c r="K125" s="1305"/>
      <c r="L125" s="1305"/>
      <c r="M125" s="1305"/>
      <c r="N125" s="1305"/>
      <c r="O125" s="1305"/>
      <c r="P125" s="1305"/>
      <c r="Q125" s="1305"/>
      <c r="R125" s="1305"/>
      <c r="S125" s="1305"/>
      <c r="T125" s="1305"/>
      <c r="U125" s="1305"/>
      <c r="V125" s="1327"/>
    </row>
    <row r="126" spans="1:22" ht="16.5" hidden="1" x14ac:dyDescent="0.25">
      <c r="A126" s="1294"/>
      <c r="B126" s="1295"/>
      <c r="C126" s="1296"/>
      <c r="D126" s="1297"/>
      <c r="E126" s="1298"/>
      <c r="F126" s="1201"/>
      <c r="G126" s="1291" t="s">
        <v>270</v>
      </c>
      <c r="H126" s="1240" t="s">
        <v>271</v>
      </c>
      <c r="I126" s="1241"/>
      <c r="J126" s="1305"/>
      <c r="K126" s="1305"/>
      <c r="L126" s="1305"/>
      <c r="M126" s="1305"/>
      <c r="N126" s="1305"/>
      <c r="O126" s="1305"/>
      <c r="P126" s="1305"/>
      <c r="Q126" s="1305"/>
      <c r="R126" s="1305"/>
      <c r="S126" s="1305"/>
      <c r="T126" s="1305"/>
      <c r="U126" s="1305"/>
      <c r="V126" s="1327"/>
    </row>
    <row r="127" spans="1:22" ht="39.75" hidden="1" customHeight="1" x14ac:dyDescent="0.25">
      <c r="A127" s="1279" t="s">
        <v>272</v>
      </c>
      <c r="B127" s="1311" t="s">
        <v>273</v>
      </c>
      <c r="C127" s="1281">
        <v>3000001</v>
      </c>
      <c r="D127" s="1282" t="s">
        <v>35</v>
      </c>
      <c r="E127" s="1283">
        <v>5004389</v>
      </c>
      <c r="F127" s="1241" t="s">
        <v>274</v>
      </c>
      <c r="G127" s="1210"/>
      <c r="H127" s="1240"/>
      <c r="I127" s="1241" t="s">
        <v>275</v>
      </c>
      <c r="J127" s="1305"/>
      <c r="K127" s="1305"/>
      <c r="L127" s="1305"/>
      <c r="M127" s="1305"/>
      <c r="N127" s="1305"/>
      <c r="O127" s="1305"/>
      <c r="P127" s="1305"/>
      <c r="Q127" s="1305"/>
      <c r="R127" s="1305"/>
      <c r="S127" s="1305"/>
      <c r="T127" s="1305"/>
      <c r="U127" s="1305"/>
      <c r="V127" s="1327"/>
    </row>
    <row r="128" spans="1:22" ht="12.75" hidden="1" customHeight="1" x14ac:dyDescent="0.25">
      <c r="A128" s="1223"/>
      <c r="B128" s="1199"/>
      <c r="C128" s="1288"/>
      <c r="D128" s="1289"/>
      <c r="E128" s="1290"/>
      <c r="F128" s="1206"/>
      <c r="G128" s="1291" t="s">
        <v>276</v>
      </c>
      <c r="H128" s="1240" t="s">
        <v>277</v>
      </c>
      <c r="I128" s="1241"/>
      <c r="J128" s="1305"/>
      <c r="K128" s="1305"/>
      <c r="L128" s="1305"/>
      <c r="M128" s="1305"/>
      <c r="N128" s="1305"/>
      <c r="O128" s="1305"/>
      <c r="P128" s="1305"/>
      <c r="Q128" s="1305"/>
      <c r="R128" s="1305"/>
      <c r="S128" s="1305"/>
      <c r="T128" s="1305"/>
      <c r="U128" s="1305"/>
      <c r="V128" s="1327"/>
    </row>
    <row r="129" spans="1:22" ht="16.5" hidden="1" x14ac:dyDescent="0.25">
      <c r="A129" s="1294"/>
      <c r="B129" s="1199"/>
      <c r="C129" s="1288"/>
      <c r="D129" s="1289"/>
      <c r="E129" s="1290"/>
      <c r="F129" s="1206"/>
      <c r="G129" s="1291" t="s">
        <v>278</v>
      </c>
      <c r="H129" s="1390" t="s">
        <v>279</v>
      </c>
      <c r="I129" s="1241"/>
      <c r="J129" s="1870"/>
      <c r="K129" s="1870"/>
      <c r="L129" s="1870"/>
      <c r="M129" s="1870"/>
      <c r="N129" s="1870"/>
      <c r="O129" s="1870"/>
      <c r="P129" s="1870"/>
      <c r="Q129" s="1870"/>
      <c r="R129" s="1870"/>
      <c r="S129" s="1870"/>
      <c r="T129" s="1870"/>
      <c r="U129" s="1870"/>
      <c r="V129" s="2039"/>
    </row>
    <row r="130" spans="1:22" ht="12.75" customHeight="1" x14ac:dyDescent="0.25">
      <c r="A130" s="1300" t="s">
        <v>280</v>
      </c>
      <c r="B130" s="1301"/>
      <c r="C130" s="1301"/>
      <c r="D130" s="1301"/>
      <c r="E130" s="1301"/>
      <c r="F130" s="1301"/>
      <c r="G130" s="1301"/>
      <c r="H130" s="1301"/>
      <c r="I130" s="1301"/>
      <c r="J130" s="1301"/>
      <c r="K130" s="1301"/>
      <c r="L130" s="1301"/>
      <c r="M130" s="1301"/>
      <c r="N130" s="1301"/>
      <c r="O130" s="1301"/>
      <c r="P130" s="1301"/>
      <c r="Q130" s="1301"/>
      <c r="R130" s="1301"/>
      <c r="S130" s="1301"/>
      <c r="T130" s="1301"/>
      <c r="U130" s="1301"/>
      <c r="V130" s="1302"/>
    </row>
    <row r="131" spans="1:22" ht="51" hidden="1" customHeight="1" x14ac:dyDescent="0.25">
      <c r="A131" s="1279" t="s">
        <v>53</v>
      </c>
      <c r="B131" s="1280" t="s">
        <v>281</v>
      </c>
      <c r="C131" s="1281">
        <v>3000002</v>
      </c>
      <c r="D131" s="1282" t="s">
        <v>282</v>
      </c>
      <c r="E131" s="1283">
        <v>5000059</v>
      </c>
      <c r="F131" s="1241" t="s">
        <v>283</v>
      </c>
      <c r="G131" s="1210"/>
      <c r="H131" s="1240"/>
      <c r="I131" s="1241" t="s">
        <v>284</v>
      </c>
      <c r="J131" s="1305"/>
      <c r="K131" s="1305"/>
      <c r="L131" s="1305"/>
      <c r="M131" s="1305"/>
      <c r="N131" s="1305"/>
      <c r="O131" s="1305"/>
      <c r="P131" s="1305"/>
      <c r="Q131" s="1305"/>
      <c r="R131" s="1305"/>
      <c r="S131" s="1305"/>
      <c r="T131" s="1305"/>
      <c r="U131" s="1305"/>
      <c r="V131" s="1327"/>
    </row>
    <row r="132" spans="1:22" ht="24.75" hidden="1" x14ac:dyDescent="0.25">
      <c r="A132" s="1223"/>
      <c r="B132" s="1287"/>
      <c r="C132" s="1288"/>
      <c r="D132" s="1289"/>
      <c r="E132" s="1290"/>
      <c r="F132" s="1206"/>
      <c r="G132" s="1291" t="s">
        <v>285</v>
      </c>
      <c r="H132" s="1324" t="s">
        <v>286</v>
      </c>
      <c r="I132" s="1241"/>
      <c r="J132" s="1305"/>
      <c r="K132" s="1305"/>
      <c r="L132" s="1305"/>
      <c r="M132" s="1305"/>
      <c r="N132" s="1305"/>
      <c r="O132" s="1305"/>
      <c r="P132" s="1305"/>
      <c r="Q132" s="1305"/>
      <c r="R132" s="1305"/>
      <c r="S132" s="1305"/>
      <c r="T132" s="1305"/>
      <c r="U132" s="1305"/>
      <c r="V132" s="1327"/>
    </row>
    <row r="133" spans="1:22" ht="24.75" hidden="1" x14ac:dyDescent="0.25">
      <c r="A133" s="1223"/>
      <c r="B133" s="1287"/>
      <c r="C133" s="1288"/>
      <c r="D133" s="1289"/>
      <c r="E133" s="1290"/>
      <c r="F133" s="1206"/>
      <c r="G133" s="1291" t="s">
        <v>287</v>
      </c>
      <c r="H133" s="1240" t="s">
        <v>288</v>
      </c>
      <c r="I133" s="1241"/>
      <c r="J133" s="1305"/>
      <c r="K133" s="1305"/>
      <c r="L133" s="1305"/>
      <c r="M133" s="1305"/>
      <c r="N133" s="1305"/>
      <c r="O133" s="1305"/>
      <c r="P133" s="1305"/>
      <c r="Q133" s="1305"/>
      <c r="R133" s="1305"/>
      <c r="S133" s="1305"/>
      <c r="T133" s="1305"/>
      <c r="U133" s="1305"/>
      <c r="V133" s="1327"/>
    </row>
    <row r="134" spans="1:22" ht="24.75" hidden="1" x14ac:dyDescent="0.25">
      <c r="A134" s="1223"/>
      <c r="B134" s="1287"/>
      <c r="C134" s="1296"/>
      <c r="D134" s="1297"/>
      <c r="E134" s="1298"/>
      <c r="F134" s="1201"/>
      <c r="G134" s="1291" t="s">
        <v>289</v>
      </c>
      <c r="H134" s="1240" t="s">
        <v>290</v>
      </c>
      <c r="I134" s="1241"/>
      <c r="J134" s="1305"/>
      <c r="K134" s="1305"/>
      <c r="L134" s="1305"/>
      <c r="M134" s="1305"/>
      <c r="N134" s="1305"/>
      <c r="O134" s="1305"/>
      <c r="P134" s="1305"/>
      <c r="Q134" s="1305"/>
      <c r="R134" s="1305"/>
      <c r="S134" s="1305"/>
      <c r="T134" s="1305"/>
      <c r="U134" s="1305"/>
      <c r="V134" s="1327"/>
    </row>
    <row r="135" spans="1:22" ht="52.5" customHeight="1" x14ac:dyDescent="0.25">
      <c r="A135" s="1223"/>
      <c r="B135" s="1287"/>
      <c r="C135" s="1281">
        <v>3000005</v>
      </c>
      <c r="D135" s="2579" t="s">
        <v>291</v>
      </c>
      <c r="E135" s="1318">
        <v>5000058</v>
      </c>
      <c r="F135" s="2580" t="s">
        <v>292</v>
      </c>
      <c r="G135" s="1205"/>
      <c r="H135" s="1240"/>
      <c r="I135" s="1205" t="s">
        <v>293</v>
      </c>
      <c r="J135" s="2581">
        <f>(K135+L135+M135+N135)</f>
        <v>992</v>
      </c>
      <c r="K135" s="2581">
        <v>248</v>
      </c>
      <c r="L135" s="2581">
        <v>248</v>
      </c>
      <c r="M135" s="2581">
        <v>248</v>
      </c>
      <c r="N135" s="2581">
        <v>248</v>
      </c>
      <c r="O135" s="1553"/>
      <c r="P135" s="1305"/>
      <c r="Q135" s="1305"/>
      <c r="R135" s="1305"/>
      <c r="S135" s="1305"/>
      <c r="T135" s="1305"/>
      <c r="U135" s="1305"/>
      <c r="V135" s="1327"/>
    </row>
    <row r="136" spans="1:22" ht="26.25" x14ac:dyDescent="0.25">
      <c r="A136" s="1223"/>
      <c r="B136" s="1287"/>
      <c r="C136" s="1288"/>
      <c r="D136" s="1315"/>
      <c r="E136" s="1241"/>
      <c r="F136" s="1206"/>
      <c r="G136" s="2046"/>
      <c r="H136" s="2582" t="s">
        <v>292</v>
      </c>
      <c r="I136" s="1210"/>
      <c r="J136" s="1305"/>
      <c r="K136" s="1305"/>
      <c r="L136" s="1305"/>
      <c r="M136" s="1305"/>
      <c r="N136" s="1305"/>
      <c r="O136" s="1305"/>
      <c r="P136" s="1305"/>
      <c r="Q136" s="1305"/>
      <c r="R136" s="1305"/>
      <c r="S136" s="1305"/>
      <c r="T136" s="1305"/>
      <c r="U136" s="1305"/>
      <c r="V136" s="1327"/>
    </row>
    <row r="137" spans="1:22" ht="60" hidden="1" customHeight="1" x14ac:dyDescent="0.25">
      <c r="A137" s="1223" t="s">
        <v>294</v>
      </c>
      <c r="B137" s="1348" t="s">
        <v>295</v>
      </c>
      <c r="C137" s="1281">
        <v>3033288</v>
      </c>
      <c r="D137" s="1282" t="s">
        <v>296</v>
      </c>
      <c r="E137" s="1318">
        <v>5000039</v>
      </c>
      <c r="F137" s="1241" t="s">
        <v>297</v>
      </c>
      <c r="G137" s="1343"/>
      <c r="H137" s="1240"/>
      <c r="I137" s="1241" t="s">
        <v>57</v>
      </c>
      <c r="J137" s="1305"/>
      <c r="K137" s="1305"/>
      <c r="L137" s="1305"/>
      <c r="M137" s="1305"/>
      <c r="N137" s="1305"/>
      <c r="O137" s="1305"/>
      <c r="P137" s="1305"/>
      <c r="Q137" s="1305"/>
      <c r="R137" s="1305"/>
      <c r="S137" s="1305"/>
      <c r="T137" s="1305"/>
      <c r="U137" s="1305"/>
      <c r="V137" s="1327"/>
    </row>
    <row r="138" spans="1:22" ht="48.75" hidden="1" customHeight="1" x14ac:dyDescent="0.25">
      <c r="A138" s="1223"/>
      <c r="B138" s="1348"/>
      <c r="C138" s="1288"/>
      <c r="D138" s="1289"/>
      <c r="E138" s="1318"/>
      <c r="F138" s="1206"/>
      <c r="G138" s="1210"/>
      <c r="H138" s="1240" t="s">
        <v>298</v>
      </c>
      <c r="I138" s="1241"/>
      <c r="J138" s="1305"/>
      <c r="K138" s="1305"/>
      <c r="L138" s="1305"/>
      <c r="M138" s="1305"/>
      <c r="N138" s="1305"/>
      <c r="O138" s="1305"/>
      <c r="P138" s="1305"/>
      <c r="Q138" s="1305"/>
      <c r="R138" s="1305"/>
      <c r="S138" s="1305"/>
      <c r="T138" s="1305"/>
      <c r="U138" s="1305"/>
      <c r="V138" s="1327"/>
    </row>
    <row r="139" spans="1:22" ht="42.75" hidden="1" customHeight="1" x14ac:dyDescent="0.25">
      <c r="A139" s="1223"/>
      <c r="B139" s="1348"/>
      <c r="C139" s="1288"/>
      <c r="D139" s="1289"/>
      <c r="E139" s="1318"/>
      <c r="F139" s="1206"/>
      <c r="G139" s="1291" t="s">
        <v>299</v>
      </c>
      <c r="H139" s="1240" t="s">
        <v>300</v>
      </c>
      <c r="I139" s="1241"/>
      <c r="J139" s="1305"/>
      <c r="K139" s="1305"/>
      <c r="L139" s="1305"/>
      <c r="M139" s="1305"/>
      <c r="N139" s="1305"/>
      <c r="O139" s="1305"/>
      <c r="P139" s="1305"/>
      <c r="Q139" s="1305"/>
      <c r="R139" s="1305"/>
      <c r="S139" s="1305"/>
      <c r="T139" s="1305"/>
      <c r="U139" s="1305"/>
      <c r="V139" s="1327"/>
    </row>
    <row r="140" spans="1:22" ht="36.75" hidden="1" customHeight="1" x14ac:dyDescent="0.25">
      <c r="A140" s="1223"/>
      <c r="B140" s="1348"/>
      <c r="C140" s="1288"/>
      <c r="D140" s="1297"/>
      <c r="E140" s="1318"/>
      <c r="F140" s="1201"/>
      <c r="G140" s="1291" t="s">
        <v>301</v>
      </c>
      <c r="H140" s="1240" t="s">
        <v>302</v>
      </c>
      <c r="I140" s="1241"/>
      <c r="J140" s="1305"/>
      <c r="K140" s="1305"/>
      <c r="L140" s="1305"/>
      <c r="M140" s="1305"/>
      <c r="N140" s="1305"/>
      <c r="O140" s="1305"/>
      <c r="P140" s="1305"/>
      <c r="Q140" s="1305"/>
      <c r="R140" s="1305"/>
      <c r="S140" s="1305"/>
      <c r="T140" s="1305"/>
      <c r="U140" s="1305"/>
      <c r="V140" s="1327"/>
    </row>
    <row r="141" spans="1:22" ht="54" hidden="1" customHeight="1" x14ac:dyDescent="0.25">
      <c r="A141" s="1223"/>
      <c r="B141" s="1348"/>
      <c r="C141" s="1288">
        <v>3033289</v>
      </c>
      <c r="D141" s="1336" t="s">
        <v>303</v>
      </c>
      <c r="E141" s="1318">
        <v>5000040</v>
      </c>
      <c r="F141" s="1241" t="s">
        <v>304</v>
      </c>
      <c r="G141" s="1343"/>
      <c r="H141" s="2583"/>
      <c r="I141" s="1306" t="s">
        <v>64</v>
      </c>
      <c r="J141" s="1305"/>
      <c r="K141" s="1305"/>
      <c r="L141" s="1305"/>
      <c r="M141" s="1305"/>
      <c r="N141" s="1305"/>
      <c r="O141" s="1305"/>
      <c r="P141" s="1305"/>
      <c r="Q141" s="1305"/>
      <c r="R141" s="1305"/>
      <c r="S141" s="1305"/>
      <c r="T141" s="1305"/>
      <c r="U141" s="1305"/>
      <c r="V141" s="1327"/>
    </row>
    <row r="142" spans="1:22" ht="30.75" hidden="1" customHeight="1" x14ac:dyDescent="0.25">
      <c r="A142" s="1223"/>
      <c r="B142" s="1348"/>
      <c r="C142" s="1288"/>
      <c r="D142" s="1336"/>
      <c r="E142" s="1318"/>
      <c r="F142" s="1206"/>
      <c r="G142" s="1291" t="s">
        <v>305</v>
      </c>
      <c r="H142" s="1413" t="s">
        <v>306</v>
      </c>
      <c r="I142" s="1241"/>
      <c r="J142" s="1305"/>
      <c r="K142" s="1305"/>
      <c r="L142" s="1305"/>
      <c r="M142" s="1305"/>
      <c r="N142" s="1305"/>
      <c r="O142" s="1305"/>
      <c r="P142" s="1305"/>
      <c r="Q142" s="1305"/>
      <c r="R142" s="1305"/>
      <c r="S142" s="1305"/>
      <c r="T142" s="1305"/>
      <c r="U142" s="1305"/>
      <c r="V142" s="1327"/>
    </row>
    <row r="143" spans="1:22" ht="39.75" hidden="1" customHeight="1" x14ac:dyDescent="0.25">
      <c r="A143" s="1223"/>
      <c r="B143" s="1348"/>
      <c r="C143" s="1288"/>
      <c r="D143" s="1336"/>
      <c r="E143" s="1318"/>
      <c r="F143" s="1201"/>
      <c r="G143" s="1291" t="s">
        <v>307</v>
      </c>
      <c r="H143" s="1413" t="s">
        <v>308</v>
      </c>
      <c r="I143" s="1241"/>
      <c r="J143" s="1305"/>
      <c r="K143" s="1305"/>
      <c r="L143" s="1305"/>
      <c r="M143" s="1305"/>
      <c r="N143" s="1305"/>
      <c r="O143" s="1305"/>
      <c r="P143" s="1305"/>
      <c r="Q143" s="1305"/>
      <c r="R143" s="1305"/>
      <c r="S143" s="1305"/>
      <c r="T143" s="1305"/>
      <c r="U143" s="1305"/>
      <c r="V143" s="1327"/>
    </row>
    <row r="144" spans="1:22" ht="33" customHeight="1" x14ac:dyDescent="0.25">
      <c r="A144" s="1223"/>
      <c r="B144" s="1348"/>
      <c r="C144" s="1288">
        <v>3033290</v>
      </c>
      <c r="D144" s="1281" t="s">
        <v>309</v>
      </c>
      <c r="E144" s="1283">
        <v>5000041</v>
      </c>
      <c r="F144" s="1241" t="s">
        <v>310</v>
      </c>
      <c r="G144" s="1343"/>
      <c r="H144" s="1355"/>
      <c r="I144" s="1306" t="s">
        <v>73</v>
      </c>
      <c r="J144" s="1553">
        <f>(K144+L144+M144+N144)</f>
        <v>47</v>
      </c>
      <c r="K144" s="1553">
        <f>(K145+K146+K147)</f>
        <v>4</v>
      </c>
      <c r="L144" s="1553">
        <f t="shared" ref="L144:N144" si="19">(L145+L146+L147)</f>
        <v>13</v>
      </c>
      <c r="M144" s="1553">
        <f t="shared" si="19"/>
        <v>15</v>
      </c>
      <c r="N144" s="1553">
        <f t="shared" si="19"/>
        <v>15</v>
      </c>
      <c r="O144" s="1305"/>
      <c r="P144" s="1305"/>
      <c r="Q144" s="1305"/>
      <c r="R144" s="1305"/>
      <c r="S144" s="1305"/>
      <c r="T144" s="1305"/>
      <c r="U144" s="1305"/>
      <c r="V144" s="1327"/>
    </row>
    <row r="145" spans="1:22" ht="45.75" customHeight="1" x14ac:dyDescent="0.25">
      <c r="A145" s="1223"/>
      <c r="B145" s="1348"/>
      <c r="C145" s="1288"/>
      <c r="D145" s="1288"/>
      <c r="E145" s="1283"/>
      <c r="F145" s="1288"/>
      <c r="G145" s="1291" t="s">
        <v>311</v>
      </c>
      <c r="H145" s="2584" t="s">
        <v>312</v>
      </c>
      <c r="I145" s="1241"/>
      <c r="J145" s="1305">
        <f>(K145+L145+M145+N145)</f>
        <v>6</v>
      </c>
      <c r="K145" s="1305">
        <v>0</v>
      </c>
      <c r="L145" s="1305">
        <v>2</v>
      </c>
      <c r="M145" s="1305">
        <v>2</v>
      </c>
      <c r="N145" s="1305">
        <v>2</v>
      </c>
      <c r="O145" s="1305"/>
      <c r="P145" s="1305"/>
      <c r="Q145" s="1305"/>
      <c r="R145" s="1305"/>
      <c r="S145" s="1305"/>
      <c r="T145" s="1305"/>
      <c r="U145" s="1305"/>
      <c r="V145" s="1327"/>
    </row>
    <row r="146" spans="1:22" ht="36" customHeight="1" x14ac:dyDescent="0.25">
      <c r="A146" s="1223"/>
      <c r="B146" s="1348"/>
      <c r="C146" s="1288"/>
      <c r="D146" s="1288"/>
      <c r="E146" s="1283"/>
      <c r="F146" s="1288"/>
      <c r="G146" s="1291" t="s">
        <v>313</v>
      </c>
      <c r="H146" s="1413" t="s">
        <v>314</v>
      </c>
      <c r="I146" s="1241"/>
      <c r="J146" s="1305">
        <f>(K146+L146+M146+N146)</f>
        <v>35</v>
      </c>
      <c r="K146" s="1305">
        <v>4</v>
      </c>
      <c r="L146" s="1305">
        <v>9</v>
      </c>
      <c r="M146" s="1305">
        <v>11</v>
      </c>
      <c r="N146" s="1305">
        <v>11</v>
      </c>
      <c r="O146" s="1305"/>
      <c r="P146" s="1305"/>
      <c r="Q146" s="1305"/>
      <c r="R146" s="1305"/>
      <c r="S146" s="1305"/>
      <c r="T146" s="1305"/>
      <c r="U146" s="1305"/>
      <c r="V146" s="1327"/>
    </row>
    <row r="147" spans="1:22" ht="36" customHeight="1" x14ac:dyDescent="0.25">
      <c r="A147" s="1223"/>
      <c r="B147" s="1348"/>
      <c r="C147" s="1205"/>
      <c r="D147" s="1296"/>
      <c r="E147" s="1283"/>
      <c r="F147" s="1296"/>
      <c r="G147" s="2585" t="s">
        <v>315</v>
      </c>
      <c r="H147" s="2586" t="s">
        <v>316</v>
      </c>
      <c r="I147" s="1210"/>
      <c r="J147" s="1305">
        <f>(K147+L147+M147+N147)</f>
        <v>6</v>
      </c>
      <c r="K147" s="1305">
        <v>0</v>
      </c>
      <c r="L147" s="1305">
        <v>2</v>
      </c>
      <c r="M147" s="1305">
        <v>2</v>
      </c>
      <c r="N147" s="1305">
        <v>2</v>
      </c>
      <c r="O147" s="1305"/>
      <c r="P147" s="1305"/>
      <c r="Q147" s="1305"/>
      <c r="R147" s="1305"/>
      <c r="S147" s="1305"/>
      <c r="T147" s="1305"/>
      <c r="U147" s="1305"/>
      <c r="V147" s="1327"/>
    </row>
    <row r="148" spans="1:22" ht="39.75" hidden="1" customHeight="1" x14ac:dyDescent="0.25">
      <c r="A148" s="1223"/>
      <c r="B148" s="1348"/>
      <c r="C148" s="1288">
        <v>3033412</v>
      </c>
      <c r="D148" s="1282" t="s">
        <v>317</v>
      </c>
      <c r="E148" s="1283">
        <v>5000056</v>
      </c>
      <c r="F148" s="1241" t="s">
        <v>318</v>
      </c>
      <c r="G148" s="1319"/>
      <c r="H148" s="1355"/>
      <c r="I148" s="1306" t="s">
        <v>82</v>
      </c>
      <c r="J148" s="1305"/>
      <c r="K148" s="1305"/>
      <c r="L148" s="1305"/>
      <c r="M148" s="1305"/>
      <c r="N148" s="1305"/>
      <c r="O148" s="1305"/>
      <c r="P148" s="1305"/>
      <c r="Q148" s="1305"/>
      <c r="R148" s="1305"/>
      <c r="S148" s="1305"/>
      <c r="T148" s="1305"/>
      <c r="U148" s="1305"/>
      <c r="V148" s="1327"/>
    </row>
    <row r="149" spans="1:22" ht="24.75" hidden="1" x14ac:dyDescent="0.25">
      <c r="A149" s="1223"/>
      <c r="B149" s="1348"/>
      <c r="C149" s="1288"/>
      <c r="D149" s="1289"/>
      <c r="E149" s="1318"/>
      <c r="F149" s="1206"/>
      <c r="G149" s="1994"/>
      <c r="H149" s="1413" t="s">
        <v>319</v>
      </c>
      <c r="I149" s="1241"/>
      <c r="J149" s="1305"/>
      <c r="K149" s="1305"/>
      <c r="L149" s="1305"/>
      <c r="M149" s="1305"/>
      <c r="N149" s="1305"/>
      <c r="O149" s="1305"/>
      <c r="P149" s="1305"/>
      <c r="Q149" s="1305"/>
      <c r="R149" s="1305"/>
      <c r="S149" s="1305"/>
      <c r="T149" s="1305"/>
      <c r="U149" s="1305"/>
      <c r="V149" s="1327"/>
    </row>
    <row r="150" spans="1:22" ht="33" hidden="1" x14ac:dyDescent="0.25">
      <c r="A150" s="1223"/>
      <c r="B150" s="1348"/>
      <c r="C150" s="1288"/>
      <c r="D150" s="1289"/>
      <c r="E150" s="1318"/>
      <c r="F150" s="1206"/>
      <c r="G150" s="1994"/>
      <c r="H150" s="1413" t="s">
        <v>320</v>
      </c>
      <c r="I150" s="1241"/>
      <c r="J150" s="1305"/>
      <c r="K150" s="1305"/>
      <c r="L150" s="1305"/>
      <c r="M150" s="1305"/>
      <c r="N150" s="1305"/>
      <c r="O150" s="1305"/>
      <c r="P150" s="1305"/>
      <c r="Q150" s="1305"/>
      <c r="R150" s="1305"/>
      <c r="S150" s="1305"/>
      <c r="T150" s="1305"/>
      <c r="U150" s="1305"/>
      <c r="V150" s="1327"/>
    </row>
    <row r="151" spans="1:22" ht="24.75" hidden="1" x14ac:dyDescent="0.25">
      <c r="A151" s="1294"/>
      <c r="B151" s="1348"/>
      <c r="C151" s="1296"/>
      <c r="D151" s="1297"/>
      <c r="E151" s="1318"/>
      <c r="F151" s="1206"/>
      <c r="G151" s="1994"/>
      <c r="H151" s="1413" t="s">
        <v>321</v>
      </c>
      <c r="I151" s="1241"/>
      <c r="J151" s="1305"/>
      <c r="K151" s="1305"/>
      <c r="L151" s="1305"/>
      <c r="M151" s="1305"/>
      <c r="N151" s="1305"/>
      <c r="O151" s="1305"/>
      <c r="P151" s="1305"/>
      <c r="Q151" s="1305"/>
      <c r="R151" s="1305"/>
      <c r="S151" s="1305"/>
      <c r="T151" s="1305"/>
      <c r="U151" s="1305"/>
      <c r="V151" s="1327"/>
    </row>
    <row r="152" spans="1:22" ht="26.25" customHeight="1" x14ac:dyDescent="0.25">
      <c r="A152" s="1279" t="s">
        <v>322</v>
      </c>
      <c r="B152" s="1280" t="s">
        <v>323</v>
      </c>
      <c r="C152" s="1281">
        <v>3000005</v>
      </c>
      <c r="D152" s="1282" t="s">
        <v>291</v>
      </c>
      <c r="E152" s="1303">
        <v>5000058</v>
      </c>
      <c r="F152" s="1241" t="s">
        <v>324</v>
      </c>
      <c r="G152" s="1304"/>
      <c r="H152" s="1305"/>
      <c r="I152" s="1306" t="s">
        <v>293</v>
      </c>
      <c r="J152" s="1305"/>
      <c r="K152" s="1305"/>
      <c r="L152" s="1305"/>
      <c r="M152" s="1305"/>
      <c r="N152" s="1305"/>
      <c r="O152" s="1305"/>
      <c r="P152" s="1305"/>
      <c r="Q152" s="1305"/>
      <c r="R152" s="1305"/>
      <c r="S152" s="1305"/>
      <c r="T152" s="1305"/>
      <c r="U152" s="1305"/>
      <c r="V152" s="1327"/>
    </row>
    <row r="153" spans="1:22" ht="33" x14ac:dyDescent="0.25">
      <c r="A153" s="1223"/>
      <c r="B153" s="1287"/>
      <c r="C153" s="1288"/>
      <c r="D153" s="1289"/>
      <c r="E153" s="1303"/>
      <c r="F153" s="1206"/>
      <c r="G153" s="1308" t="s">
        <v>326</v>
      </c>
      <c r="H153" s="1240" t="s">
        <v>327</v>
      </c>
      <c r="I153" s="1206"/>
      <c r="J153" s="1553">
        <f>(K153+L153+M153+N153)</f>
        <v>496</v>
      </c>
      <c r="K153" s="1553">
        <v>124</v>
      </c>
      <c r="L153" s="1553">
        <v>124</v>
      </c>
      <c r="M153" s="1553">
        <v>124</v>
      </c>
      <c r="N153" s="1553">
        <v>124</v>
      </c>
      <c r="O153" s="1305"/>
      <c r="P153" s="1305"/>
      <c r="Q153" s="1305"/>
      <c r="R153" s="1305"/>
      <c r="S153" s="1305"/>
      <c r="T153" s="1305"/>
      <c r="U153" s="1305"/>
      <c r="V153" s="1327"/>
    </row>
    <row r="154" spans="1:22" ht="24.75" customHeight="1" x14ac:dyDescent="0.25">
      <c r="A154" s="1294"/>
      <c r="B154" s="1295"/>
      <c r="C154" s="1296"/>
      <c r="D154" s="1297"/>
      <c r="E154" s="1303"/>
      <c r="F154" s="1206"/>
      <c r="G154" s="1308" t="s">
        <v>328</v>
      </c>
      <c r="H154" s="1240" t="s">
        <v>329</v>
      </c>
      <c r="I154" s="1201"/>
      <c r="J154" s="1553">
        <f>(K154+L154+M154+N154)</f>
        <v>496</v>
      </c>
      <c r="K154" s="1553">
        <v>124</v>
      </c>
      <c r="L154" s="1553">
        <v>124</v>
      </c>
      <c r="M154" s="1553">
        <v>124</v>
      </c>
      <c r="N154" s="1553">
        <v>124</v>
      </c>
      <c r="O154" s="1305"/>
      <c r="P154" s="1305"/>
      <c r="Q154" s="1305"/>
      <c r="R154" s="1305"/>
      <c r="S154" s="1305"/>
      <c r="T154" s="1305"/>
      <c r="U154" s="1305"/>
      <c r="V154" s="1327"/>
    </row>
    <row r="155" spans="1:22" ht="27.75" customHeight="1" x14ac:dyDescent="0.25">
      <c r="A155" s="1279" t="s">
        <v>330</v>
      </c>
      <c r="B155" s="1311" t="s">
        <v>331</v>
      </c>
      <c r="C155" s="1281">
        <v>3033291</v>
      </c>
      <c r="D155" s="1281" t="s">
        <v>332</v>
      </c>
      <c r="E155" s="1318">
        <v>5000042</v>
      </c>
      <c r="F155" s="1306" t="s">
        <v>333</v>
      </c>
      <c r="G155" s="1312"/>
      <c r="H155" s="1305"/>
      <c r="I155" s="1306" t="s">
        <v>334</v>
      </c>
      <c r="J155" s="1553">
        <f t="shared" ref="J155:J171" si="20">(K155+L155+M155+N155)</f>
        <v>539</v>
      </c>
      <c r="K155" s="1553">
        <f>(K156+K157+K158+K159+K160+K161+K162+K163+K164+K165+K166+K167+K168+K169+K170)</f>
        <v>118</v>
      </c>
      <c r="L155" s="1553">
        <f t="shared" ref="L155:N155" si="21">(L156+L157+L158+L159+L160+L161+L162+L163+L164+L165+L166+L167+L168+L169+L170)</f>
        <v>133</v>
      </c>
      <c r="M155" s="1553">
        <f t="shared" si="21"/>
        <v>150</v>
      </c>
      <c r="N155" s="1553">
        <f t="shared" si="21"/>
        <v>138</v>
      </c>
      <c r="O155" s="1305"/>
      <c r="P155" s="1305"/>
      <c r="Q155" s="1305"/>
      <c r="R155" s="1305"/>
      <c r="S155" s="1305"/>
      <c r="T155" s="1305"/>
      <c r="U155" s="1305"/>
      <c r="V155" s="1327"/>
    </row>
    <row r="156" spans="1:22" x14ac:dyDescent="0.25">
      <c r="A156" s="1223"/>
      <c r="B156" s="1199"/>
      <c r="C156" s="1288"/>
      <c r="D156" s="1288"/>
      <c r="E156" s="1318"/>
      <c r="F156" s="1306"/>
      <c r="G156" s="1308" t="s">
        <v>336</v>
      </c>
      <c r="H156" s="1240" t="s">
        <v>337</v>
      </c>
      <c r="I156" s="1206"/>
      <c r="J156" s="1553">
        <f t="shared" si="20"/>
        <v>1</v>
      </c>
      <c r="K156" s="2587">
        <v>0</v>
      </c>
      <c r="L156" s="2587">
        <v>0</v>
      </c>
      <c r="M156" s="2587">
        <v>1</v>
      </c>
      <c r="N156" s="2587">
        <v>0</v>
      </c>
      <c r="O156" s="1870"/>
      <c r="P156" s="1870"/>
      <c r="Q156" s="1870"/>
      <c r="R156" s="1870"/>
      <c r="S156" s="1870"/>
      <c r="T156" s="1870"/>
      <c r="U156" s="1870"/>
      <c r="V156" s="1327"/>
    </row>
    <row r="157" spans="1:22" x14ac:dyDescent="0.25">
      <c r="A157" s="1223"/>
      <c r="B157" s="1199"/>
      <c r="C157" s="1288"/>
      <c r="D157" s="1288"/>
      <c r="E157" s="1318"/>
      <c r="F157" s="1206"/>
      <c r="G157" s="1308" t="s">
        <v>338</v>
      </c>
      <c r="H157" s="1240" t="s">
        <v>339</v>
      </c>
      <c r="I157" s="1206"/>
      <c r="J157" s="1553">
        <f t="shared" si="20"/>
        <v>1</v>
      </c>
      <c r="K157" s="2587">
        <v>0</v>
      </c>
      <c r="L157" s="2587">
        <v>0</v>
      </c>
      <c r="M157" s="2587">
        <v>1</v>
      </c>
      <c r="N157" s="2587">
        <v>0</v>
      </c>
      <c r="O157" s="1870"/>
      <c r="P157" s="1870"/>
      <c r="Q157" s="1870"/>
      <c r="R157" s="1870"/>
      <c r="S157" s="1870"/>
      <c r="T157" s="1870"/>
      <c r="U157" s="1870"/>
      <c r="V157" s="1327"/>
    </row>
    <row r="158" spans="1:22" x14ac:dyDescent="0.25">
      <c r="A158" s="1223"/>
      <c r="B158" s="1199"/>
      <c r="C158" s="1288"/>
      <c r="D158" s="1288"/>
      <c r="E158" s="1318"/>
      <c r="F158" s="1206"/>
      <c r="G158" s="1308" t="s">
        <v>340</v>
      </c>
      <c r="H158" s="1240" t="s">
        <v>341</v>
      </c>
      <c r="I158" s="1206"/>
      <c r="J158" s="1553">
        <f t="shared" si="20"/>
        <v>1</v>
      </c>
      <c r="K158" s="2587">
        <v>0</v>
      </c>
      <c r="L158" s="2587">
        <v>0</v>
      </c>
      <c r="M158" s="2587">
        <v>1</v>
      </c>
      <c r="N158" s="2587">
        <v>0</v>
      </c>
      <c r="O158" s="1870"/>
      <c r="P158" s="1870"/>
      <c r="Q158" s="1870"/>
      <c r="R158" s="1870"/>
      <c r="S158" s="1870"/>
      <c r="T158" s="1870"/>
      <c r="U158" s="1870"/>
      <c r="V158" s="1327"/>
    </row>
    <row r="159" spans="1:22" x14ac:dyDescent="0.25">
      <c r="A159" s="1223"/>
      <c r="B159" s="1199"/>
      <c r="C159" s="1288"/>
      <c r="D159" s="1288"/>
      <c r="E159" s="1318"/>
      <c r="F159" s="1206"/>
      <c r="G159" s="1308" t="s">
        <v>342</v>
      </c>
      <c r="H159" s="1240" t="s">
        <v>343</v>
      </c>
      <c r="I159" s="1206"/>
      <c r="J159" s="1553">
        <f t="shared" si="20"/>
        <v>1</v>
      </c>
      <c r="K159" s="2587">
        <v>0</v>
      </c>
      <c r="L159" s="2587">
        <v>0</v>
      </c>
      <c r="M159" s="2587">
        <v>1</v>
      </c>
      <c r="N159" s="2587">
        <v>0</v>
      </c>
      <c r="O159" s="1870"/>
      <c r="P159" s="1870"/>
      <c r="Q159" s="1870"/>
      <c r="R159" s="1870"/>
      <c r="S159" s="1870"/>
      <c r="T159" s="1870"/>
      <c r="U159" s="1870"/>
      <c r="V159" s="1327"/>
    </row>
    <row r="160" spans="1:22" x14ac:dyDescent="0.25">
      <c r="A160" s="1223"/>
      <c r="B160" s="1199"/>
      <c r="C160" s="1288"/>
      <c r="D160" s="1288"/>
      <c r="E160" s="1318"/>
      <c r="F160" s="1206"/>
      <c r="G160" s="1308" t="s">
        <v>344</v>
      </c>
      <c r="H160" s="1240" t="s">
        <v>345</v>
      </c>
      <c r="I160" s="1206"/>
      <c r="J160" s="1553">
        <f t="shared" si="20"/>
        <v>6</v>
      </c>
      <c r="K160" s="2587">
        <v>0</v>
      </c>
      <c r="L160" s="2587">
        <v>2</v>
      </c>
      <c r="M160" s="2587">
        <v>2</v>
      </c>
      <c r="N160" s="2587">
        <v>2</v>
      </c>
      <c r="O160" s="1870"/>
      <c r="P160" s="1870"/>
      <c r="Q160" s="1870"/>
      <c r="R160" s="1870"/>
      <c r="S160" s="1870"/>
      <c r="T160" s="1870"/>
      <c r="U160" s="1870"/>
      <c r="V160" s="1327"/>
    </row>
    <row r="161" spans="1:22" x14ac:dyDescent="0.25">
      <c r="A161" s="1223"/>
      <c r="B161" s="1199"/>
      <c r="C161" s="1288"/>
      <c r="D161" s="1288"/>
      <c r="E161" s="1318"/>
      <c r="F161" s="1206"/>
      <c r="G161" s="1308" t="s">
        <v>346</v>
      </c>
      <c r="H161" s="1240" t="s">
        <v>347</v>
      </c>
      <c r="I161" s="1206"/>
      <c r="J161" s="1553">
        <f t="shared" si="20"/>
        <v>262</v>
      </c>
      <c r="K161" s="2587">
        <v>62</v>
      </c>
      <c r="L161" s="2587">
        <v>65</v>
      </c>
      <c r="M161" s="2587">
        <v>70</v>
      </c>
      <c r="N161" s="2587">
        <v>65</v>
      </c>
      <c r="O161" s="1870"/>
      <c r="P161" s="1870"/>
      <c r="Q161" s="1870"/>
      <c r="R161" s="1870"/>
      <c r="S161" s="1870"/>
      <c r="T161" s="1870"/>
      <c r="U161" s="1870"/>
      <c r="V161" s="1327"/>
    </row>
    <row r="162" spans="1:22" x14ac:dyDescent="0.25">
      <c r="A162" s="1223"/>
      <c r="B162" s="1199"/>
      <c r="C162" s="1288"/>
      <c r="D162" s="1288"/>
      <c r="E162" s="1318"/>
      <c r="F162" s="1206"/>
      <c r="G162" s="1308" t="s">
        <v>348</v>
      </c>
      <c r="H162" s="1240" t="s">
        <v>349</v>
      </c>
      <c r="I162" s="1206"/>
      <c r="J162" s="1553">
        <f t="shared" si="20"/>
        <v>105</v>
      </c>
      <c r="K162" s="2587">
        <v>20</v>
      </c>
      <c r="L162" s="2587">
        <v>25</v>
      </c>
      <c r="M162" s="2587">
        <v>30</v>
      </c>
      <c r="N162" s="2587">
        <v>30</v>
      </c>
      <c r="O162" s="1870"/>
      <c r="P162" s="1870"/>
      <c r="Q162" s="1870"/>
      <c r="R162" s="1870"/>
      <c r="S162" s="1870"/>
      <c r="T162" s="1870"/>
      <c r="U162" s="1870"/>
      <c r="V162" s="1327"/>
    </row>
    <row r="163" spans="1:22" ht="17.25" customHeight="1" x14ac:dyDescent="0.25">
      <c r="A163" s="1223"/>
      <c r="B163" s="1199"/>
      <c r="C163" s="1288"/>
      <c r="D163" s="1288"/>
      <c r="E163" s="1318"/>
      <c r="F163" s="1206"/>
      <c r="G163" s="1308" t="s">
        <v>350</v>
      </c>
      <c r="H163" s="1240" t="s">
        <v>351</v>
      </c>
      <c r="I163" s="1206"/>
      <c r="J163" s="1553">
        <f t="shared" si="20"/>
        <v>71</v>
      </c>
      <c r="K163" s="2587">
        <v>17</v>
      </c>
      <c r="L163" s="2587">
        <v>18</v>
      </c>
      <c r="M163" s="2587">
        <v>18</v>
      </c>
      <c r="N163" s="2587">
        <v>18</v>
      </c>
      <c r="O163" s="1870"/>
      <c r="P163" s="1870"/>
      <c r="Q163" s="1870"/>
      <c r="R163" s="1870"/>
      <c r="S163" s="1870"/>
      <c r="T163" s="1870"/>
      <c r="U163" s="1870"/>
      <c r="V163" s="1327"/>
    </row>
    <row r="164" spans="1:22" ht="16.5" x14ac:dyDescent="0.25">
      <c r="A164" s="1223"/>
      <c r="B164" s="1199"/>
      <c r="C164" s="1288"/>
      <c r="D164" s="1288"/>
      <c r="E164" s="1318"/>
      <c r="F164" s="1206"/>
      <c r="G164" s="1308" t="s">
        <v>352</v>
      </c>
      <c r="H164" s="1240" t="s">
        <v>353</v>
      </c>
      <c r="I164" s="1206"/>
      <c r="J164" s="1553">
        <f t="shared" si="20"/>
        <v>12</v>
      </c>
      <c r="K164" s="2587">
        <v>3</v>
      </c>
      <c r="L164" s="2587">
        <v>3</v>
      </c>
      <c r="M164" s="2587">
        <v>3</v>
      </c>
      <c r="N164" s="2587">
        <v>3</v>
      </c>
      <c r="O164" s="1870"/>
      <c r="P164" s="1870"/>
      <c r="Q164" s="1870"/>
      <c r="R164" s="1870"/>
      <c r="S164" s="1870"/>
      <c r="T164" s="1870"/>
      <c r="U164" s="1870"/>
      <c r="V164" s="1327"/>
    </row>
    <row r="165" spans="1:22" x14ac:dyDescent="0.25">
      <c r="A165" s="1223"/>
      <c r="B165" s="1199"/>
      <c r="C165" s="1288"/>
      <c r="D165" s="1288"/>
      <c r="E165" s="1318"/>
      <c r="F165" s="1206"/>
      <c r="G165" s="1308" t="s">
        <v>354</v>
      </c>
      <c r="H165" s="1240" t="s">
        <v>355</v>
      </c>
      <c r="I165" s="1206"/>
      <c r="J165" s="1553">
        <f t="shared" si="20"/>
        <v>1</v>
      </c>
      <c r="K165" s="2587">
        <v>0</v>
      </c>
      <c r="L165" s="2587">
        <v>0</v>
      </c>
      <c r="M165" s="2587">
        <v>1</v>
      </c>
      <c r="N165" s="2587">
        <v>0</v>
      </c>
      <c r="O165" s="1870"/>
      <c r="P165" s="1870"/>
      <c r="Q165" s="1870"/>
      <c r="R165" s="1870"/>
      <c r="S165" s="1870"/>
      <c r="T165" s="1870"/>
      <c r="U165" s="1870"/>
      <c r="V165" s="1327"/>
    </row>
    <row r="166" spans="1:22" ht="16.5" x14ac:dyDescent="0.25">
      <c r="A166" s="1223"/>
      <c r="B166" s="1199"/>
      <c r="C166" s="1288"/>
      <c r="D166" s="1288"/>
      <c r="E166" s="1318"/>
      <c r="F166" s="1206"/>
      <c r="G166" s="1308" t="s">
        <v>356</v>
      </c>
      <c r="H166" s="1240" t="s">
        <v>357</v>
      </c>
      <c r="I166" s="1206"/>
      <c r="J166" s="1553">
        <f t="shared" si="20"/>
        <v>70</v>
      </c>
      <c r="K166" s="2587">
        <v>16</v>
      </c>
      <c r="L166" s="2587">
        <v>18</v>
      </c>
      <c r="M166" s="2587">
        <v>18</v>
      </c>
      <c r="N166" s="2587">
        <v>18</v>
      </c>
      <c r="O166" s="1870"/>
      <c r="P166" s="1870"/>
      <c r="Q166" s="1870"/>
      <c r="R166" s="1870"/>
      <c r="S166" s="1870"/>
      <c r="T166" s="1870"/>
      <c r="U166" s="1870"/>
      <c r="V166" s="1327"/>
    </row>
    <row r="167" spans="1:22" x14ac:dyDescent="0.25">
      <c r="A167" s="1223"/>
      <c r="B167" s="1199"/>
      <c r="C167" s="1288"/>
      <c r="D167" s="1288"/>
      <c r="E167" s="1318"/>
      <c r="F167" s="1206"/>
      <c r="G167" s="1308" t="s">
        <v>358</v>
      </c>
      <c r="H167" s="1240" t="s">
        <v>359</v>
      </c>
      <c r="I167" s="1206"/>
      <c r="J167" s="1553">
        <f t="shared" si="20"/>
        <v>1</v>
      </c>
      <c r="K167" s="2587">
        <v>0</v>
      </c>
      <c r="L167" s="2587">
        <v>0</v>
      </c>
      <c r="M167" s="2587">
        <v>1</v>
      </c>
      <c r="N167" s="2587">
        <v>0</v>
      </c>
      <c r="O167" s="1870"/>
      <c r="P167" s="1870"/>
      <c r="Q167" s="1870"/>
      <c r="R167" s="1870"/>
      <c r="S167" s="1870"/>
      <c r="T167" s="1870"/>
      <c r="U167" s="1870"/>
      <c r="V167" s="1327"/>
    </row>
    <row r="168" spans="1:22" ht="16.5" x14ac:dyDescent="0.25">
      <c r="A168" s="1223"/>
      <c r="B168" s="1199"/>
      <c r="C168" s="1288"/>
      <c r="D168" s="1288"/>
      <c r="E168" s="1283"/>
      <c r="F168" s="1206"/>
      <c r="G168" s="1308" t="s">
        <v>360</v>
      </c>
      <c r="H168" s="1314" t="s">
        <v>361</v>
      </c>
      <c r="I168" s="1315"/>
      <c r="J168" s="1553">
        <f t="shared" si="20"/>
        <v>3</v>
      </c>
      <c r="K168" s="2587">
        <v>0</v>
      </c>
      <c r="L168" s="2587">
        <v>1</v>
      </c>
      <c r="M168" s="2587">
        <v>1</v>
      </c>
      <c r="N168" s="2587">
        <v>1</v>
      </c>
      <c r="O168" s="1870"/>
      <c r="P168" s="1870"/>
      <c r="Q168" s="1870"/>
      <c r="R168" s="1870"/>
      <c r="S168" s="1870"/>
      <c r="T168" s="1870"/>
      <c r="U168" s="1870"/>
      <c r="V168" s="1327"/>
    </row>
    <row r="169" spans="1:22" x14ac:dyDescent="0.25">
      <c r="A169" s="1223"/>
      <c r="B169" s="1199"/>
      <c r="C169" s="1288"/>
      <c r="D169" s="1288"/>
      <c r="E169" s="1283"/>
      <c r="F169" s="1206"/>
      <c r="G169" s="1308" t="s">
        <v>362</v>
      </c>
      <c r="H169" s="1316" t="s">
        <v>363</v>
      </c>
      <c r="I169" s="1315"/>
      <c r="J169" s="1553">
        <f t="shared" si="20"/>
        <v>1</v>
      </c>
      <c r="K169" s="2587">
        <v>0</v>
      </c>
      <c r="L169" s="2587">
        <v>0</v>
      </c>
      <c r="M169" s="2587">
        <v>1</v>
      </c>
      <c r="N169" s="2587">
        <v>0</v>
      </c>
      <c r="O169" s="1870"/>
      <c r="P169" s="1870"/>
      <c r="Q169" s="1870"/>
      <c r="R169" s="1870"/>
      <c r="S169" s="1870"/>
      <c r="T169" s="1870"/>
      <c r="U169" s="1870"/>
      <c r="V169" s="1327"/>
    </row>
    <row r="170" spans="1:22" x14ac:dyDescent="0.25">
      <c r="A170" s="1294"/>
      <c r="B170" s="1317"/>
      <c r="C170" s="1296"/>
      <c r="D170" s="1296"/>
      <c r="E170" s="1283"/>
      <c r="F170" s="1201"/>
      <c r="G170" s="1308" t="s">
        <v>364</v>
      </c>
      <c r="H170" s="1316" t="s">
        <v>365</v>
      </c>
      <c r="I170" s="1315"/>
      <c r="J170" s="1553">
        <f t="shared" si="20"/>
        <v>3</v>
      </c>
      <c r="K170" s="2587">
        <v>0</v>
      </c>
      <c r="L170" s="2587">
        <v>1</v>
      </c>
      <c r="M170" s="2587">
        <v>1</v>
      </c>
      <c r="N170" s="2587">
        <v>1</v>
      </c>
      <c r="O170" s="1870"/>
      <c r="P170" s="1870"/>
      <c r="Q170" s="1870"/>
      <c r="R170" s="1870"/>
      <c r="S170" s="1870"/>
      <c r="T170" s="1870"/>
      <c r="U170" s="1870"/>
      <c r="V170" s="1327"/>
    </row>
    <row r="171" spans="1:22" ht="36" customHeight="1" x14ac:dyDescent="0.25">
      <c r="A171" s="1279" t="s">
        <v>366</v>
      </c>
      <c r="B171" s="1280" t="s">
        <v>367</v>
      </c>
      <c r="C171" s="1281">
        <v>3033292</v>
      </c>
      <c r="D171" s="1282" t="s">
        <v>368</v>
      </c>
      <c r="E171" s="1318">
        <v>5000043</v>
      </c>
      <c r="F171" s="1241" t="s">
        <v>369</v>
      </c>
      <c r="G171" s="1319"/>
      <c r="H171" s="1305"/>
      <c r="I171" s="1282" t="s">
        <v>293</v>
      </c>
      <c r="J171" s="1553">
        <f t="shared" si="20"/>
        <v>1041</v>
      </c>
      <c r="K171" s="2587">
        <f>(K172+K173+K174)</f>
        <v>255</v>
      </c>
      <c r="L171" s="2587">
        <f t="shared" ref="L171:N171" si="22">(L172+L173+L174)</f>
        <v>262</v>
      </c>
      <c r="M171" s="2587">
        <f t="shared" si="22"/>
        <v>262</v>
      </c>
      <c r="N171" s="2587">
        <f t="shared" si="22"/>
        <v>262</v>
      </c>
      <c r="O171" s="1870"/>
      <c r="P171" s="1870"/>
      <c r="Q171" s="1870"/>
      <c r="R171" s="1870"/>
      <c r="S171" s="1870"/>
      <c r="T171" s="1870"/>
      <c r="U171" s="1870"/>
      <c r="V171" s="1327"/>
    </row>
    <row r="172" spans="1:22" ht="16.5" x14ac:dyDescent="0.25">
      <c r="A172" s="1223"/>
      <c r="B172" s="1287"/>
      <c r="C172" s="1288"/>
      <c r="D172" s="1289"/>
      <c r="E172" s="1318"/>
      <c r="F172" s="1206"/>
      <c r="G172" s="1291" t="s">
        <v>370</v>
      </c>
      <c r="H172" s="1240" t="s">
        <v>371</v>
      </c>
      <c r="I172" s="1289"/>
      <c r="J172" s="2587">
        <f>(K172+L172+M172+N172)</f>
        <v>832</v>
      </c>
      <c r="K172" s="2587">
        <v>208</v>
      </c>
      <c r="L172" s="2587">
        <v>208</v>
      </c>
      <c r="M172" s="2587">
        <v>208</v>
      </c>
      <c r="N172" s="2587">
        <v>208</v>
      </c>
      <c r="O172" s="1870"/>
      <c r="P172" s="1870"/>
      <c r="Q172" s="1870"/>
      <c r="R172" s="1870"/>
      <c r="S172" s="1870"/>
      <c r="T172" s="1870"/>
      <c r="U172" s="1870"/>
      <c r="V172" s="1327"/>
    </row>
    <row r="173" spans="1:22" ht="24.75" x14ac:dyDescent="0.25">
      <c r="A173" s="1223"/>
      <c r="B173" s="1287"/>
      <c r="C173" s="1288"/>
      <c r="D173" s="1289"/>
      <c r="E173" s="1318"/>
      <c r="F173" s="1206"/>
      <c r="G173" s="1291" t="s">
        <v>372</v>
      </c>
      <c r="H173" s="1240" t="s">
        <v>373</v>
      </c>
      <c r="I173" s="1289"/>
      <c r="J173" s="2587">
        <f t="shared" ref="J173:J174" si="23">(K173+L173+M173+N173)</f>
        <v>16</v>
      </c>
      <c r="K173" s="2587">
        <v>4</v>
      </c>
      <c r="L173" s="2587">
        <v>4</v>
      </c>
      <c r="M173" s="2587">
        <v>4</v>
      </c>
      <c r="N173" s="2587">
        <v>4</v>
      </c>
      <c r="O173" s="1870"/>
      <c r="P173" s="1870"/>
      <c r="Q173" s="1870"/>
      <c r="R173" s="1870"/>
      <c r="S173" s="1870"/>
      <c r="T173" s="1870"/>
      <c r="U173" s="1870"/>
      <c r="V173" s="1327"/>
    </row>
    <row r="174" spans="1:22" ht="28.5" customHeight="1" x14ac:dyDescent="0.25">
      <c r="A174" s="1294"/>
      <c r="B174" s="1295"/>
      <c r="C174" s="1296"/>
      <c r="D174" s="1297"/>
      <c r="E174" s="1318"/>
      <c r="F174" s="1201"/>
      <c r="G174" s="1291" t="s">
        <v>374</v>
      </c>
      <c r="H174" s="1240" t="s">
        <v>375</v>
      </c>
      <c r="I174" s="1297"/>
      <c r="J174" s="2587">
        <f t="shared" si="23"/>
        <v>193</v>
      </c>
      <c r="K174" s="2587">
        <v>43</v>
      </c>
      <c r="L174" s="2587">
        <v>50</v>
      </c>
      <c r="M174" s="2587">
        <v>50</v>
      </c>
      <c r="N174" s="2587">
        <v>50</v>
      </c>
      <c r="O174" s="1870"/>
      <c r="P174" s="1870"/>
      <c r="Q174" s="1870"/>
      <c r="R174" s="1870"/>
      <c r="S174" s="1870"/>
      <c r="T174" s="1870"/>
      <c r="U174" s="1870"/>
      <c r="V174" s="1327"/>
    </row>
    <row r="175" spans="1:22" ht="18.75" customHeight="1" x14ac:dyDescent="0.25">
      <c r="A175" s="1321" t="s">
        <v>376</v>
      </c>
      <c r="B175" s="1322"/>
      <c r="C175" s="1322"/>
      <c r="D175" s="1322"/>
      <c r="E175" s="1322"/>
      <c r="F175" s="1322"/>
      <c r="G175" s="1322"/>
      <c r="H175" s="1322"/>
      <c r="I175" s="1322"/>
      <c r="J175" s="1322"/>
      <c r="K175" s="1322"/>
      <c r="L175" s="1322"/>
      <c r="M175" s="1322"/>
      <c r="N175" s="1322"/>
      <c r="O175" s="1322"/>
      <c r="P175" s="1322"/>
      <c r="Q175" s="1322"/>
      <c r="R175" s="1322"/>
      <c r="S175" s="1322"/>
      <c r="T175" s="1322"/>
      <c r="U175" s="1322"/>
      <c r="V175" s="1323"/>
    </row>
    <row r="176" spans="1:22" ht="21" customHeight="1" x14ac:dyDescent="0.25">
      <c r="A176" s="1279" t="s">
        <v>377</v>
      </c>
      <c r="B176" s="1280" t="s">
        <v>378</v>
      </c>
      <c r="C176" s="1281">
        <v>3033172</v>
      </c>
      <c r="D176" s="1289" t="s">
        <v>379</v>
      </c>
      <c r="E176" s="1303">
        <v>5000037</v>
      </c>
      <c r="F176" s="1241" t="s">
        <v>380</v>
      </c>
      <c r="G176" s="1319"/>
      <c r="H176" s="1324"/>
      <c r="I176" s="1325" t="s">
        <v>381</v>
      </c>
      <c r="J176" s="1326">
        <f t="shared" ref="J176:J207" si="24">(K176+L176+M176+N176)</f>
        <v>284</v>
      </c>
      <c r="K176" s="1326">
        <v>71</v>
      </c>
      <c r="L176" s="1326">
        <v>71</v>
      </c>
      <c r="M176" s="1326">
        <v>71</v>
      </c>
      <c r="N176" s="1326">
        <v>71</v>
      </c>
      <c r="O176" s="1326"/>
      <c r="P176" s="2588">
        <v>235608</v>
      </c>
      <c r="Q176" s="1326"/>
      <c r="R176" s="1326"/>
      <c r="S176" s="1326"/>
      <c r="T176" s="2589">
        <f>(P176-Q176-R176-S176)</f>
        <v>235608</v>
      </c>
      <c r="U176" s="1848">
        <v>235608</v>
      </c>
      <c r="V176" s="2020"/>
    </row>
    <row r="177" spans="1:22" ht="24.75" customHeight="1" x14ac:dyDescent="0.25">
      <c r="A177" s="1223"/>
      <c r="B177" s="1287"/>
      <c r="C177" s="1288"/>
      <c r="D177" s="1289"/>
      <c r="E177" s="1303"/>
      <c r="F177" s="1206"/>
      <c r="G177" s="1291" t="s">
        <v>382</v>
      </c>
      <c r="H177" s="1240" t="s">
        <v>383</v>
      </c>
      <c r="I177" s="1325"/>
      <c r="J177" s="1326">
        <f t="shared" si="24"/>
        <v>284</v>
      </c>
      <c r="K177" s="1326">
        <v>71</v>
      </c>
      <c r="L177" s="1326">
        <v>71</v>
      </c>
      <c r="M177" s="1326">
        <v>71</v>
      </c>
      <c r="N177" s="1326">
        <v>71</v>
      </c>
      <c r="O177" s="1326"/>
      <c r="P177" s="1326"/>
      <c r="Q177" s="1326"/>
      <c r="R177" s="1326"/>
      <c r="S177" s="1326"/>
      <c r="T177" s="1326"/>
      <c r="U177" s="1326"/>
      <c r="V177" s="1327"/>
    </row>
    <row r="178" spans="1:22" ht="21" customHeight="1" x14ac:dyDescent="0.25">
      <c r="A178" s="1223"/>
      <c r="B178" s="1287"/>
      <c r="C178" s="1288"/>
      <c r="D178" s="1289"/>
      <c r="E178" s="1303"/>
      <c r="F178" s="1206"/>
      <c r="G178" s="1291" t="s">
        <v>384</v>
      </c>
      <c r="H178" s="1240" t="s">
        <v>385</v>
      </c>
      <c r="I178" s="1325"/>
      <c r="J178" s="1326">
        <f t="shared" si="24"/>
        <v>199</v>
      </c>
      <c r="K178" s="1326">
        <v>49</v>
      </c>
      <c r="L178" s="1326">
        <v>49</v>
      </c>
      <c r="M178" s="1326">
        <v>52</v>
      </c>
      <c r="N178" s="1326">
        <v>49</v>
      </c>
      <c r="O178" s="1326"/>
      <c r="P178" s="1326"/>
      <c r="Q178" s="1326"/>
      <c r="R178" s="1326"/>
      <c r="S178" s="1326"/>
      <c r="T178" s="1326"/>
      <c r="U178" s="1326"/>
      <c r="V178" s="1327"/>
    </row>
    <row r="179" spans="1:22" ht="23.25" customHeight="1" x14ac:dyDescent="0.25">
      <c r="A179" s="1223"/>
      <c r="B179" s="1287"/>
      <c r="C179" s="1288"/>
      <c r="D179" s="1289"/>
      <c r="E179" s="1303"/>
      <c r="F179" s="1206"/>
      <c r="G179" s="1291" t="s">
        <v>386</v>
      </c>
      <c r="H179" s="1240" t="s">
        <v>214</v>
      </c>
      <c r="I179" s="1325"/>
      <c r="J179" s="1326">
        <f t="shared" si="24"/>
        <v>284</v>
      </c>
      <c r="K179" s="1326">
        <v>71</v>
      </c>
      <c r="L179" s="1326">
        <v>71</v>
      </c>
      <c r="M179" s="1326">
        <v>71</v>
      </c>
      <c r="N179" s="1326">
        <v>71</v>
      </c>
      <c r="O179" s="1326"/>
      <c r="P179" s="1326"/>
      <c r="Q179" s="1326"/>
      <c r="R179" s="1326"/>
      <c r="S179" s="1326"/>
      <c r="T179" s="1326"/>
      <c r="U179" s="1326"/>
      <c r="V179" s="1327"/>
    </row>
    <row r="180" spans="1:22" ht="23.25" customHeight="1" x14ac:dyDescent="0.25">
      <c r="A180" s="1223"/>
      <c r="B180" s="1287"/>
      <c r="C180" s="1288"/>
      <c r="D180" s="1289"/>
      <c r="E180" s="1303"/>
      <c r="F180" s="1206"/>
      <c r="G180" s="1291" t="s">
        <v>387</v>
      </c>
      <c r="H180" s="1240" t="s">
        <v>388</v>
      </c>
      <c r="I180" s="1325"/>
      <c r="J180" s="1326">
        <f t="shared" si="24"/>
        <v>568</v>
      </c>
      <c r="K180" s="1326">
        <v>142</v>
      </c>
      <c r="L180" s="1326">
        <v>142</v>
      </c>
      <c r="M180" s="1326">
        <v>142</v>
      </c>
      <c r="N180" s="1326">
        <v>142</v>
      </c>
      <c r="O180" s="1326"/>
      <c r="P180" s="1326"/>
      <c r="Q180" s="1326"/>
      <c r="R180" s="1326"/>
      <c r="S180" s="1326"/>
      <c r="T180" s="1326"/>
      <c r="U180" s="1326"/>
      <c r="V180" s="1327"/>
    </row>
    <row r="181" spans="1:22" ht="22.5" customHeight="1" x14ac:dyDescent="0.25">
      <c r="A181" s="1223"/>
      <c r="B181" s="1287"/>
      <c r="C181" s="1288"/>
      <c r="D181" s="1289"/>
      <c r="E181" s="1303"/>
      <c r="F181" s="1206"/>
      <c r="G181" s="1291" t="s">
        <v>389</v>
      </c>
      <c r="H181" s="1240" t="s">
        <v>390</v>
      </c>
      <c r="I181" s="1325"/>
      <c r="J181" s="1326">
        <f t="shared" si="24"/>
        <v>568</v>
      </c>
      <c r="K181" s="1326">
        <v>142</v>
      </c>
      <c r="L181" s="1326">
        <v>142</v>
      </c>
      <c r="M181" s="1326">
        <v>142</v>
      </c>
      <c r="N181" s="1326">
        <v>142</v>
      </c>
      <c r="O181" s="1326"/>
      <c r="P181" s="1326"/>
      <c r="Q181" s="1326"/>
      <c r="R181" s="1326"/>
      <c r="S181" s="1326"/>
      <c r="T181" s="1326"/>
      <c r="U181" s="1326"/>
      <c r="V181" s="1327"/>
    </row>
    <row r="182" spans="1:22" ht="23.25" customHeight="1" x14ac:dyDescent="0.25">
      <c r="A182" s="1223"/>
      <c r="B182" s="1287"/>
      <c r="C182" s="1288"/>
      <c r="D182" s="1289"/>
      <c r="E182" s="1303"/>
      <c r="F182" s="1206"/>
      <c r="G182" s="1291" t="s">
        <v>391</v>
      </c>
      <c r="H182" s="1240" t="s">
        <v>392</v>
      </c>
      <c r="I182" s="1325"/>
      <c r="J182" s="1326">
        <f t="shared" si="24"/>
        <v>568</v>
      </c>
      <c r="K182" s="1326">
        <v>142</v>
      </c>
      <c r="L182" s="1326">
        <v>142</v>
      </c>
      <c r="M182" s="1326">
        <v>142</v>
      </c>
      <c r="N182" s="1326">
        <v>142</v>
      </c>
      <c r="O182" s="1326"/>
      <c r="P182" s="1326"/>
      <c r="Q182" s="1326"/>
      <c r="R182" s="1326"/>
      <c r="S182" s="1326"/>
      <c r="T182" s="1326"/>
      <c r="U182" s="1326"/>
      <c r="V182" s="1327"/>
    </row>
    <row r="183" spans="1:22" ht="24" customHeight="1" x14ac:dyDescent="0.25">
      <c r="A183" s="1294"/>
      <c r="B183" s="1295"/>
      <c r="C183" s="1296"/>
      <c r="D183" s="1297"/>
      <c r="E183" s="1303"/>
      <c r="F183" s="1201"/>
      <c r="G183" s="1291" t="s">
        <v>394</v>
      </c>
      <c r="H183" s="1240" t="s">
        <v>395</v>
      </c>
      <c r="I183" s="1329"/>
      <c r="J183" s="1326">
        <f t="shared" si="24"/>
        <v>284</v>
      </c>
      <c r="K183" s="1326">
        <v>71</v>
      </c>
      <c r="L183" s="1326">
        <v>71</v>
      </c>
      <c r="M183" s="1326">
        <v>71</v>
      </c>
      <c r="N183" s="1326">
        <v>71</v>
      </c>
      <c r="O183" s="1326"/>
      <c r="P183" s="1326"/>
      <c r="Q183" s="1326"/>
      <c r="R183" s="1326"/>
      <c r="S183" s="1326"/>
      <c r="T183" s="1326"/>
      <c r="U183" s="1326"/>
      <c r="V183" s="1327"/>
    </row>
    <row r="184" spans="1:22" ht="26.25" customHeight="1" x14ac:dyDescent="0.25">
      <c r="A184" s="1279" t="s">
        <v>396</v>
      </c>
      <c r="B184" s="1330"/>
      <c r="C184" s="1288">
        <v>3033294</v>
      </c>
      <c r="D184" s="1289" t="s">
        <v>397</v>
      </c>
      <c r="E184" s="1318">
        <v>5000044</v>
      </c>
      <c r="F184" s="1241" t="s">
        <v>398</v>
      </c>
      <c r="G184" s="1319"/>
      <c r="H184" s="1240"/>
      <c r="I184" s="1281" t="s">
        <v>399</v>
      </c>
      <c r="J184" s="1326">
        <f>(J185+J186+J187+J188+J189+J190+J191+J192+J193+J194)</f>
        <v>449</v>
      </c>
      <c r="K184" s="1326">
        <f t="shared" ref="K184:N184" si="25">(K185+K186+K187+K188+K189+K190+K191+K192+K193+K194)</f>
        <v>109</v>
      </c>
      <c r="L184" s="1326">
        <f t="shared" si="25"/>
        <v>114</v>
      </c>
      <c r="M184" s="1326">
        <f t="shared" si="25"/>
        <v>112</v>
      </c>
      <c r="N184" s="1326">
        <f t="shared" si="25"/>
        <v>114</v>
      </c>
      <c r="O184" s="1305"/>
      <c r="P184" s="2590">
        <v>68604</v>
      </c>
      <c r="Q184" s="1305"/>
      <c r="R184" s="1305"/>
      <c r="S184" s="1305"/>
      <c r="T184" s="1305"/>
      <c r="U184" s="1349">
        <v>68304</v>
      </c>
      <c r="V184" s="1327"/>
    </row>
    <row r="185" spans="1:22" ht="24.75" customHeight="1" x14ac:dyDescent="0.25">
      <c r="A185" s="1223"/>
      <c r="B185" s="1330"/>
      <c r="C185" s="1288"/>
      <c r="D185" s="1289"/>
      <c r="E185" s="1318"/>
      <c r="F185" s="1206"/>
      <c r="G185" s="1291" t="s">
        <v>400</v>
      </c>
      <c r="H185" s="1240" t="s">
        <v>401</v>
      </c>
      <c r="I185" s="1288"/>
      <c r="J185" s="1326">
        <f>(K185+L185+M185+N185)</f>
        <v>10</v>
      </c>
      <c r="K185" s="1305">
        <v>2</v>
      </c>
      <c r="L185" s="1305">
        <v>3</v>
      </c>
      <c r="M185" s="1305">
        <v>2</v>
      </c>
      <c r="N185" s="1305">
        <v>3</v>
      </c>
      <c r="O185" s="1305"/>
      <c r="P185" s="1305"/>
      <c r="Q185" s="1305"/>
      <c r="R185" s="1305"/>
      <c r="S185" s="1305"/>
      <c r="T185" s="1305"/>
      <c r="U185" s="1305"/>
      <c r="V185" s="1327"/>
    </row>
    <row r="186" spans="1:22" ht="27" customHeight="1" x14ac:dyDescent="0.25">
      <c r="A186" s="1223"/>
      <c r="B186" s="1330"/>
      <c r="C186" s="1288"/>
      <c r="D186" s="1289"/>
      <c r="E186" s="1318"/>
      <c r="F186" s="1206"/>
      <c r="G186" s="1291" t="s">
        <v>402</v>
      </c>
      <c r="H186" s="1240" t="s">
        <v>403</v>
      </c>
      <c r="I186" s="1288"/>
      <c r="J186" s="1326">
        <f t="shared" si="24"/>
        <v>188</v>
      </c>
      <c r="K186" s="1305">
        <v>47</v>
      </c>
      <c r="L186" s="1305">
        <v>47</v>
      </c>
      <c r="M186" s="1305">
        <v>47</v>
      </c>
      <c r="N186" s="1305">
        <v>47</v>
      </c>
      <c r="O186" s="1305"/>
      <c r="P186" s="1305"/>
      <c r="Q186" s="1305"/>
      <c r="R186" s="1305"/>
      <c r="S186" s="1305"/>
      <c r="T186" s="1305"/>
      <c r="U186" s="1305"/>
      <c r="V186" s="1327"/>
    </row>
    <row r="187" spans="1:22" ht="27.75" customHeight="1" x14ac:dyDescent="0.25">
      <c r="A187" s="1223"/>
      <c r="B187" s="1330"/>
      <c r="C187" s="1288"/>
      <c r="D187" s="1289"/>
      <c r="E187" s="1318"/>
      <c r="F187" s="1206"/>
      <c r="G187" s="1291" t="s">
        <v>405</v>
      </c>
      <c r="H187" s="1240" t="s">
        <v>406</v>
      </c>
      <c r="I187" s="1288"/>
      <c r="J187" s="1326">
        <f t="shared" si="24"/>
        <v>8</v>
      </c>
      <c r="K187" s="1305">
        <v>2</v>
      </c>
      <c r="L187" s="1305">
        <v>2</v>
      </c>
      <c r="M187" s="1305">
        <v>2</v>
      </c>
      <c r="N187" s="1305">
        <v>2</v>
      </c>
      <c r="O187" s="1305"/>
      <c r="P187" s="1305"/>
      <c r="Q187" s="1305"/>
      <c r="R187" s="1305"/>
      <c r="S187" s="1305"/>
      <c r="T187" s="1305"/>
      <c r="U187" s="1305"/>
      <c r="V187" s="1327"/>
    </row>
    <row r="188" spans="1:22" ht="16.5" customHeight="1" x14ac:dyDescent="0.25">
      <c r="A188" s="1223"/>
      <c r="B188" s="1330"/>
      <c r="C188" s="1288"/>
      <c r="D188" s="1289"/>
      <c r="E188" s="1318"/>
      <c r="F188" s="1206"/>
      <c r="G188" s="1291" t="s">
        <v>407</v>
      </c>
      <c r="H188" s="1240" t="s">
        <v>408</v>
      </c>
      <c r="I188" s="1288"/>
      <c r="J188" s="1326">
        <f t="shared" si="24"/>
        <v>11</v>
      </c>
      <c r="K188" s="1305">
        <v>2</v>
      </c>
      <c r="L188" s="1305">
        <v>3</v>
      </c>
      <c r="M188" s="1305">
        <v>3</v>
      </c>
      <c r="N188" s="1305">
        <v>3</v>
      </c>
      <c r="O188" s="1305"/>
      <c r="P188" s="1305"/>
      <c r="Q188" s="1305"/>
      <c r="R188" s="1305"/>
      <c r="S188" s="1305"/>
      <c r="T188" s="1305"/>
      <c r="U188" s="1305"/>
      <c r="V188" s="1327"/>
    </row>
    <row r="189" spans="1:22" ht="16.5" customHeight="1" x14ac:dyDescent="0.25">
      <c r="A189" s="1223"/>
      <c r="B189" s="1330"/>
      <c r="C189" s="1288"/>
      <c r="D189" s="1289"/>
      <c r="E189" s="1318"/>
      <c r="F189" s="1206"/>
      <c r="G189" s="1291" t="s">
        <v>409</v>
      </c>
      <c r="H189" s="1240" t="s">
        <v>410</v>
      </c>
      <c r="I189" s="1288"/>
      <c r="J189" s="1326">
        <f t="shared" si="24"/>
        <v>198</v>
      </c>
      <c r="K189" s="1305">
        <v>49</v>
      </c>
      <c r="L189" s="1305">
        <v>50</v>
      </c>
      <c r="M189" s="1305">
        <v>49</v>
      </c>
      <c r="N189" s="1305">
        <v>50</v>
      </c>
      <c r="O189" s="1305"/>
      <c r="P189" s="1305"/>
      <c r="Q189" s="1305"/>
      <c r="R189" s="1305"/>
      <c r="S189" s="1305"/>
      <c r="T189" s="1305"/>
      <c r="U189" s="1305"/>
      <c r="V189" s="1327"/>
    </row>
    <row r="190" spans="1:22" ht="26.25" customHeight="1" x14ac:dyDescent="0.25">
      <c r="A190" s="1223"/>
      <c r="B190" s="1330"/>
      <c r="C190" s="1288"/>
      <c r="D190" s="1289"/>
      <c r="E190" s="1318"/>
      <c r="F190" s="1206"/>
      <c r="G190" s="1291" t="s">
        <v>411</v>
      </c>
      <c r="H190" s="1240" t="s">
        <v>412</v>
      </c>
      <c r="I190" s="1288"/>
      <c r="J190" s="1326">
        <f t="shared" si="24"/>
        <v>11</v>
      </c>
      <c r="K190" s="1305">
        <v>2</v>
      </c>
      <c r="L190" s="1305">
        <v>3</v>
      </c>
      <c r="M190" s="1305">
        <v>3</v>
      </c>
      <c r="N190" s="1305">
        <v>3</v>
      </c>
      <c r="O190" s="1305"/>
      <c r="P190" s="1305"/>
      <c r="Q190" s="1305"/>
      <c r="R190" s="1305"/>
      <c r="S190" s="1305"/>
      <c r="T190" s="1305"/>
      <c r="U190" s="1305"/>
      <c r="V190" s="1327"/>
    </row>
    <row r="191" spans="1:22" ht="26.25" customHeight="1" x14ac:dyDescent="0.25">
      <c r="A191" s="1223"/>
      <c r="B191" s="1330"/>
      <c r="C191" s="1288"/>
      <c r="D191" s="1289"/>
      <c r="E191" s="1318"/>
      <c r="F191" s="1206"/>
      <c r="G191" s="1291" t="s">
        <v>413</v>
      </c>
      <c r="H191" s="1240" t="s">
        <v>414</v>
      </c>
      <c r="I191" s="1288"/>
      <c r="J191" s="1326">
        <f t="shared" si="24"/>
        <v>4</v>
      </c>
      <c r="K191" s="1305">
        <v>1</v>
      </c>
      <c r="L191" s="1305">
        <v>1</v>
      </c>
      <c r="M191" s="1305">
        <v>1</v>
      </c>
      <c r="N191" s="1305">
        <v>1</v>
      </c>
      <c r="O191" s="1305"/>
      <c r="P191" s="1305"/>
      <c r="Q191" s="1305"/>
      <c r="R191" s="1305"/>
      <c r="S191" s="1305"/>
      <c r="T191" s="1305"/>
      <c r="U191" s="1305"/>
      <c r="V191" s="1327"/>
    </row>
    <row r="192" spans="1:22" ht="16.5" x14ac:dyDescent="0.25">
      <c r="A192" s="1223"/>
      <c r="B192" s="1330"/>
      <c r="C192" s="1288"/>
      <c r="D192" s="1289"/>
      <c r="E192" s="1318"/>
      <c r="F192" s="1206"/>
      <c r="G192" s="1291" t="s">
        <v>415</v>
      </c>
      <c r="H192" s="1240" t="s">
        <v>416</v>
      </c>
      <c r="I192" s="1288"/>
      <c r="J192" s="1326">
        <f t="shared" si="24"/>
        <v>12</v>
      </c>
      <c r="K192" s="1305">
        <v>3</v>
      </c>
      <c r="L192" s="1305">
        <v>3</v>
      </c>
      <c r="M192" s="1305">
        <v>3</v>
      </c>
      <c r="N192" s="1305">
        <v>3</v>
      </c>
      <c r="O192" s="1305"/>
      <c r="P192" s="1305"/>
      <c r="Q192" s="1305"/>
      <c r="R192" s="1305"/>
      <c r="S192" s="1305"/>
      <c r="T192" s="1305"/>
      <c r="U192" s="1305"/>
      <c r="V192" s="1327"/>
    </row>
    <row r="193" spans="1:22" ht="27" customHeight="1" x14ac:dyDescent="0.25">
      <c r="A193" s="1223"/>
      <c r="B193" s="1330"/>
      <c r="C193" s="1288"/>
      <c r="D193" s="1289"/>
      <c r="E193" s="1318"/>
      <c r="F193" s="1206"/>
      <c r="G193" s="1291" t="s">
        <v>417</v>
      </c>
      <c r="H193" s="1240" t="s">
        <v>418</v>
      </c>
      <c r="I193" s="1288"/>
      <c r="J193" s="1326">
        <f t="shared" si="24"/>
        <v>2</v>
      </c>
      <c r="K193" s="1305">
        <v>0</v>
      </c>
      <c r="L193" s="1305">
        <v>1</v>
      </c>
      <c r="M193" s="1305">
        <v>0</v>
      </c>
      <c r="N193" s="1305">
        <v>1</v>
      </c>
      <c r="O193" s="1305"/>
      <c r="P193" s="1305"/>
      <c r="Q193" s="1305"/>
      <c r="R193" s="1305"/>
      <c r="S193" s="1305"/>
      <c r="T193" s="1305"/>
      <c r="U193" s="1305"/>
      <c r="V193" s="1327"/>
    </row>
    <row r="194" spans="1:22" ht="27" customHeight="1" x14ac:dyDescent="0.25">
      <c r="A194" s="1223"/>
      <c r="B194" s="1330"/>
      <c r="C194" s="1288"/>
      <c r="D194" s="1333"/>
      <c r="E194" s="1318"/>
      <c r="F194" s="1201"/>
      <c r="G194" s="1291" t="s">
        <v>419</v>
      </c>
      <c r="H194" s="1314" t="s">
        <v>420</v>
      </c>
      <c r="I194" s="1296"/>
      <c r="J194" s="1326">
        <f t="shared" si="24"/>
        <v>5</v>
      </c>
      <c r="K194" s="1305">
        <v>1</v>
      </c>
      <c r="L194" s="1305">
        <v>1</v>
      </c>
      <c r="M194" s="1305">
        <v>2</v>
      </c>
      <c r="N194" s="1305">
        <v>1</v>
      </c>
      <c r="O194" s="1305"/>
      <c r="P194" s="1305"/>
      <c r="Q194" s="1305"/>
      <c r="R194" s="1305"/>
      <c r="S194" s="1305"/>
      <c r="T194" s="1305"/>
      <c r="U194" s="1305"/>
      <c r="V194" s="1327"/>
    </row>
    <row r="195" spans="1:22" ht="17.25" customHeight="1" x14ac:dyDescent="0.25">
      <c r="A195" s="1223"/>
      <c r="B195" s="1287" t="s">
        <v>421</v>
      </c>
      <c r="C195" s="1288">
        <v>3033295</v>
      </c>
      <c r="D195" s="2591" t="s">
        <v>422</v>
      </c>
      <c r="E195" s="1318">
        <v>5000045</v>
      </c>
      <c r="F195" s="1241" t="s">
        <v>423</v>
      </c>
      <c r="G195" s="1319"/>
      <c r="H195" s="1240"/>
      <c r="I195" s="1282" t="s">
        <v>424</v>
      </c>
      <c r="J195" s="1326">
        <f t="shared" si="24"/>
        <v>0</v>
      </c>
      <c r="K195" s="1305"/>
      <c r="L195" s="1305"/>
      <c r="M195" s="1305"/>
      <c r="N195" s="1305"/>
      <c r="O195" s="1305"/>
      <c r="P195" s="1305"/>
      <c r="Q195" s="1305"/>
      <c r="R195" s="1305"/>
      <c r="S195" s="1305"/>
      <c r="T195" s="1305"/>
      <c r="U195" s="1305"/>
      <c r="V195" s="1327"/>
    </row>
    <row r="196" spans="1:22" ht="16.5" customHeight="1" x14ac:dyDescent="0.25">
      <c r="A196" s="1223"/>
      <c r="B196" s="1287"/>
      <c r="C196" s="1288"/>
      <c r="D196" s="1529"/>
      <c r="E196" s="1318"/>
      <c r="F196" s="1306"/>
      <c r="G196" s="1291" t="s">
        <v>425</v>
      </c>
      <c r="H196" s="1240" t="s">
        <v>422</v>
      </c>
      <c r="I196" s="1297"/>
      <c r="J196" s="1326">
        <f t="shared" si="24"/>
        <v>738</v>
      </c>
      <c r="K196" s="1305">
        <v>184</v>
      </c>
      <c r="L196" s="1305">
        <v>185</v>
      </c>
      <c r="M196" s="1305">
        <v>183</v>
      </c>
      <c r="N196" s="1305">
        <v>186</v>
      </c>
      <c r="O196" s="1305"/>
      <c r="P196" s="1349">
        <v>68900</v>
      </c>
      <c r="Q196" s="1305"/>
      <c r="R196" s="1305"/>
      <c r="S196" s="1305"/>
      <c r="T196" s="1349">
        <f>(O196-P196-Q196-R196-S196)</f>
        <v>-68900</v>
      </c>
      <c r="U196" s="1349">
        <v>0</v>
      </c>
      <c r="V196" s="1327"/>
    </row>
    <row r="197" spans="1:22" ht="18" customHeight="1" x14ac:dyDescent="0.25">
      <c r="A197" s="1223"/>
      <c r="B197" s="1287"/>
      <c r="C197" s="1288">
        <v>3033296</v>
      </c>
      <c r="D197" s="2592" t="s">
        <v>426</v>
      </c>
      <c r="E197" s="1337">
        <v>5000046</v>
      </c>
      <c r="F197" s="1241" t="s">
        <v>427</v>
      </c>
      <c r="G197" s="1304"/>
      <c r="H197" s="1240"/>
      <c r="I197" s="1282" t="s">
        <v>428</v>
      </c>
      <c r="J197" s="1326">
        <f t="shared" si="24"/>
        <v>0</v>
      </c>
      <c r="K197" s="1305"/>
      <c r="L197" s="1305"/>
      <c r="M197" s="1305"/>
      <c r="N197" s="1305"/>
      <c r="O197" s="1305"/>
      <c r="P197" s="1305"/>
      <c r="Q197" s="1305"/>
      <c r="R197" s="1305"/>
      <c r="S197" s="1305"/>
      <c r="T197" s="1305"/>
      <c r="U197" s="1305"/>
      <c r="V197" s="1327"/>
    </row>
    <row r="198" spans="1:22" x14ac:dyDescent="0.25">
      <c r="A198" s="1223"/>
      <c r="B198" s="1287"/>
      <c r="C198" s="1288"/>
      <c r="D198" s="2592"/>
      <c r="E198" s="1311"/>
      <c r="F198" s="1206"/>
      <c r="G198" s="1338" t="s">
        <v>429</v>
      </c>
      <c r="H198" s="1240" t="s">
        <v>430</v>
      </c>
      <c r="I198" s="1289"/>
      <c r="J198" s="2593">
        <f t="shared" si="24"/>
        <v>84</v>
      </c>
      <c r="K198" s="1305">
        <v>20</v>
      </c>
      <c r="L198" s="1305">
        <v>20</v>
      </c>
      <c r="M198" s="1305">
        <v>20</v>
      </c>
      <c r="N198" s="1305">
        <v>24</v>
      </c>
      <c r="O198" s="1305"/>
      <c r="P198" s="1349">
        <v>1250</v>
      </c>
      <c r="Q198" s="1305"/>
      <c r="R198" s="1305"/>
      <c r="S198" s="1305"/>
      <c r="T198" s="1305"/>
      <c r="U198" s="1349">
        <v>0</v>
      </c>
      <c r="V198" s="1327"/>
    </row>
    <row r="199" spans="1:22" ht="27.75" customHeight="1" x14ac:dyDescent="0.25">
      <c r="A199" s="1223"/>
      <c r="B199" s="1287"/>
      <c r="C199" s="1288"/>
      <c r="D199" s="2592"/>
      <c r="E199" s="1317"/>
      <c r="F199" s="1201"/>
      <c r="G199" s="1338" t="s">
        <v>431</v>
      </c>
      <c r="H199" s="1240" t="s">
        <v>432</v>
      </c>
      <c r="I199" s="1297"/>
      <c r="J199" s="1326">
        <f t="shared" si="24"/>
        <v>0</v>
      </c>
      <c r="K199" s="1305"/>
      <c r="L199" s="1305"/>
      <c r="M199" s="1305"/>
      <c r="N199" s="1305"/>
      <c r="O199" s="1305"/>
      <c r="P199" s="1305"/>
      <c r="Q199" s="1305"/>
      <c r="R199" s="1305"/>
      <c r="S199" s="1305"/>
      <c r="T199" s="1305"/>
      <c r="U199" s="1305"/>
      <c r="V199" s="1327"/>
    </row>
    <row r="200" spans="1:22" ht="17.25" customHeight="1" x14ac:dyDescent="0.25">
      <c r="A200" s="1223"/>
      <c r="B200" s="1287"/>
      <c r="C200" s="1288">
        <v>3033297</v>
      </c>
      <c r="D200" s="2594" t="s">
        <v>433</v>
      </c>
      <c r="E200" s="1340">
        <v>5000047</v>
      </c>
      <c r="F200" s="1241" t="s">
        <v>434</v>
      </c>
      <c r="G200" s="1319"/>
      <c r="H200" s="1240"/>
      <c r="I200" s="1282" t="s">
        <v>435</v>
      </c>
      <c r="J200" s="1326">
        <f t="shared" si="24"/>
        <v>107</v>
      </c>
      <c r="K200" s="1305">
        <v>26</v>
      </c>
      <c r="L200" s="1305">
        <v>27</v>
      </c>
      <c r="M200" s="1305">
        <v>27</v>
      </c>
      <c r="N200" s="1305">
        <v>27</v>
      </c>
      <c r="O200" s="1305"/>
      <c r="P200" s="1305"/>
      <c r="Q200" s="1305"/>
      <c r="R200" s="1305"/>
      <c r="S200" s="1305"/>
      <c r="T200" s="1305"/>
      <c r="U200" s="1305"/>
      <c r="V200" s="1327"/>
    </row>
    <row r="201" spans="1:22" x14ac:dyDescent="0.25">
      <c r="A201" s="1223"/>
      <c r="B201" s="1287"/>
      <c r="C201" s="1288"/>
      <c r="D201" s="2595"/>
      <c r="E201" s="1340"/>
      <c r="F201" s="1201"/>
      <c r="G201" s="1291" t="s">
        <v>436</v>
      </c>
      <c r="H201" s="1240" t="s">
        <v>437</v>
      </c>
      <c r="I201" s="1297"/>
      <c r="J201" s="1326">
        <f t="shared" si="24"/>
        <v>107</v>
      </c>
      <c r="K201" s="1305">
        <v>26</v>
      </c>
      <c r="L201" s="1305">
        <v>27</v>
      </c>
      <c r="M201" s="1305">
        <v>27</v>
      </c>
      <c r="N201" s="1305">
        <v>27</v>
      </c>
      <c r="O201" s="1305">
        <v>30000</v>
      </c>
      <c r="P201" s="1349">
        <v>1566</v>
      </c>
      <c r="Q201" s="1305"/>
      <c r="R201" s="1305"/>
      <c r="S201" s="1305"/>
      <c r="T201" s="1349">
        <f>(O201-P201+Q201+R201+S201)</f>
        <v>28434</v>
      </c>
      <c r="U201" s="1349">
        <v>0</v>
      </c>
      <c r="V201" s="1327"/>
    </row>
    <row r="202" spans="1:22" ht="12.75" customHeight="1" x14ac:dyDescent="0.25">
      <c r="A202" s="1223"/>
      <c r="B202" s="1287"/>
      <c r="C202" s="1288">
        <v>3033298</v>
      </c>
      <c r="D202" s="2596" t="s">
        <v>438</v>
      </c>
      <c r="E202" s="1340">
        <v>5000048</v>
      </c>
      <c r="F202" s="1306" t="s">
        <v>439</v>
      </c>
      <c r="G202" s="1343"/>
      <c r="H202" s="1240"/>
      <c r="I202" s="1282" t="s">
        <v>440</v>
      </c>
      <c r="J202" s="1326">
        <f t="shared" si="24"/>
        <v>0</v>
      </c>
      <c r="K202" s="1305"/>
      <c r="L202" s="1305"/>
      <c r="M202" s="1305"/>
      <c r="N202" s="1305"/>
      <c r="O202" s="1305"/>
      <c r="P202" s="1305"/>
      <c r="Q202" s="1305"/>
      <c r="R202" s="1305"/>
      <c r="S202" s="1305"/>
      <c r="T202" s="1305"/>
      <c r="U202" s="1305"/>
      <c r="V202" s="1327"/>
    </row>
    <row r="203" spans="1:22" x14ac:dyDescent="0.25">
      <c r="A203" s="1223"/>
      <c r="B203" s="1287"/>
      <c r="C203" s="1288"/>
      <c r="D203" s="2595"/>
      <c r="E203" s="1340"/>
      <c r="F203" s="1201"/>
      <c r="G203" s="1291" t="s">
        <v>441</v>
      </c>
      <c r="H203" s="1240" t="s">
        <v>438</v>
      </c>
      <c r="I203" s="1297"/>
      <c r="J203" s="2180">
        <f t="shared" si="24"/>
        <v>248</v>
      </c>
      <c r="K203" s="1553">
        <v>53</v>
      </c>
      <c r="L203" s="1553">
        <v>65</v>
      </c>
      <c r="M203" s="1553">
        <v>65</v>
      </c>
      <c r="N203" s="1553">
        <v>65</v>
      </c>
      <c r="O203" s="1305"/>
      <c r="P203" s="1305"/>
      <c r="Q203" s="1305"/>
      <c r="R203" s="1305"/>
      <c r="S203" s="1305"/>
      <c r="T203" s="1305"/>
      <c r="U203" s="1305"/>
      <c r="V203" s="1327"/>
    </row>
    <row r="204" spans="1:22" ht="20.25" customHeight="1" x14ac:dyDescent="0.25">
      <c r="A204" s="1223"/>
      <c r="B204" s="1287"/>
      <c r="C204" s="1288">
        <v>3033299</v>
      </c>
      <c r="D204" s="2597" t="s">
        <v>442</v>
      </c>
      <c r="E204" s="1340">
        <v>5000049</v>
      </c>
      <c r="F204" s="1241" t="s">
        <v>443</v>
      </c>
      <c r="G204" s="1343"/>
      <c r="H204" s="1240"/>
      <c r="I204" s="1282" t="s">
        <v>444</v>
      </c>
      <c r="J204" s="2180">
        <f t="shared" si="24"/>
        <v>30</v>
      </c>
      <c r="K204" s="1553">
        <f>(K205+K206+K207)</f>
        <v>4</v>
      </c>
      <c r="L204" s="1553">
        <f t="shared" ref="L204:N204" si="26">(L205+L206+L207)</f>
        <v>8</v>
      </c>
      <c r="M204" s="1553">
        <f t="shared" si="26"/>
        <v>10</v>
      </c>
      <c r="N204" s="1553">
        <f t="shared" si="26"/>
        <v>8</v>
      </c>
      <c r="O204" s="1305"/>
      <c r="P204" s="1305"/>
      <c r="Q204" s="1305"/>
      <c r="R204" s="1305"/>
      <c r="S204" s="1305"/>
      <c r="T204" s="1305"/>
      <c r="U204" s="1305"/>
      <c r="V204" s="1327"/>
    </row>
    <row r="205" spans="1:22" x14ac:dyDescent="0.25">
      <c r="A205" s="1223"/>
      <c r="B205" s="1287"/>
      <c r="C205" s="1288"/>
      <c r="D205" s="2597"/>
      <c r="E205" s="1340"/>
      <c r="F205" s="1206"/>
      <c r="G205" s="1291" t="s">
        <v>445</v>
      </c>
      <c r="H205" s="1240" t="s">
        <v>446</v>
      </c>
      <c r="I205" s="1289"/>
      <c r="J205" s="2180">
        <f t="shared" si="24"/>
        <v>16</v>
      </c>
      <c r="K205" s="1553">
        <v>2</v>
      </c>
      <c r="L205" s="1553">
        <v>4</v>
      </c>
      <c r="M205" s="1553">
        <v>6</v>
      </c>
      <c r="N205" s="1553">
        <v>4</v>
      </c>
      <c r="O205" s="1305"/>
      <c r="P205" s="1305"/>
      <c r="Q205" s="1305"/>
      <c r="R205" s="1305"/>
      <c r="S205" s="1305"/>
      <c r="T205" s="1305"/>
      <c r="U205" s="1305"/>
      <c r="V205" s="1327"/>
    </row>
    <row r="206" spans="1:22" x14ac:dyDescent="0.25">
      <c r="A206" s="1223"/>
      <c r="B206" s="1287"/>
      <c r="C206" s="1288"/>
      <c r="D206" s="2597"/>
      <c r="E206" s="1340"/>
      <c r="F206" s="1206"/>
      <c r="G206" s="1291" t="s">
        <v>447</v>
      </c>
      <c r="H206" s="1240" t="s">
        <v>448</v>
      </c>
      <c r="I206" s="1289"/>
      <c r="J206" s="2180">
        <f t="shared" si="24"/>
        <v>7</v>
      </c>
      <c r="K206" s="1553">
        <v>1</v>
      </c>
      <c r="L206" s="1553">
        <v>2</v>
      </c>
      <c r="M206" s="1553">
        <v>2</v>
      </c>
      <c r="N206" s="1553">
        <v>2</v>
      </c>
      <c r="O206" s="1305"/>
      <c r="P206" s="1305"/>
      <c r="Q206" s="1305"/>
      <c r="R206" s="1305"/>
      <c r="S206" s="1305"/>
      <c r="T206" s="1305"/>
      <c r="U206" s="1305"/>
      <c r="V206" s="1327"/>
    </row>
    <row r="207" spans="1:22" x14ac:dyDescent="0.25">
      <c r="A207" s="1223"/>
      <c r="B207" s="1287"/>
      <c r="C207" s="1288"/>
      <c r="D207" s="2597"/>
      <c r="E207" s="1340"/>
      <c r="F207" s="1201"/>
      <c r="G207" s="1291" t="s">
        <v>449</v>
      </c>
      <c r="H207" s="1240" t="s">
        <v>450</v>
      </c>
      <c r="I207" s="1297"/>
      <c r="J207" s="2180">
        <f t="shared" si="24"/>
        <v>7</v>
      </c>
      <c r="K207" s="1553">
        <v>1</v>
      </c>
      <c r="L207" s="1553">
        <v>2</v>
      </c>
      <c r="M207" s="1553">
        <v>2</v>
      </c>
      <c r="N207" s="1553">
        <v>2</v>
      </c>
      <c r="O207" s="1305"/>
      <c r="P207" s="1305"/>
      <c r="Q207" s="1305"/>
      <c r="R207" s="1305"/>
      <c r="S207" s="1305"/>
      <c r="T207" s="1305"/>
      <c r="U207" s="1305"/>
      <c r="V207" s="1327"/>
    </row>
    <row r="208" spans="1:22" ht="17.25" hidden="1" customHeight="1" x14ac:dyDescent="0.25">
      <c r="A208" s="1223"/>
      <c r="B208" s="1287"/>
      <c r="C208" s="1288">
        <v>3033300</v>
      </c>
      <c r="D208" s="2598" t="s">
        <v>451</v>
      </c>
      <c r="E208" s="1340">
        <v>5000050</v>
      </c>
      <c r="F208" s="1241" t="s">
        <v>452</v>
      </c>
      <c r="G208" s="1343"/>
      <c r="H208" s="1240"/>
      <c r="I208" s="1282" t="s">
        <v>444</v>
      </c>
      <c r="J208" s="1305"/>
      <c r="K208" s="1305"/>
      <c r="L208" s="1305"/>
      <c r="M208" s="1305"/>
      <c r="N208" s="1305"/>
      <c r="O208" s="1305"/>
      <c r="P208" s="1305"/>
      <c r="Q208" s="1305"/>
      <c r="R208" s="1305"/>
      <c r="S208" s="1305"/>
      <c r="T208" s="1305"/>
      <c r="U208" s="1305"/>
      <c r="V208" s="1327"/>
    </row>
    <row r="209" spans="1:22" ht="15.75" hidden="1" customHeight="1" x14ac:dyDescent="0.25">
      <c r="A209" s="1223"/>
      <c r="B209" s="1287"/>
      <c r="C209" s="1288"/>
      <c r="D209" s="2597"/>
      <c r="E209" s="1340"/>
      <c r="F209" s="1206"/>
      <c r="G209" s="1291" t="s">
        <v>453</v>
      </c>
      <c r="H209" s="1240" t="s">
        <v>454</v>
      </c>
      <c r="I209" s="1289"/>
      <c r="J209" s="1305"/>
      <c r="K209" s="1305"/>
      <c r="L209" s="1305"/>
      <c r="M209" s="1305"/>
      <c r="N209" s="1305"/>
      <c r="O209" s="1305"/>
      <c r="P209" s="1305"/>
      <c r="Q209" s="1305"/>
      <c r="R209" s="1305"/>
      <c r="S209" s="1305"/>
      <c r="T209" s="1305"/>
      <c r="U209" s="1305"/>
      <c r="V209" s="1327"/>
    </row>
    <row r="210" spans="1:22" hidden="1" x14ac:dyDescent="0.25">
      <c r="A210" s="1223"/>
      <c r="B210" s="1287"/>
      <c r="C210" s="1288"/>
      <c r="D210" s="2597"/>
      <c r="E210" s="1340"/>
      <c r="F210" s="1206"/>
      <c r="G210" s="1291" t="s">
        <v>455</v>
      </c>
      <c r="H210" s="1240" t="s">
        <v>456</v>
      </c>
      <c r="I210" s="1289"/>
      <c r="J210" s="1305"/>
      <c r="K210" s="1305"/>
      <c r="L210" s="1305"/>
      <c r="M210" s="1305"/>
      <c r="N210" s="1305"/>
      <c r="O210" s="1305"/>
      <c r="P210" s="1305"/>
      <c r="Q210" s="1305"/>
      <c r="R210" s="1305"/>
      <c r="S210" s="1305"/>
      <c r="T210" s="1305"/>
      <c r="U210" s="1305"/>
      <c r="V210" s="1327"/>
    </row>
    <row r="211" spans="1:22" hidden="1" x14ac:dyDescent="0.25">
      <c r="A211" s="1223"/>
      <c r="B211" s="1287"/>
      <c r="C211" s="1288"/>
      <c r="D211" s="2597"/>
      <c r="E211" s="1340"/>
      <c r="F211" s="1206"/>
      <c r="G211" s="1291" t="s">
        <v>457</v>
      </c>
      <c r="H211" s="1240" t="s">
        <v>458</v>
      </c>
      <c r="I211" s="1289"/>
      <c r="J211" s="1305"/>
      <c r="K211" s="1305"/>
      <c r="L211" s="1305"/>
      <c r="M211" s="1305"/>
      <c r="N211" s="1305"/>
      <c r="O211" s="1305"/>
      <c r="P211" s="1305"/>
      <c r="Q211" s="1305"/>
      <c r="R211" s="1305"/>
      <c r="S211" s="1305"/>
      <c r="T211" s="1305"/>
      <c r="U211" s="1305"/>
      <c r="V211" s="1327"/>
    </row>
    <row r="212" spans="1:22" ht="24.75" hidden="1" x14ac:dyDescent="0.25">
      <c r="A212" s="1223"/>
      <c r="B212" s="1287"/>
      <c r="C212" s="1288"/>
      <c r="D212" s="2597"/>
      <c r="E212" s="1340"/>
      <c r="F212" s="1206"/>
      <c r="G212" s="1291" t="s">
        <v>459</v>
      </c>
      <c r="H212" s="1240" t="s">
        <v>460</v>
      </c>
      <c r="I212" s="1289"/>
      <c r="J212" s="1305"/>
      <c r="K212" s="1305"/>
      <c r="L212" s="1305"/>
      <c r="M212" s="1305"/>
      <c r="N212" s="1305"/>
      <c r="O212" s="1305"/>
      <c r="P212" s="1305"/>
      <c r="Q212" s="1305"/>
      <c r="R212" s="1305"/>
      <c r="S212" s="1305"/>
      <c r="T212" s="1305"/>
      <c r="U212" s="1305"/>
      <c r="V212" s="1327"/>
    </row>
    <row r="213" spans="1:22" hidden="1" x14ac:dyDescent="0.25">
      <c r="A213" s="1223"/>
      <c r="B213" s="1287"/>
      <c r="C213" s="1288"/>
      <c r="D213" s="2599"/>
      <c r="E213" s="1340"/>
      <c r="F213" s="1201"/>
      <c r="G213" s="1291" t="s">
        <v>461</v>
      </c>
      <c r="H213" s="1240" t="s">
        <v>462</v>
      </c>
      <c r="I213" s="1297"/>
      <c r="J213" s="1305"/>
      <c r="K213" s="1305"/>
      <c r="L213" s="1305"/>
      <c r="M213" s="1305"/>
      <c r="N213" s="1305"/>
      <c r="O213" s="1305"/>
      <c r="P213" s="1305"/>
      <c r="Q213" s="1305"/>
      <c r="R213" s="1305"/>
      <c r="S213" s="1305"/>
      <c r="T213" s="1305"/>
      <c r="U213" s="1305"/>
      <c r="V213" s="1327"/>
    </row>
    <row r="214" spans="1:22" ht="24.75" customHeight="1" x14ac:dyDescent="0.25">
      <c r="A214" s="1279" t="s">
        <v>153</v>
      </c>
      <c r="B214" s="1280" t="s">
        <v>463</v>
      </c>
      <c r="C214" s="1281">
        <v>3033304</v>
      </c>
      <c r="D214" s="2600" t="s">
        <v>464</v>
      </c>
      <c r="E214" s="1311">
        <v>5000052</v>
      </c>
      <c r="F214" s="1241" t="s">
        <v>465</v>
      </c>
      <c r="G214" s="1319"/>
      <c r="H214" s="1240"/>
      <c r="I214" s="1281" t="s">
        <v>466</v>
      </c>
      <c r="J214" s="1870">
        <f>(K214+L214+M214+N214)</f>
        <v>168</v>
      </c>
      <c r="K214" s="1870">
        <v>42</v>
      </c>
      <c r="L214" s="1870">
        <v>42</v>
      </c>
      <c r="M214" s="1870">
        <v>42</v>
      </c>
      <c r="N214" s="1870">
        <v>42</v>
      </c>
      <c r="O214" s="1870"/>
      <c r="P214" s="2052">
        <v>113675</v>
      </c>
      <c r="Q214" s="1870"/>
      <c r="R214" s="1870"/>
      <c r="S214" s="1870"/>
      <c r="T214" s="1870"/>
      <c r="U214" s="2052">
        <v>113675</v>
      </c>
      <c r="V214" s="1327"/>
    </row>
    <row r="215" spans="1:22" ht="24.75" customHeight="1" x14ac:dyDescent="0.25">
      <c r="A215" s="1223"/>
      <c r="B215" s="1287"/>
      <c r="C215" s="1288"/>
      <c r="D215" s="2597"/>
      <c r="E215" s="1199"/>
      <c r="F215" s="1206"/>
      <c r="G215" s="1291" t="s">
        <v>467</v>
      </c>
      <c r="H215" s="1240" t="s">
        <v>468</v>
      </c>
      <c r="I215" s="1288"/>
      <c r="J215" s="1870">
        <f t="shared" ref="J215:J216" si="27">(K215+L215+M215+N215)</f>
        <v>0</v>
      </c>
      <c r="K215" s="1870">
        <v>0</v>
      </c>
      <c r="L215" s="1870">
        <v>0</v>
      </c>
      <c r="M215" s="1870">
        <v>0</v>
      </c>
      <c r="N215" s="1870">
        <v>0</v>
      </c>
      <c r="O215" s="1870"/>
      <c r="P215" s="1870"/>
      <c r="Q215" s="1870"/>
      <c r="R215" s="1870"/>
      <c r="S215" s="1870"/>
      <c r="T215" s="1870"/>
      <c r="U215" s="1870"/>
      <c r="V215" s="1327"/>
    </row>
    <row r="216" spans="1:22" ht="16.5" x14ac:dyDescent="0.25">
      <c r="A216" s="1223"/>
      <c r="B216" s="1287"/>
      <c r="C216" s="1288"/>
      <c r="D216" s="2597"/>
      <c r="E216" s="1199"/>
      <c r="F216" s="1206"/>
      <c r="G216" s="1291" t="s">
        <v>469</v>
      </c>
      <c r="H216" s="1240" t="s">
        <v>470</v>
      </c>
      <c r="I216" s="1288"/>
      <c r="J216" s="1870">
        <f t="shared" si="27"/>
        <v>0</v>
      </c>
      <c r="K216" s="1870">
        <v>0</v>
      </c>
      <c r="L216" s="1870">
        <v>0</v>
      </c>
      <c r="M216" s="1870">
        <v>0</v>
      </c>
      <c r="N216" s="1870">
        <v>0</v>
      </c>
      <c r="O216" s="1870"/>
      <c r="P216" s="1870"/>
      <c r="Q216" s="1870"/>
      <c r="R216" s="1870"/>
      <c r="S216" s="1870"/>
      <c r="T216" s="1870"/>
      <c r="U216" s="1870"/>
      <c r="V216" s="1327"/>
    </row>
    <row r="217" spans="1:22" ht="16.5" x14ac:dyDescent="0.25">
      <c r="A217" s="1223"/>
      <c r="B217" s="1295"/>
      <c r="C217" s="1288"/>
      <c r="D217" s="2597"/>
      <c r="E217" s="1199"/>
      <c r="F217" s="1201"/>
      <c r="G217" s="1291" t="s">
        <v>471</v>
      </c>
      <c r="H217" s="1390" t="s">
        <v>472</v>
      </c>
      <c r="I217" s="1288"/>
      <c r="J217" s="1870">
        <f>(K217+L217+M217+N217)</f>
        <v>168</v>
      </c>
      <c r="K217" s="1870">
        <v>42</v>
      </c>
      <c r="L217" s="1870">
        <v>42</v>
      </c>
      <c r="M217" s="1870">
        <v>42</v>
      </c>
      <c r="N217" s="1870">
        <v>42</v>
      </c>
      <c r="O217" s="1870"/>
      <c r="P217" s="1870"/>
      <c r="Q217" s="1870"/>
      <c r="R217" s="1870"/>
      <c r="S217" s="1870"/>
      <c r="T217" s="1870"/>
      <c r="U217" s="1870"/>
      <c r="V217" s="2039"/>
    </row>
    <row r="218" spans="1:22" ht="13.5" customHeight="1" x14ac:dyDescent="0.25">
      <c r="A218" s="1321" t="s">
        <v>473</v>
      </c>
      <c r="B218" s="1322"/>
      <c r="C218" s="1322"/>
      <c r="D218" s="1322"/>
      <c r="E218" s="1322"/>
      <c r="F218" s="1322"/>
      <c r="G218" s="1322"/>
      <c r="H218" s="1322"/>
      <c r="I218" s="1322"/>
      <c r="J218" s="1322"/>
      <c r="K218" s="1322"/>
      <c r="L218" s="1322"/>
      <c r="M218" s="1322"/>
      <c r="N218" s="1322"/>
      <c r="O218" s="1322"/>
      <c r="P218" s="1322"/>
      <c r="Q218" s="1322"/>
      <c r="R218" s="1322"/>
      <c r="S218" s="1322"/>
      <c r="T218" s="1322"/>
      <c r="U218" s="1322"/>
      <c r="V218" s="1323"/>
    </row>
    <row r="219" spans="1:22" ht="18" customHeight="1" x14ac:dyDescent="0.25">
      <c r="A219" s="1223" t="s">
        <v>236</v>
      </c>
      <c r="B219" s="1348" t="s">
        <v>474</v>
      </c>
      <c r="C219" s="1288">
        <v>3033305</v>
      </c>
      <c r="D219" s="1289" t="s">
        <v>475</v>
      </c>
      <c r="E219" s="1199">
        <v>5000053</v>
      </c>
      <c r="F219" s="1241" t="s">
        <v>476</v>
      </c>
      <c r="G219" s="1343"/>
      <c r="H219" s="1324"/>
      <c r="I219" s="1289" t="s">
        <v>477</v>
      </c>
      <c r="J219" s="1326">
        <f>(K219+L219+M219+N219)</f>
        <v>783</v>
      </c>
      <c r="K219" s="1326">
        <v>195</v>
      </c>
      <c r="L219" s="1326">
        <v>196</v>
      </c>
      <c r="M219" s="1326">
        <v>196</v>
      </c>
      <c r="N219" s="1326">
        <v>196</v>
      </c>
      <c r="O219" s="1326"/>
      <c r="P219" s="1848">
        <v>101589</v>
      </c>
      <c r="Q219" s="1326"/>
      <c r="R219" s="1326"/>
      <c r="S219" s="1326"/>
      <c r="T219" s="1326"/>
      <c r="U219" s="1848">
        <v>101589</v>
      </c>
      <c r="V219" s="2020"/>
    </row>
    <row r="220" spans="1:22" x14ac:dyDescent="0.25">
      <c r="A220" s="1223"/>
      <c r="B220" s="1348"/>
      <c r="C220" s="1288"/>
      <c r="D220" s="1289"/>
      <c r="E220" s="1199"/>
      <c r="F220" s="1206"/>
      <c r="G220" s="1291" t="s">
        <v>478</v>
      </c>
      <c r="H220" s="1240" t="s">
        <v>479</v>
      </c>
      <c r="I220" s="1289"/>
      <c r="J220" s="1326">
        <f>(K220+L220+M220+N220)</f>
        <v>783</v>
      </c>
      <c r="K220" s="1326">
        <v>195</v>
      </c>
      <c r="L220" s="1326">
        <v>196</v>
      </c>
      <c r="M220" s="1326">
        <v>196</v>
      </c>
      <c r="N220" s="1326">
        <v>196</v>
      </c>
      <c r="O220" s="1326"/>
      <c r="P220" s="1326"/>
      <c r="Q220" s="1326"/>
      <c r="R220" s="1326"/>
      <c r="S220" s="1326"/>
      <c r="T220" s="1326"/>
      <c r="U220" s="1326"/>
      <c r="V220" s="1327"/>
    </row>
    <row r="221" spans="1:22" x14ac:dyDescent="0.25">
      <c r="A221" s="1223"/>
      <c r="B221" s="1348"/>
      <c r="C221" s="1288"/>
      <c r="D221" s="1289"/>
      <c r="E221" s="1199"/>
      <c r="F221" s="1206"/>
      <c r="G221" s="1291" t="s">
        <v>480</v>
      </c>
      <c r="H221" s="1240" t="s">
        <v>481</v>
      </c>
      <c r="I221" s="1289"/>
      <c r="J221" s="1326">
        <f t="shared" ref="J221:J253" si="28">(K221+L221+M221+N221)</f>
        <v>248</v>
      </c>
      <c r="K221" s="1326">
        <v>62</v>
      </c>
      <c r="L221" s="1326">
        <v>62</v>
      </c>
      <c r="M221" s="1326">
        <v>62</v>
      </c>
      <c r="N221" s="1326">
        <v>62</v>
      </c>
      <c r="O221" s="1326"/>
      <c r="P221" s="1326"/>
      <c r="Q221" s="1326"/>
      <c r="R221" s="1326"/>
      <c r="S221" s="1326"/>
      <c r="T221" s="1326"/>
      <c r="U221" s="1326"/>
      <c r="V221" s="1327"/>
    </row>
    <row r="222" spans="1:22" x14ac:dyDescent="0.25">
      <c r="A222" s="1223"/>
      <c r="B222" s="1348"/>
      <c r="C222" s="1288"/>
      <c r="D222" s="1289"/>
      <c r="E222" s="1199"/>
      <c r="F222" s="1206"/>
      <c r="G222" s="1291" t="s">
        <v>482</v>
      </c>
      <c r="H222" s="1240" t="s">
        <v>483</v>
      </c>
      <c r="I222" s="1289"/>
      <c r="J222" s="1326">
        <f t="shared" si="28"/>
        <v>248</v>
      </c>
      <c r="K222" s="1326">
        <v>62</v>
      </c>
      <c r="L222" s="1326">
        <v>62</v>
      </c>
      <c r="M222" s="1326">
        <v>62</v>
      </c>
      <c r="N222" s="1326">
        <v>62</v>
      </c>
      <c r="O222" s="1326"/>
      <c r="P222" s="1326"/>
      <c r="Q222" s="1326"/>
      <c r="R222" s="1326"/>
      <c r="S222" s="1326"/>
      <c r="T222" s="1326"/>
      <c r="U222" s="1326"/>
      <c r="V222" s="1327"/>
    </row>
    <row r="223" spans="1:22" ht="16.5" x14ac:dyDescent="0.25">
      <c r="A223" s="1294"/>
      <c r="B223" s="1350"/>
      <c r="C223" s="1296"/>
      <c r="D223" s="1297"/>
      <c r="E223" s="1317"/>
      <c r="F223" s="1201"/>
      <c r="G223" s="1291" t="s">
        <v>484</v>
      </c>
      <c r="H223" s="1240" t="s">
        <v>485</v>
      </c>
      <c r="I223" s="1297"/>
      <c r="J223" s="1326">
        <f t="shared" si="28"/>
        <v>783</v>
      </c>
      <c r="K223" s="1326">
        <v>195</v>
      </c>
      <c r="L223" s="1326">
        <v>196</v>
      </c>
      <c r="M223" s="1326">
        <v>196</v>
      </c>
      <c r="N223" s="1326">
        <v>196</v>
      </c>
      <c r="O223" s="1326"/>
      <c r="P223" s="1326"/>
      <c r="Q223" s="1326"/>
      <c r="R223" s="1326"/>
      <c r="S223" s="1326"/>
      <c r="T223" s="1326"/>
      <c r="U223" s="1326"/>
      <c r="V223" s="1327"/>
    </row>
    <row r="224" spans="1:22" ht="16.5" customHeight="1" x14ac:dyDescent="0.25">
      <c r="A224" s="1279" t="s">
        <v>486</v>
      </c>
      <c r="B224" s="1351" t="s">
        <v>487</v>
      </c>
      <c r="C224" s="1281">
        <v>3033306</v>
      </c>
      <c r="D224" s="1282" t="s">
        <v>488</v>
      </c>
      <c r="E224" s="1311">
        <v>5000054</v>
      </c>
      <c r="F224" s="1241" t="s">
        <v>489</v>
      </c>
      <c r="G224" s="1343"/>
      <c r="H224" s="1240"/>
      <c r="I224" s="1281" t="s">
        <v>444</v>
      </c>
      <c r="J224" s="1326">
        <f t="shared" si="28"/>
        <v>38</v>
      </c>
      <c r="K224" s="1305">
        <f>(K225+K226+K227+K228+K229+K230+K231+K232+K233+K234+K235+K236+K237+K238+K239+K240+K241+K242)</f>
        <v>5</v>
      </c>
      <c r="L224" s="1305">
        <f t="shared" ref="L224:N224" si="29">(L225+L226+L227+L228+L229+L230+L231+L232+L233+L234+L235+L236+L237+L238+L239+L240+L241+L242)</f>
        <v>15</v>
      </c>
      <c r="M224" s="1305">
        <f t="shared" si="29"/>
        <v>7</v>
      </c>
      <c r="N224" s="1305">
        <f t="shared" si="29"/>
        <v>11</v>
      </c>
      <c r="O224" s="1305"/>
      <c r="P224" s="1349">
        <v>78706</v>
      </c>
      <c r="Q224" s="1305"/>
      <c r="R224" s="1305"/>
      <c r="S224" s="1305"/>
      <c r="T224" s="1305"/>
      <c r="U224" s="1349">
        <v>78706</v>
      </c>
      <c r="V224" s="1327"/>
    </row>
    <row r="225" spans="1:22" x14ac:dyDescent="0.25">
      <c r="A225" s="1223"/>
      <c r="B225" s="1348"/>
      <c r="C225" s="1288"/>
      <c r="D225" s="1289"/>
      <c r="E225" s="1199"/>
      <c r="F225" s="1206"/>
      <c r="G225" s="1291" t="s">
        <v>490</v>
      </c>
      <c r="H225" s="1240" t="s">
        <v>491</v>
      </c>
      <c r="I225" s="1288"/>
      <c r="J225" s="1326">
        <f t="shared" si="28"/>
        <v>4</v>
      </c>
      <c r="K225" s="1305">
        <v>1</v>
      </c>
      <c r="L225" s="1305">
        <v>1</v>
      </c>
      <c r="M225" s="1305">
        <v>1</v>
      </c>
      <c r="N225" s="1305">
        <v>1</v>
      </c>
      <c r="O225" s="1305"/>
      <c r="P225" s="1305"/>
      <c r="Q225" s="1305"/>
      <c r="R225" s="1305"/>
      <c r="S225" s="1305"/>
      <c r="T225" s="1305"/>
      <c r="U225" s="1305"/>
      <c r="V225" s="1327"/>
    </row>
    <row r="226" spans="1:22" x14ac:dyDescent="0.25">
      <c r="A226" s="1223"/>
      <c r="B226" s="1348"/>
      <c r="C226" s="1288"/>
      <c r="D226" s="1289"/>
      <c r="E226" s="1199"/>
      <c r="F226" s="1206"/>
      <c r="G226" s="1291" t="s">
        <v>492</v>
      </c>
      <c r="H226" s="1240" t="s">
        <v>493</v>
      </c>
      <c r="I226" s="1288"/>
      <c r="J226" s="1326">
        <f t="shared" si="28"/>
        <v>4</v>
      </c>
      <c r="K226" s="1305">
        <v>1</v>
      </c>
      <c r="L226" s="1305">
        <v>1</v>
      </c>
      <c r="M226" s="1305">
        <v>1</v>
      </c>
      <c r="N226" s="1305">
        <v>1</v>
      </c>
      <c r="O226" s="1305"/>
      <c r="P226" s="1305"/>
      <c r="Q226" s="1305"/>
      <c r="R226" s="1305"/>
      <c r="S226" s="1305"/>
      <c r="T226" s="1305"/>
      <c r="U226" s="1305"/>
      <c r="V226" s="1327"/>
    </row>
    <row r="227" spans="1:22" ht="16.5" x14ac:dyDescent="0.25">
      <c r="A227" s="1223"/>
      <c r="B227" s="1348"/>
      <c r="C227" s="1288"/>
      <c r="D227" s="1289"/>
      <c r="E227" s="1199"/>
      <c r="F227" s="1206"/>
      <c r="G227" s="1291" t="s">
        <v>494</v>
      </c>
      <c r="H227" s="1240" t="s">
        <v>495</v>
      </c>
      <c r="I227" s="1288"/>
      <c r="J227" s="1326">
        <f t="shared" si="28"/>
        <v>3</v>
      </c>
      <c r="K227" s="1305">
        <v>0</v>
      </c>
      <c r="L227" s="1305">
        <v>1</v>
      </c>
      <c r="M227" s="1305">
        <v>1</v>
      </c>
      <c r="N227" s="1305">
        <v>1</v>
      </c>
      <c r="O227" s="1305"/>
      <c r="P227" s="1305"/>
      <c r="Q227" s="1305"/>
      <c r="R227" s="1305"/>
      <c r="S227" s="1305"/>
      <c r="T227" s="1305"/>
      <c r="U227" s="1305"/>
      <c r="V227" s="1327"/>
    </row>
    <row r="228" spans="1:22" ht="16.5" x14ac:dyDescent="0.25">
      <c r="A228" s="1223"/>
      <c r="B228" s="1348"/>
      <c r="C228" s="1288"/>
      <c r="D228" s="1289"/>
      <c r="E228" s="1199"/>
      <c r="F228" s="1206"/>
      <c r="G228" s="1291" t="s">
        <v>496</v>
      </c>
      <c r="H228" s="1240" t="s">
        <v>497</v>
      </c>
      <c r="I228" s="1288"/>
      <c r="J228" s="1326">
        <f t="shared" si="28"/>
        <v>3</v>
      </c>
      <c r="K228" s="1305">
        <v>0</v>
      </c>
      <c r="L228" s="1305">
        <v>1</v>
      </c>
      <c r="M228" s="1305">
        <v>1</v>
      </c>
      <c r="N228" s="1305">
        <v>1</v>
      </c>
      <c r="O228" s="1305"/>
      <c r="P228" s="1305"/>
      <c r="Q228" s="1305"/>
      <c r="R228" s="1305"/>
      <c r="S228" s="1305"/>
      <c r="T228" s="1305"/>
      <c r="U228" s="1305"/>
      <c r="V228" s="1327"/>
    </row>
    <row r="229" spans="1:22" x14ac:dyDescent="0.25">
      <c r="A229" s="1223"/>
      <c r="B229" s="1348"/>
      <c r="C229" s="1288"/>
      <c r="D229" s="1289"/>
      <c r="E229" s="1199"/>
      <c r="F229" s="1206"/>
      <c r="G229" s="1291" t="s">
        <v>498</v>
      </c>
      <c r="H229" s="1240" t="s">
        <v>499</v>
      </c>
      <c r="I229" s="1288"/>
      <c r="J229" s="1326">
        <f t="shared" si="28"/>
        <v>8</v>
      </c>
      <c r="K229" s="1305">
        <v>2</v>
      </c>
      <c r="L229" s="1305">
        <v>2</v>
      </c>
      <c r="M229" s="1305">
        <v>2</v>
      </c>
      <c r="N229" s="1305">
        <v>2</v>
      </c>
      <c r="O229" s="1305"/>
      <c r="P229" s="1305"/>
      <c r="Q229" s="1305"/>
      <c r="R229" s="1305"/>
      <c r="S229" s="1305"/>
      <c r="T229" s="1305"/>
      <c r="U229" s="1305"/>
      <c r="V229" s="1327"/>
    </row>
    <row r="230" spans="1:22" x14ac:dyDescent="0.25">
      <c r="A230" s="1223"/>
      <c r="B230" s="1348"/>
      <c r="C230" s="1288"/>
      <c r="D230" s="1289"/>
      <c r="E230" s="1199"/>
      <c r="F230" s="1206"/>
      <c r="G230" s="1291" t="s">
        <v>500</v>
      </c>
      <c r="H230" s="1240" t="s">
        <v>501</v>
      </c>
      <c r="I230" s="1288"/>
      <c r="J230" s="1326">
        <f t="shared" si="28"/>
        <v>4</v>
      </c>
      <c r="K230" s="1305">
        <v>1</v>
      </c>
      <c r="L230" s="1305">
        <v>1</v>
      </c>
      <c r="M230" s="1305">
        <v>1</v>
      </c>
      <c r="N230" s="1305">
        <v>1</v>
      </c>
      <c r="O230" s="1305"/>
      <c r="P230" s="1305"/>
      <c r="Q230" s="1305"/>
      <c r="R230" s="1305"/>
      <c r="S230" s="1305"/>
      <c r="T230" s="1305"/>
      <c r="U230" s="1305"/>
      <c r="V230" s="1327"/>
    </row>
    <row r="231" spans="1:22" x14ac:dyDescent="0.25">
      <c r="A231" s="1223"/>
      <c r="B231" s="1348"/>
      <c r="C231" s="1288"/>
      <c r="D231" s="1289"/>
      <c r="E231" s="1199"/>
      <c r="F231" s="1206"/>
      <c r="G231" s="1273"/>
      <c r="H231" s="1240" t="s">
        <v>502</v>
      </c>
      <c r="I231" s="1288"/>
      <c r="J231" s="1326">
        <f t="shared" si="28"/>
        <v>0</v>
      </c>
      <c r="K231" s="1305"/>
      <c r="L231" s="1305"/>
      <c r="M231" s="1305"/>
      <c r="N231" s="1305"/>
      <c r="O231" s="1305"/>
      <c r="P231" s="1305"/>
      <c r="Q231" s="1305"/>
      <c r="R231" s="1305"/>
      <c r="S231" s="1305"/>
      <c r="T231" s="1305"/>
      <c r="U231" s="1305"/>
      <c r="V231" s="1327"/>
    </row>
    <row r="232" spans="1:22" x14ac:dyDescent="0.25">
      <c r="A232" s="1223"/>
      <c r="B232" s="1348"/>
      <c r="C232" s="1288"/>
      <c r="D232" s="1289"/>
      <c r="E232" s="1199"/>
      <c r="F232" s="1206"/>
      <c r="G232" s="1291" t="s">
        <v>503</v>
      </c>
      <c r="H232" s="1240" t="s">
        <v>504</v>
      </c>
      <c r="I232" s="1288"/>
      <c r="J232" s="1326">
        <f t="shared" si="28"/>
        <v>2</v>
      </c>
      <c r="K232" s="1305">
        <v>0</v>
      </c>
      <c r="L232" s="1305">
        <v>1</v>
      </c>
      <c r="M232" s="1305">
        <v>0</v>
      </c>
      <c r="N232" s="1305">
        <v>1</v>
      </c>
      <c r="O232" s="1305"/>
      <c r="P232" s="1305"/>
      <c r="Q232" s="1305"/>
      <c r="R232" s="1305"/>
      <c r="S232" s="1305"/>
      <c r="T232" s="1305"/>
      <c r="U232" s="1305"/>
      <c r="V232" s="1327"/>
    </row>
    <row r="233" spans="1:22" x14ac:dyDescent="0.25">
      <c r="A233" s="1223"/>
      <c r="B233" s="1348"/>
      <c r="C233" s="1288"/>
      <c r="D233" s="1289"/>
      <c r="E233" s="1199"/>
      <c r="F233" s="1206"/>
      <c r="G233" s="1291" t="s">
        <v>505</v>
      </c>
      <c r="H233" s="1240" t="s">
        <v>506</v>
      </c>
      <c r="I233" s="1288"/>
      <c r="J233" s="1326">
        <f t="shared" si="28"/>
        <v>2</v>
      </c>
      <c r="K233" s="1305">
        <v>0</v>
      </c>
      <c r="L233" s="1305">
        <v>1</v>
      </c>
      <c r="M233" s="1305">
        <v>0</v>
      </c>
      <c r="N233" s="1305">
        <v>1</v>
      </c>
      <c r="O233" s="1305"/>
      <c r="P233" s="1305"/>
      <c r="Q233" s="1305"/>
      <c r="R233" s="1305"/>
      <c r="S233" s="1305"/>
      <c r="T233" s="1305"/>
      <c r="U233" s="1305"/>
      <c r="V233" s="1327"/>
    </row>
    <row r="234" spans="1:22" x14ac:dyDescent="0.25">
      <c r="A234" s="1223"/>
      <c r="B234" s="1348"/>
      <c r="C234" s="1288"/>
      <c r="D234" s="1289"/>
      <c r="E234" s="1199"/>
      <c r="F234" s="1206"/>
      <c r="G234" s="1291" t="s">
        <v>507</v>
      </c>
      <c r="H234" s="1240" t="s">
        <v>508</v>
      </c>
      <c r="I234" s="1288"/>
      <c r="J234" s="1326">
        <f t="shared" si="28"/>
        <v>2</v>
      </c>
      <c r="K234" s="1305">
        <v>0</v>
      </c>
      <c r="L234" s="1305">
        <v>1</v>
      </c>
      <c r="M234" s="1305">
        <v>0</v>
      </c>
      <c r="N234" s="1305">
        <v>1</v>
      </c>
      <c r="O234" s="1305"/>
      <c r="P234" s="1305"/>
      <c r="Q234" s="1305"/>
      <c r="R234" s="1305"/>
      <c r="S234" s="1305"/>
      <c r="T234" s="1305"/>
      <c r="U234" s="1305"/>
      <c r="V234" s="1327"/>
    </row>
    <row r="235" spans="1:22" ht="24.75" x14ac:dyDescent="0.25">
      <c r="A235" s="1223"/>
      <c r="B235" s="1348"/>
      <c r="C235" s="1288"/>
      <c r="D235" s="1289"/>
      <c r="E235" s="1199"/>
      <c r="F235" s="1206"/>
      <c r="G235" s="1291" t="s">
        <v>509</v>
      </c>
      <c r="H235" s="1240" t="s">
        <v>510</v>
      </c>
      <c r="I235" s="1288"/>
      <c r="J235" s="1326">
        <f t="shared" si="28"/>
        <v>2</v>
      </c>
      <c r="K235" s="1305">
        <v>0</v>
      </c>
      <c r="L235" s="1305">
        <v>1</v>
      </c>
      <c r="M235" s="1305">
        <v>0</v>
      </c>
      <c r="N235" s="1305">
        <v>1</v>
      </c>
      <c r="O235" s="1305"/>
      <c r="P235" s="1305"/>
      <c r="Q235" s="1305"/>
      <c r="R235" s="1305"/>
      <c r="S235" s="1305"/>
      <c r="T235" s="1305"/>
      <c r="U235" s="1305"/>
      <c r="V235" s="1327"/>
    </row>
    <row r="236" spans="1:22" ht="16.5" x14ac:dyDescent="0.25">
      <c r="A236" s="1223"/>
      <c r="B236" s="1348"/>
      <c r="C236" s="1288"/>
      <c r="D236" s="1289"/>
      <c r="E236" s="1199"/>
      <c r="F236" s="1206"/>
      <c r="G236" s="1291" t="s">
        <v>511</v>
      </c>
      <c r="H236" s="1240" t="s">
        <v>512</v>
      </c>
      <c r="I236" s="1288"/>
      <c r="J236" s="1326">
        <f t="shared" si="28"/>
        <v>0</v>
      </c>
      <c r="K236" s="1305">
        <v>0</v>
      </c>
      <c r="L236" s="1305">
        <v>0</v>
      </c>
      <c r="M236" s="1305">
        <v>0</v>
      </c>
      <c r="N236" s="1305">
        <v>0</v>
      </c>
      <c r="O236" s="1305"/>
      <c r="P236" s="1305"/>
      <c r="Q236" s="1305"/>
      <c r="R236" s="1305"/>
      <c r="S236" s="1305"/>
      <c r="T236" s="1305"/>
      <c r="U236" s="1305"/>
      <c r="V236" s="1327"/>
    </row>
    <row r="237" spans="1:22" x14ac:dyDescent="0.25">
      <c r="A237" s="1223"/>
      <c r="B237" s="1348"/>
      <c r="C237" s="1288"/>
      <c r="D237" s="1289"/>
      <c r="E237" s="1199"/>
      <c r="F237" s="1206"/>
      <c r="G237" s="1291" t="s">
        <v>513</v>
      </c>
      <c r="H237" s="1240" t="s">
        <v>514</v>
      </c>
      <c r="I237" s="1288"/>
      <c r="J237" s="1326">
        <f t="shared" si="28"/>
        <v>1</v>
      </c>
      <c r="K237" s="1305">
        <v>0</v>
      </c>
      <c r="L237" s="1305">
        <v>1</v>
      </c>
      <c r="M237" s="1305">
        <v>0</v>
      </c>
      <c r="N237" s="1305">
        <v>0</v>
      </c>
      <c r="O237" s="1305"/>
      <c r="P237" s="1305"/>
      <c r="Q237" s="1305"/>
      <c r="R237" s="1305"/>
      <c r="S237" s="1305"/>
      <c r="T237" s="1305"/>
      <c r="U237" s="1305"/>
      <c r="V237" s="1327"/>
    </row>
    <row r="238" spans="1:22" x14ac:dyDescent="0.25">
      <c r="A238" s="1223"/>
      <c r="B238" s="1348"/>
      <c r="C238" s="1288"/>
      <c r="D238" s="1289"/>
      <c r="E238" s="1199"/>
      <c r="F238" s="1206"/>
      <c r="G238" s="1291" t="s">
        <v>515</v>
      </c>
      <c r="H238" s="1240" t="s">
        <v>516</v>
      </c>
      <c r="I238" s="1288"/>
      <c r="J238" s="1326">
        <f t="shared" si="28"/>
        <v>1</v>
      </c>
      <c r="K238" s="1305">
        <v>0</v>
      </c>
      <c r="L238" s="1305">
        <v>1</v>
      </c>
      <c r="M238" s="1305">
        <v>0</v>
      </c>
      <c r="N238" s="1305">
        <v>0</v>
      </c>
      <c r="O238" s="1305"/>
      <c r="P238" s="1305"/>
      <c r="Q238" s="1305"/>
      <c r="R238" s="1305"/>
      <c r="S238" s="1305"/>
      <c r="T238" s="1305"/>
      <c r="U238" s="1305"/>
      <c r="V238" s="1327"/>
    </row>
    <row r="239" spans="1:22" ht="16.5" x14ac:dyDescent="0.25">
      <c r="A239" s="1223"/>
      <c r="B239" s="1348"/>
      <c r="C239" s="1288"/>
      <c r="D239" s="1289"/>
      <c r="E239" s="1199"/>
      <c r="F239" s="1206"/>
      <c r="G239" s="1291" t="s">
        <v>517</v>
      </c>
      <c r="H239" s="1240" t="s">
        <v>518</v>
      </c>
      <c r="I239" s="1288"/>
      <c r="J239" s="1326">
        <f t="shared" si="28"/>
        <v>1</v>
      </c>
      <c r="K239" s="1305">
        <v>0</v>
      </c>
      <c r="L239" s="1305">
        <v>1</v>
      </c>
      <c r="M239" s="1305">
        <v>0</v>
      </c>
      <c r="N239" s="1305">
        <v>0</v>
      </c>
      <c r="O239" s="1305"/>
      <c r="P239" s="1305"/>
      <c r="Q239" s="1305"/>
      <c r="R239" s="1305"/>
      <c r="S239" s="1305"/>
      <c r="T239" s="1305"/>
      <c r="U239" s="1305"/>
      <c r="V239" s="1327"/>
    </row>
    <row r="240" spans="1:22" x14ac:dyDescent="0.25">
      <c r="A240" s="1223"/>
      <c r="B240" s="1348"/>
      <c r="C240" s="1288"/>
      <c r="D240" s="1289"/>
      <c r="E240" s="1199"/>
      <c r="F240" s="1206"/>
      <c r="G240" s="1291" t="s">
        <v>519</v>
      </c>
      <c r="H240" s="1240" t="s">
        <v>520</v>
      </c>
      <c r="I240" s="1288"/>
      <c r="J240" s="1326">
        <f t="shared" si="28"/>
        <v>1</v>
      </c>
      <c r="K240" s="1305">
        <v>0</v>
      </c>
      <c r="L240" s="1305">
        <v>1</v>
      </c>
      <c r="M240" s="1305">
        <v>0</v>
      </c>
      <c r="N240" s="1305">
        <v>0</v>
      </c>
      <c r="O240" s="1305"/>
      <c r="P240" s="1305"/>
      <c r="Q240" s="1305"/>
      <c r="R240" s="1305"/>
      <c r="S240" s="1305"/>
      <c r="T240" s="1305"/>
      <c r="U240" s="1305"/>
      <c r="V240" s="1327"/>
    </row>
    <row r="241" spans="1:22" x14ac:dyDescent="0.25">
      <c r="A241" s="1223"/>
      <c r="B241" s="1348"/>
      <c r="C241" s="1288"/>
      <c r="D241" s="1289"/>
      <c r="E241" s="1199"/>
      <c r="F241" s="1206"/>
      <c r="G241" s="1291" t="s">
        <v>521</v>
      </c>
      <c r="H241" s="1240" t="s">
        <v>522</v>
      </c>
      <c r="I241" s="1288"/>
      <c r="J241" s="1326">
        <f t="shared" si="28"/>
        <v>0</v>
      </c>
      <c r="K241" s="1305">
        <v>0</v>
      </c>
      <c r="L241" s="1305">
        <v>0</v>
      </c>
      <c r="M241" s="1305">
        <v>0</v>
      </c>
      <c r="N241" s="1305">
        <v>0</v>
      </c>
      <c r="O241" s="1305"/>
      <c r="P241" s="1305"/>
      <c r="Q241" s="1305"/>
      <c r="R241" s="1305"/>
      <c r="S241" s="1305"/>
      <c r="T241" s="1305"/>
      <c r="U241" s="1305"/>
      <c r="V241" s="1327"/>
    </row>
    <row r="242" spans="1:22" x14ac:dyDescent="0.25">
      <c r="A242" s="1294"/>
      <c r="B242" s="1348"/>
      <c r="C242" s="1288"/>
      <c r="D242" s="1297"/>
      <c r="E242" s="1199"/>
      <c r="F242" s="1201"/>
      <c r="G242" s="1291" t="s">
        <v>523</v>
      </c>
      <c r="H242" s="1240" t="s">
        <v>524</v>
      </c>
      <c r="I242" s="1288"/>
      <c r="J242" s="1305">
        <f t="shared" si="28"/>
        <v>0</v>
      </c>
      <c r="K242" s="1305">
        <v>0</v>
      </c>
      <c r="L242" s="1305">
        <v>0</v>
      </c>
      <c r="M242" s="1305">
        <v>0</v>
      </c>
      <c r="N242" s="1305">
        <v>0</v>
      </c>
      <c r="O242" s="1305"/>
      <c r="P242" s="1305"/>
      <c r="Q242" s="1305"/>
      <c r="R242" s="1305"/>
      <c r="S242" s="1305"/>
      <c r="T242" s="1305"/>
      <c r="U242" s="1305"/>
      <c r="V242" s="1327"/>
    </row>
    <row r="243" spans="1:22" ht="17.25" customHeight="1" x14ac:dyDescent="0.25">
      <c r="A243" s="1243" t="s">
        <v>525</v>
      </c>
      <c r="B243" s="1352" t="s">
        <v>526</v>
      </c>
      <c r="C243" s="1353">
        <v>3033307</v>
      </c>
      <c r="D243" s="1336" t="s">
        <v>527</v>
      </c>
      <c r="E243" s="1340">
        <v>5000055</v>
      </c>
      <c r="F243" s="1241" t="s">
        <v>528</v>
      </c>
      <c r="G243" s="1210"/>
      <c r="H243" s="1240"/>
      <c r="I243" s="1353" t="s">
        <v>444</v>
      </c>
      <c r="J243" s="1553">
        <f t="shared" si="28"/>
        <v>7</v>
      </c>
      <c r="K243" s="1553">
        <f>(K244+K245+K246+K247+K248+K249+K250+K251+K252+K253)</f>
        <v>0</v>
      </c>
      <c r="L243" s="1553">
        <f t="shared" ref="L243:N243" si="30">(L244+L245+L246+L247+L248+L249+L250+L251+L252+L253)</f>
        <v>3</v>
      </c>
      <c r="M243" s="1553">
        <f t="shared" si="30"/>
        <v>2</v>
      </c>
      <c r="N243" s="1553">
        <f t="shared" si="30"/>
        <v>2</v>
      </c>
      <c r="O243" s="1305"/>
      <c r="P243" s="1305"/>
      <c r="Q243" s="1305"/>
      <c r="R243" s="1305"/>
      <c r="S243" s="1305"/>
      <c r="T243" s="1305"/>
      <c r="U243" s="1305"/>
      <c r="V243" s="1327"/>
    </row>
    <row r="244" spans="1:22" x14ac:dyDescent="0.25">
      <c r="A244" s="1243"/>
      <c r="B244" s="1352"/>
      <c r="C244" s="1353"/>
      <c r="D244" s="1336"/>
      <c r="E244" s="1340"/>
      <c r="F244" s="1206"/>
      <c r="G244" s="1291" t="s">
        <v>529</v>
      </c>
      <c r="H244" s="1316" t="s">
        <v>508</v>
      </c>
      <c r="I244" s="1353"/>
      <c r="J244" s="1305">
        <f t="shared" si="28"/>
        <v>2</v>
      </c>
      <c r="K244" s="1870">
        <v>0</v>
      </c>
      <c r="L244" s="1870">
        <v>0</v>
      </c>
      <c r="M244" s="1870">
        <v>1</v>
      </c>
      <c r="N244" s="1870">
        <v>1</v>
      </c>
      <c r="O244" s="1870"/>
      <c r="P244" s="1870"/>
      <c r="Q244" s="1870"/>
      <c r="R244" s="1870"/>
      <c r="S244" s="1870"/>
      <c r="T244" s="1870"/>
      <c r="U244" s="1870"/>
      <c r="V244" s="1327"/>
    </row>
    <row r="245" spans="1:22" ht="16.5" x14ac:dyDescent="0.25">
      <c r="A245" s="1243"/>
      <c r="B245" s="1352"/>
      <c r="C245" s="1353"/>
      <c r="D245" s="1336"/>
      <c r="E245" s="1340"/>
      <c r="F245" s="1206"/>
      <c r="G245" s="1291" t="s">
        <v>530</v>
      </c>
      <c r="H245" s="1240" t="s">
        <v>531</v>
      </c>
      <c r="I245" s="1353"/>
      <c r="J245" s="1305">
        <f t="shared" si="28"/>
        <v>0</v>
      </c>
      <c r="K245" s="1870">
        <v>0</v>
      </c>
      <c r="L245" s="1870">
        <v>0</v>
      </c>
      <c r="M245" s="1870">
        <v>0</v>
      </c>
      <c r="N245" s="1870">
        <v>0</v>
      </c>
      <c r="O245" s="1870"/>
      <c r="P245" s="1870"/>
      <c r="Q245" s="1870"/>
      <c r="R245" s="1870"/>
      <c r="S245" s="1870"/>
      <c r="T245" s="1870"/>
      <c r="U245" s="1870"/>
      <c r="V245" s="1327"/>
    </row>
    <row r="246" spans="1:22" ht="17.25" thickBot="1" x14ac:dyDescent="0.3">
      <c r="A246" s="1243"/>
      <c r="B246" s="1352"/>
      <c r="C246" s="1353"/>
      <c r="D246" s="1336"/>
      <c r="E246" s="1340"/>
      <c r="F246" s="1206"/>
      <c r="G246" s="1291" t="s">
        <v>532</v>
      </c>
      <c r="H246" s="1354" t="s">
        <v>533</v>
      </c>
      <c r="I246" s="1353"/>
      <c r="J246" s="1305">
        <f t="shared" si="28"/>
        <v>0</v>
      </c>
      <c r="K246" s="1870">
        <v>0</v>
      </c>
      <c r="L246" s="1870">
        <v>0</v>
      </c>
      <c r="M246" s="1870">
        <v>0</v>
      </c>
      <c r="N246" s="1870">
        <v>0</v>
      </c>
      <c r="O246" s="1870"/>
      <c r="P246" s="1870"/>
      <c r="Q246" s="1870"/>
      <c r="R246" s="1870"/>
      <c r="S246" s="1870"/>
      <c r="T246" s="1870"/>
      <c r="U246" s="1870"/>
      <c r="V246" s="1327"/>
    </row>
    <row r="247" spans="1:22" x14ac:dyDescent="0.25">
      <c r="A247" s="1243"/>
      <c r="B247" s="1352"/>
      <c r="C247" s="1353"/>
      <c r="D247" s="1336"/>
      <c r="E247" s="1340"/>
      <c r="F247" s="1206"/>
      <c r="G247" s="1291" t="s">
        <v>534</v>
      </c>
      <c r="H247" s="1316" t="s">
        <v>493</v>
      </c>
      <c r="I247" s="1353"/>
      <c r="J247" s="1305">
        <f t="shared" si="28"/>
        <v>0</v>
      </c>
      <c r="K247" s="1870">
        <v>0</v>
      </c>
      <c r="L247" s="1870">
        <v>0</v>
      </c>
      <c r="M247" s="1870">
        <v>0</v>
      </c>
      <c r="N247" s="1870">
        <v>0</v>
      </c>
      <c r="O247" s="1870"/>
      <c r="P247" s="1870"/>
      <c r="Q247" s="1870"/>
      <c r="R247" s="1870"/>
      <c r="S247" s="1870"/>
      <c r="T247" s="1870"/>
      <c r="U247" s="1870"/>
      <c r="V247" s="1327"/>
    </row>
    <row r="248" spans="1:22" x14ac:dyDescent="0.25">
      <c r="A248" s="1243"/>
      <c r="B248" s="1352"/>
      <c r="C248" s="1353"/>
      <c r="D248" s="1336"/>
      <c r="E248" s="1340"/>
      <c r="F248" s="1206"/>
      <c r="G248" s="1291" t="s">
        <v>535</v>
      </c>
      <c r="H248" s="1316" t="s">
        <v>536</v>
      </c>
      <c r="I248" s="1353"/>
      <c r="J248" s="1305">
        <f t="shared" si="28"/>
        <v>0</v>
      </c>
      <c r="K248" s="1870">
        <v>0</v>
      </c>
      <c r="L248" s="1870">
        <v>0</v>
      </c>
      <c r="M248" s="1870">
        <v>0</v>
      </c>
      <c r="N248" s="1870"/>
      <c r="O248" s="1870"/>
      <c r="P248" s="1870"/>
      <c r="Q248" s="1870"/>
      <c r="R248" s="1870"/>
      <c r="S248" s="1870"/>
      <c r="T248" s="1870"/>
      <c r="U248" s="1870"/>
      <c r="V248" s="1327"/>
    </row>
    <row r="249" spans="1:22" x14ac:dyDescent="0.25">
      <c r="A249" s="1243"/>
      <c r="B249" s="1352"/>
      <c r="C249" s="1353"/>
      <c r="D249" s="1336"/>
      <c r="E249" s="1340"/>
      <c r="F249" s="1206"/>
      <c r="G249" s="1291" t="s">
        <v>537</v>
      </c>
      <c r="H249" s="1316" t="s">
        <v>538</v>
      </c>
      <c r="I249" s="1353"/>
      <c r="J249" s="1305">
        <f t="shared" si="28"/>
        <v>2</v>
      </c>
      <c r="K249" s="1870">
        <v>0</v>
      </c>
      <c r="L249" s="1870">
        <v>1</v>
      </c>
      <c r="M249" s="1870">
        <v>0</v>
      </c>
      <c r="N249" s="1870">
        <v>1</v>
      </c>
      <c r="O249" s="1870"/>
      <c r="P249" s="1870"/>
      <c r="Q249" s="1870"/>
      <c r="R249" s="1870"/>
      <c r="S249" s="1870"/>
      <c r="T249" s="1870"/>
      <c r="U249" s="1870"/>
      <c r="V249" s="1327"/>
    </row>
    <row r="250" spans="1:22" x14ac:dyDescent="0.25">
      <c r="A250" s="1243"/>
      <c r="B250" s="1352"/>
      <c r="C250" s="1353"/>
      <c r="D250" s="1336"/>
      <c r="E250" s="1340"/>
      <c r="F250" s="1206"/>
      <c r="G250" s="1291" t="s">
        <v>539</v>
      </c>
      <c r="H250" s="1316" t="s">
        <v>540</v>
      </c>
      <c r="I250" s="1353"/>
      <c r="J250" s="1305">
        <f t="shared" si="28"/>
        <v>0</v>
      </c>
      <c r="K250" s="1870">
        <v>0</v>
      </c>
      <c r="L250" s="1870">
        <v>0</v>
      </c>
      <c r="M250" s="1870">
        <v>0</v>
      </c>
      <c r="N250" s="1870">
        <v>0</v>
      </c>
      <c r="O250" s="1870"/>
      <c r="P250" s="1870"/>
      <c r="Q250" s="1870"/>
      <c r="R250" s="1870"/>
      <c r="S250" s="1870"/>
      <c r="T250" s="1870"/>
      <c r="U250" s="1870"/>
      <c r="V250" s="1327"/>
    </row>
    <row r="251" spans="1:22" x14ac:dyDescent="0.25">
      <c r="A251" s="1243"/>
      <c r="B251" s="1352"/>
      <c r="C251" s="1353"/>
      <c r="D251" s="1336"/>
      <c r="E251" s="1340"/>
      <c r="F251" s="1206"/>
      <c r="G251" s="1291" t="s">
        <v>541</v>
      </c>
      <c r="H251" s="1316" t="s">
        <v>542</v>
      </c>
      <c r="I251" s="1353"/>
      <c r="J251" s="1305">
        <f t="shared" si="28"/>
        <v>1</v>
      </c>
      <c r="K251" s="1870">
        <v>0</v>
      </c>
      <c r="L251" s="1870">
        <v>1</v>
      </c>
      <c r="M251" s="1870">
        <v>0</v>
      </c>
      <c r="N251" s="1870">
        <v>0</v>
      </c>
      <c r="O251" s="1870"/>
      <c r="P251" s="1870"/>
      <c r="Q251" s="1870"/>
      <c r="R251" s="1870"/>
      <c r="S251" s="1870"/>
      <c r="T251" s="1870"/>
      <c r="U251" s="1870"/>
      <c r="V251" s="1327"/>
    </row>
    <row r="252" spans="1:22" x14ac:dyDescent="0.25">
      <c r="A252" s="1243"/>
      <c r="B252" s="1352"/>
      <c r="C252" s="1353"/>
      <c r="D252" s="1336"/>
      <c r="E252" s="1340"/>
      <c r="F252" s="1206"/>
      <c r="G252" s="1291" t="s">
        <v>543</v>
      </c>
      <c r="H252" s="1316" t="s">
        <v>544</v>
      </c>
      <c r="I252" s="1353"/>
      <c r="J252" s="1305">
        <f t="shared" si="28"/>
        <v>1</v>
      </c>
      <c r="K252" s="1870">
        <v>0</v>
      </c>
      <c r="L252" s="1870">
        <v>1</v>
      </c>
      <c r="M252" s="1870">
        <v>0</v>
      </c>
      <c r="N252" s="1870">
        <v>0</v>
      </c>
      <c r="O252" s="1870"/>
      <c r="P252" s="1870"/>
      <c r="Q252" s="1870"/>
      <c r="R252" s="1870"/>
      <c r="S252" s="1870"/>
      <c r="T252" s="1870"/>
      <c r="U252" s="1870"/>
      <c r="V252" s="1327"/>
    </row>
    <row r="253" spans="1:22" x14ac:dyDescent="0.25">
      <c r="A253" s="1243"/>
      <c r="B253" s="1352"/>
      <c r="C253" s="1353"/>
      <c r="D253" s="1336"/>
      <c r="E253" s="1340"/>
      <c r="F253" s="1201"/>
      <c r="G253" s="1291" t="s">
        <v>545</v>
      </c>
      <c r="H253" s="1316" t="s">
        <v>520</v>
      </c>
      <c r="I253" s="1353"/>
      <c r="J253" s="1305">
        <f t="shared" si="28"/>
        <v>1</v>
      </c>
      <c r="K253" s="1305">
        <v>0</v>
      </c>
      <c r="L253" s="1305">
        <v>0</v>
      </c>
      <c r="M253" s="1305">
        <v>1</v>
      </c>
      <c r="N253" s="1305">
        <v>0</v>
      </c>
      <c r="O253" s="1305"/>
      <c r="P253" s="1305"/>
      <c r="Q253" s="1305"/>
      <c r="R253" s="1305"/>
      <c r="S253" s="1305"/>
      <c r="T253" s="1870"/>
      <c r="U253" s="1870"/>
      <c r="V253" s="1327"/>
    </row>
    <row r="254" spans="1:22" x14ac:dyDescent="0.25">
      <c r="A254" s="1156"/>
      <c r="B254" s="1355"/>
      <c r="C254" s="1356"/>
      <c r="D254" s="1357"/>
      <c r="E254" s="1358"/>
      <c r="F254" s="1359"/>
      <c r="G254" s="1360"/>
      <c r="H254" s="1355"/>
      <c r="I254" s="1361"/>
      <c r="J254" s="1355"/>
      <c r="K254" s="1355"/>
      <c r="L254" s="1355"/>
      <c r="M254" s="1355"/>
      <c r="N254" s="1355"/>
      <c r="O254" s="1355"/>
      <c r="P254" s="1355"/>
      <c r="Q254" s="1355"/>
      <c r="R254" s="1355"/>
      <c r="S254" s="1355"/>
      <c r="T254" s="1355"/>
      <c r="U254" s="1355"/>
      <c r="V254" s="1156"/>
    </row>
    <row r="255" spans="1:22" x14ac:dyDescent="0.25">
      <c r="A255" s="1268" t="s">
        <v>0</v>
      </c>
      <c r="B255" s="1268"/>
      <c r="C255" s="1268"/>
      <c r="D255" s="1268"/>
      <c r="E255" s="1268"/>
      <c r="F255" s="1268"/>
      <c r="G255" s="1268"/>
      <c r="H255" s="1268"/>
      <c r="I255" s="1268"/>
      <c r="J255" s="1268"/>
      <c r="K255" s="1268"/>
      <c r="L255" s="1268"/>
      <c r="M255" s="1268"/>
      <c r="N255" s="1268"/>
      <c r="O255" s="1268"/>
      <c r="P255" s="1268"/>
      <c r="Q255" s="1268"/>
      <c r="R255" s="1268"/>
      <c r="S255" s="1268"/>
      <c r="T255" s="1268"/>
      <c r="U255" s="1268"/>
      <c r="V255" s="1268"/>
    </row>
    <row r="256" spans="1:22" x14ac:dyDescent="0.25">
      <c r="A256" s="1268" t="s">
        <v>244</v>
      </c>
      <c r="B256" s="1268"/>
      <c r="C256" s="1268"/>
      <c r="D256" s="1268"/>
      <c r="E256" s="1268"/>
      <c r="F256" s="1268"/>
      <c r="G256" s="1268"/>
      <c r="H256" s="1268"/>
      <c r="I256" s="1268"/>
      <c r="J256" s="1268"/>
      <c r="K256" s="1268"/>
      <c r="L256" s="1268"/>
      <c r="M256" s="1268"/>
      <c r="N256" s="1268"/>
      <c r="O256" s="1268"/>
      <c r="P256" s="1268"/>
      <c r="Q256" s="1268"/>
      <c r="R256" s="1268"/>
      <c r="S256" s="1268"/>
      <c r="T256" s="1268"/>
      <c r="U256" s="1268"/>
      <c r="V256" s="1268"/>
    </row>
    <row r="257" spans="1:22" x14ac:dyDescent="0.25">
      <c r="A257" s="1156"/>
      <c r="B257" s="1163"/>
      <c r="C257" s="1162"/>
      <c r="D257" s="1163"/>
      <c r="E257" s="1163"/>
      <c r="F257" s="1163"/>
      <c r="G257" s="1159"/>
      <c r="H257" s="1163"/>
      <c r="I257" s="1163"/>
      <c r="J257" s="1163"/>
      <c r="K257" s="1163"/>
      <c r="L257" s="1163"/>
      <c r="M257" s="1163"/>
      <c r="N257" s="1163"/>
      <c r="O257" s="1163"/>
      <c r="P257" s="1163"/>
      <c r="Q257" s="1163"/>
      <c r="R257" s="1163"/>
      <c r="S257" s="1163"/>
      <c r="T257" s="1163"/>
      <c r="U257" s="1163"/>
      <c r="V257" s="1156"/>
    </row>
    <row r="258" spans="1:22" x14ac:dyDescent="0.25">
      <c r="A258" s="1158" t="s">
        <v>1938</v>
      </c>
      <c r="B258" s="1158"/>
      <c r="C258" s="1158"/>
      <c r="D258" s="1158"/>
      <c r="E258" s="1158"/>
      <c r="F258" s="1158"/>
      <c r="G258" s="1158"/>
      <c r="H258" s="1163"/>
      <c r="I258" s="1163"/>
      <c r="J258" s="1163"/>
      <c r="K258" s="1163"/>
      <c r="L258" s="1163"/>
      <c r="M258" s="1163"/>
      <c r="N258" s="1163"/>
      <c r="O258" s="1163"/>
      <c r="P258" s="1163"/>
      <c r="Q258" s="1163"/>
      <c r="R258" s="1163"/>
      <c r="S258" s="1163"/>
      <c r="T258" s="1163"/>
      <c r="U258" s="1163"/>
      <c r="V258" s="1156"/>
    </row>
    <row r="259" spans="1:22" ht="15.75" thickBot="1" x14ac:dyDescent="0.3">
      <c r="A259" s="1362" t="s">
        <v>547</v>
      </c>
      <c r="B259" s="1362"/>
      <c r="C259" s="1363"/>
      <c r="D259" s="1362"/>
      <c r="E259" s="1364"/>
      <c r="F259" s="1362"/>
      <c r="G259" s="1365"/>
      <c r="H259" s="1362"/>
      <c r="I259" s="1362"/>
      <c r="J259" s="1163"/>
      <c r="K259" s="1163"/>
      <c r="L259" s="1163"/>
      <c r="M259" s="1163"/>
      <c r="N259" s="1163"/>
      <c r="O259" s="1163"/>
      <c r="P259" s="1163"/>
      <c r="Q259" s="1163"/>
      <c r="R259" s="1163"/>
      <c r="S259" s="1163"/>
      <c r="T259" s="1163"/>
      <c r="U259" s="1163"/>
      <c r="V259" s="1156"/>
    </row>
    <row r="260" spans="1:22" ht="12.75" customHeight="1" x14ac:dyDescent="0.25">
      <c r="A260" s="1165" t="s">
        <v>4</v>
      </c>
      <c r="B260" s="1166" t="s">
        <v>247</v>
      </c>
      <c r="C260" s="1165" t="s">
        <v>5</v>
      </c>
      <c r="D260" s="1274" t="s">
        <v>6</v>
      </c>
      <c r="E260" s="1165" t="s">
        <v>7</v>
      </c>
      <c r="F260" s="1167" t="s">
        <v>248</v>
      </c>
      <c r="G260" s="1168" t="s">
        <v>249</v>
      </c>
      <c r="H260" s="1166" t="s">
        <v>250</v>
      </c>
      <c r="I260" s="1165" t="s">
        <v>11</v>
      </c>
      <c r="J260" s="1169" t="s">
        <v>251</v>
      </c>
      <c r="K260" s="1170" t="s">
        <v>252</v>
      </c>
      <c r="L260" s="1171"/>
      <c r="M260" s="1171"/>
      <c r="N260" s="1171"/>
      <c r="O260" s="1172" t="s">
        <v>253</v>
      </c>
      <c r="P260" s="1173"/>
      <c r="Q260" s="1173"/>
      <c r="R260" s="1173"/>
      <c r="S260" s="1173"/>
      <c r="T260" s="1174"/>
      <c r="U260" s="1175" t="s">
        <v>15</v>
      </c>
      <c r="V260" s="1168" t="s">
        <v>16</v>
      </c>
    </row>
    <row r="261" spans="1:22" ht="24.75" x14ac:dyDescent="0.25">
      <c r="A261" s="1176"/>
      <c r="B261" s="1177"/>
      <c r="C261" s="1176"/>
      <c r="D261" s="1275"/>
      <c r="E261" s="1176"/>
      <c r="F261" s="1178"/>
      <c r="G261" s="1179"/>
      <c r="H261" s="1177"/>
      <c r="I261" s="1176"/>
      <c r="J261" s="1180"/>
      <c r="K261" s="1181"/>
      <c r="L261" s="1182"/>
      <c r="M261" s="1182"/>
      <c r="N261" s="1182"/>
      <c r="O261" s="1183" t="s">
        <v>17</v>
      </c>
      <c r="P261" s="1184" t="s">
        <v>18</v>
      </c>
      <c r="Q261" s="1184" t="s">
        <v>19</v>
      </c>
      <c r="R261" s="1184" t="s">
        <v>254</v>
      </c>
      <c r="S261" s="1185" t="s">
        <v>21</v>
      </c>
      <c r="T261" s="1186" t="s">
        <v>255</v>
      </c>
      <c r="U261" s="1180"/>
      <c r="V261" s="1179"/>
    </row>
    <row r="262" spans="1:22" ht="24.75" x14ac:dyDescent="0.25">
      <c r="A262" s="1176"/>
      <c r="B262" s="1177"/>
      <c r="C262" s="1176"/>
      <c r="D262" s="1275"/>
      <c r="E262" s="1176"/>
      <c r="F262" s="1178"/>
      <c r="G262" s="1179"/>
      <c r="H262" s="1177"/>
      <c r="I262" s="1176"/>
      <c r="J262" s="1186"/>
      <c r="K262" s="1184" t="s">
        <v>23</v>
      </c>
      <c r="L262" s="1184" t="s">
        <v>24</v>
      </c>
      <c r="M262" s="1184" t="s">
        <v>25</v>
      </c>
      <c r="N262" s="1184" t="s">
        <v>26</v>
      </c>
      <c r="O262" s="1184" t="s">
        <v>256</v>
      </c>
      <c r="P262" s="1184" t="s">
        <v>742</v>
      </c>
      <c r="Q262" s="1184" t="s">
        <v>258</v>
      </c>
      <c r="R262" s="1184" t="s">
        <v>259</v>
      </c>
      <c r="S262" s="1366" t="s">
        <v>260</v>
      </c>
      <c r="T262" s="1180"/>
      <c r="U262" s="1180"/>
      <c r="V262" s="1179"/>
    </row>
    <row r="263" spans="1:22" ht="18" customHeight="1" x14ac:dyDescent="0.25">
      <c r="A263" s="1367" t="s">
        <v>548</v>
      </c>
      <c r="B263" s="1368"/>
      <c r="C263" s="1368"/>
      <c r="D263" s="1368"/>
      <c r="E263" s="1368"/>
      <c r="F263" s="1368"/>
      <c r="G263" s="1368"/>
      <c r="H263" s="1368"/>
      <c r="I263" s="1368"/>
      <c r="J263" s="1368"/>
      <c r="K263" s="1368"/>
      <c r="L263" s="1368"/>
      <c r="M263" s="1368"/>
      <c r="N263" s="1368"/>
      <c r="O263" s="1368"/>
      <c r="P263" s="1368"/>
      <c r="Q263" s="1368"/>
      <c r="R263" s="1368"/>
      <c r="S263" s="1368"/>
      <c r="T263" s="1368"/>
      <c r="U263" s="1368"/>
      <c r="V263" s="1369"/>
    </row>
    <row r="264" spans="1:22" ht="25.5" hidden="1" customHeight="1" x14ac:dyDescent="0.25">
      <c r="A264" s="1370" t="s">
        <v>262</v>
      </c>
      <c r="B264" s="2601" t="s">
        <v>549</v>
      </c>
      <c r="C264" s="1372">
        <v>3000001</v>
      </c>
      <c r="D264" s="1373" t="s">
        <v>550</v>
      </c>
      <c r="E264" s="1256">
        <v>5004433</v>
      </c>
      <c r="F264" s="1374" t="s">
        <v>550</v>
      </c>
      <c r="G264" s="1375"/>
      <c r="H264" s="1324"/>
      <c r="I264" s="1376" t="s">
        <v>551</v>
      </c>
      <c r="J264" s="1326"/>
      <c r="K264" s="1326"/>
      <c r="L264" s="1326"/>
      <c r="M264" s="1326"/>
      <c r="N264" s="1326"/>
      <c r="O264" s="1326"/>
      <c r="P264" s="1326"/>
      <c r="Q264" s="1326"/>
      <c r="R264" s="1326"/>
      <c r="S264" s="1326"/>
      <c r="T264" s="1326"/>
      <c r="U264" s="1326"/>
      <c r="V264" s="2020"/>
    </row>
    <row r="265" spans="1:22" ht="24.75" hidden="1" x14ac:dyDescent="0.25">
      <c r="A265" s="1377"/>
      <c r="B265" s="2601"/>
      <c r="C265" s="1372"/>
      <c r="D265" s="1373"/>
      <c r="E265" s="1256"/>
      <c r="F265" s="1378"/>
      <c r="G265" s="1291" t="s">
        <v>553</v>
      </c>
      <c r="H265" s="1240" t="s">
        <v>554</v>
      </c>
      <c r="I265" s="1376"/>
      <c r="J265" s="1305"/>
      <c r="K265" s="1305"/>
      <c r="L265" s="1305"/>
      <c r="M265" s="1305"/>
      <c r="N265" s="1305"/>
      <c r="O265" s="1305"/>
      <c r="P265" s="1305"/>
      <c r="Q265" s="1305"/>
      <c r="R265" s="1305"/>
      <c r="S265" s="1305"/>
      <c r="T265" s="1305"/>
      <c r="U265" s="1305"/>
      <c r="V265" s="1327"/>
    </row>
    <row r="266" spans="1:22" ht="24.75" hidden="1" x14ac:dyDescent="0.25">
      <c r="A266" s="1377"/>
      <c r="B266" s="2601"/>
      <c r="C266" s="1372"/>
      <c r="D266" s="1373"/>
      <c r="E266" s="1256"/>
      <c r="F266" s="1378"/>
      <c r="G266" s="1291" t="s">
        <v>555</v>
      </c>
      <c r="H266" s="1240" t="s">
        <v>556</v>
      </c>
      <c r="I266" s="1376"/>
      <c r="J266" s="1305"/>
      <c r="K266" s="1305"/>
      <c r="L266" s="1305"/>
      <c r="M266" s="1305"/>
      <c r="N266" s="1305"/>
      <c r="O266" s="1305"/>
      <c r="P266" s="1305"/>
      <c r="Q266" s="1305"/>
      <c r="R266" s="1305"/>
      <c r="S266" s="1305"/>
      <c r="T266" s="1305"/>
      <c r="U266" s="1305"/>
      <c r="V266" s="1327"/>
    </row>
    <row r="267" spans="1:22" ht="24.75" hidden="1" x14ac:dyDescent="0.25">
      <c r="A267" s="1379"/>
      <c r="B267" s="2602"/>
      <c r="C267" s="1381"/>
      <c r="D267" s="1382"/>
      <c r="E267" s="1259"/>
      <c r="F267" s="1383"/>
      <c r="G267" s="1291" t="s">
        <v>557</v>
      </c>
      <c r="H267" s="1240" t="s">
        <v>558</v>
      </c>
      <c r="I267" s="1384"/>
      <c r="J267" s="1305"/>
      <c r="K267" s="1305"/>
      <c r="L267" s="1305"/>
      <c r="M267" s="1305"/>
      <c r="N267" s="1305"/>
      <c r="O267" s="1305"/>
      <c r="P267" s="1305"/>
      <c r="Q267" s="1305"/>
      <c r="R267" s="1305"/>
      <c r="S267" s="1305"/>
      <c r="T267" s="1305"/>
      <c r="U267" s="1305"/>
      <c r="V267" s="1327"/>
    </row>
    <row r="268" spans="1:22" ht="17.25" hidden="1" customHeight="1" x14ac:dyDescent="0.25">
      <c r="A268" s="1370" t="s">
        <v>272</v>
      </c>
      <c r="B268" s="2603" t="s">
        <v>559</v>
      </c>
      <c r="C268" s="1387">
        <v>3000001</v>
      </c>
      <c r="D268" s="1528" t="s">
        <v>560</v>
      </c>
      <c r="E268" s="1394">
        <v>5004434</v>
      </c>
      <c r="F268" s="1374" t="s">
        <v>560</v>
      </c>
      <c r="G268" s="1375"/>
      <c r="H268" s="1240"/>
      <c r="I268" s="2022" t="s">
        <v>37</v>
      </c>
      <c r="J268" s="1305"/>
      <c r="K268" s="1305"/>
      <c r="L268" s="1305"/>
      <c r="M268" s="1305"/>
      <c r="N268" s="1305"/>
      <c r="O268" s="1305"/>
      <c r="P268" s="1305"/>
      <c r="Q268" s="1305"/>
      <c r="R268" s="1305"/>
      <c r="S268" s="1305"/>
      <c r="T268" s="1305"/>
      <c r="U268" s="1305"/>
      <c r="V268" s="1327"/>
    </row>
    <row r="269" spans="1:22" ht="24" hidden="1" customHeight="1" x14ac:dyDescent="0.25">
      <c r="A269" s="1379"/>
      <c r="B269" s="2602"/>
      <c r="C269" s="1381"/>
      <c r="D269" s="1529"/>
      <c r="E269" s="1394"/>
      <c r="F269" s="1383"/>
      <c r="G269" s="1291" t="s">
        <v>561</v>
      </c>
      <c r="H269" s="1240" t="s">
        <v>560</v>
      </c>
      <c r="I269" s="2024"/>
      <c r="J269" s="1305"/>
      <c r="K269" s="1305"/>
      <c r="L269" s="1305"/>
      <c r="M269" s="1305"/>
      <c r="N269" s="1305"/>
      <c r="O269" s="1305"/>
      <c r="P269" s="1305"/>
      <c r="Q269" s="1305"/>
      <c r="R269" s="1305"/>
      <c r="S269" s="1305"/>
      <c r="T269" s="1305"/>
      <c r="U269" s="1305"/>
      <c r="V269" s="1327"/>
    </row>
    <row r="270" spans="1:22" ht="18" customHeight="1" x14ac:dyDescent="0.25">
      <c r="A270" s="1385" t="s">
        <v>1943</v>
      </c>
      <c r="B270" s="1385"/>
      <c r="C270" s="1385"/>
      <c r="D270" s="1385"/>
      <c r="E270" s="1385"/>
      <c r="F270" s="1385"/>
      <c r="G270" s="1385"/>
      <c r="H270" s="1385"/>
      <c r="I270" s="1385"/>
      <c r="J270" s="1385"/>
      <c r="K270" s="1385"/>
      <c r="L270" s="1385"/>
      <c r="M270" s="1385"/>
      <c r="N270" s="1385"/>
      <c r="O270" s="1385"/>
      <c r="P270" s="1385"/>
      <c r="Q270" s="1385"/>
      <c r="R270" s="1385"/>
      <c r="S270" s="1385"/>
      <c r="T270" s="1385"/>
      <c r="U270" s="1385"/>
      <c r="V270" s="1385"/>
    </row>
    <row r="271" spans="1:22" ht="57.75" customHeight="1" x14ac:dyDescent="0.25">
      <c r="A271" s="1377"/>
      <c r="B271" s="1371"/>
      <c r="C271" s="2604">
        <v>3043953</v>
      </c>
      <c r="D271" s="1388" t="s">
        <v>2167</v>
      </c>
      <c r="E271" s="1252">
        <v>5000063</v>
      </c>
      <c r="F271" s="2605" t="s">
        <v>2168</v>
      </c>
      <c r="G271" s="1393"/>
      <c r="H271" s="1240"/>
      <c r="I271" s="1388" t="s">
        <v>2169</v>
      </c>
      <c r="J271" s="1305">
        <f>(K271+L271+M271+N271)</f>
        <v>47</v>
      </c>
      <c r="K271" s="1305">
        <f>(K272+K273+K274)</f>
        <v>8</v>
      </c>
      <c r="L271" s="1305">
        <f t="shared" ref="L271:N271" si="31">(L272+L273+L274)</f>
        <v>13</v>
      </c>
      <c r="M271" s="1305">
        <f t="shared" si="31"/>
        <v>13</v>
      </c>
      <c r="N271" s="1305">
        <f t="shared" si="31"/>
        <v>13</v>
      </c>
      <c r="O271" s="1305"/>
      <c r="P271" s="1305"/>
      <c r="Q271" s="1305"/>
      <c r="R271" s="1305"/>
      <c r="S271" s="1305"/>
      <c r="T271" s="1305"/>
      <c r="U271" s="2045"/>
      <c r="V271" s="1327"/>
    </row>
    <row r="272" spans="1:22" ht="24.75" x14ac:dyDescent="0.25">
      <c r="A272" s="1377"/>
      <c r="B272" s="1371"/>
      <c r="C272" s="2606"/>
      <c r="D272" s="1373"/>
      <c r="E272" s="1256"/>
      <c r="F272" s="1378"/>
      <c r="G272" s="1291" t="s">
        <v>2170</v>
      </c>
      <c r="H272" s="1240" t="s">
        <v>2171</v>
      </c>
      <c r="I272" s="1373"/>
      <c r="J272" s="1305">
        <f>(K272+L272+M272+N272)</f>
        <v>6</v>
      </c>
      <c r="K272" s="1305">
        <v>0</v>
      </c>
      <c r="L272" s="1305">
        <v>2</v>
      </c>
      <c r="M272" s="1305">
        <v>2</v>
      </c>
      <c r="N272" s="1305">
        <v>2</v>
      </c>
      <c r="O272" s="1305"/>
      <c r="P272" s="1349">
        <v>1500</v>
      </c>
      <c r="Q272" s="1305"/>
      <c r="R272" s="1305"/>
      <c r="S272" s="1305"/>
      <c r="T272" s="1305"/>
      <c r="U272" s="2045"/>
      <c r="V272" s="1327"/>
    </row>
    <row r="273" spans="1:22" ht="24.75" x14ac:dyDescent="0.25">
      <c r="A273" s="1377"/>
      <c r="B273" s="1371"/>
      <c r="C273" s="2606"/>
      <c r="D273" s="1373"/>
      <c r="E273" s="1256"/>
      <c r="F273" s="1378"/>
      <c r="G273" s="1291" t="s">
        <v>2172</v>
      </c>
      <c r="H273" s="1240" t="s">
        <v>2173</v>
      </c>
      <c r="I273" s="1373"/>
      <c r="J273" s="1305">
        <f t="shared" ref="J273:J274" si="32">(K273+L273+M273+N273)</f>
        <v>35</v>
      </c>
      <c r="K273" s="1305">
        <v>8</v>
      </c>
      <c r="L273" s="1305">
        <v>9</v>
      </c>
      <c r="M273" s="1305">
        <v>9</v>
      </c>
      <c r="N273" s="1305">
        <v>9</v>
      </c>
      <c r="O273" s="1305"/>
      <c r="P273" s="1349">
        <v>1500</v>
      </c>
      <c r="Q273" s="1305"/>
      <c r="R273" s="1305"/>
      <c r="S273" s="1305"/>
      <c r="T273" s="1305"/>
      <c r="U273" s="2045">
        <v>0</v>
      </c>
      <c r="V273" s="1327"/>
    </row>
    <row r="274" spans="1:22" ht="42.75" x14ac:dyDescent="0.25">
      <c r="A274" s="1377"/>
      <c r="B274" s="1371"/>
      <c r="C274" s="2606"/>
      <c r="D274" s="1373"/>
      <c r="E274" s="1256"/>
      <c r="F274" s="1378"/>
      <c r="G274" s="1291" t="s">
        <v>2174</v>
      </c>
      <c r="H274" s="1399" t="s">
        <v>2175</v>
      </c>
      <c r="I274" s="1373"/>
      <c r="J274" s="1305">
        <f t="shared" si="32"/>
        <v>6</v>
      </c>
      <c r="K274" s="1305">
        <v>0</v>
      </c>
      <c r="L274" s="1305">
        <v>2</v>
      </c>
      <c r="M274" s="1305">
        <v>2</v>
      </c>
      <c r="N274" s="1305">
        <v>2</v>
      </c>
      <c r="O274" s="1305"/>
      <c r="P274" s="1305"/>
      <c r="Q274" s="1305"/>
      <c r="R274" s="1305"/>
      <c r="S274" s="1305"/>
      <c r="T274" s="1305"/>
      <c r="U274" s="2045"/>
      <c r="V274" s="1327"/>
    </row>
    <row r="275" spans="1:22" ht="24.75" hidden="1" x14ac:dyDescent="0.25">
      <c r="A275" s="1379"/>
      <c r="B275" s="1380"/>
      <c r="C275" s="2607"/>
      <c r="D275" s="1382"/>
      <c r="E275" s="1259"/>
      <c r="F275" s="1383"/>
      <c r="G275" s="1393"/>
      <c r="H275" s="1240" t="s">
        <v>2176</v>
      </c>
      <c r="I275" s="1382"/>
      <c r="J275" s="1305"/>
      <c r="K275" s="1305"/>
      <c r="L275" s="1305"/>
      <c r="M275" s="1305"/>
      <c r="N275" s="1305"/>
      <c r="O275" s="1305"/>
      <c r="P275" s="1305"/>
      <c r="Q275" s="1305"/>
      <c r="R275" s="1305"/>
      <c r="S275" s="1305"/>
      <c r="T275" s="1305"/>
      <c r="U275" s="2045"/>
      <c r="V275" s="1327"/>
    </row>
    <row r="276" spans="1:22" ht="42.75" customHeight="1" x14ac:dyDescent="0.25">
      <c r="A276" s="1370" t="s">
        <v>294</v>
      </c>
      <c r="B276" s="1386" t="s">
        <v>2177</v>
      </c>
      <c r="C276" s="1394">
        <v>3043954</v>
      </c>
      <c r="D276" s="1407" t="s">
        <v>2178</v>
      </c>
      <c r="E276" s="1394">
        <v>5000064</v>
      </c>
      <c r="F276" s="1374" t="s">
        <v>2179</v>
      </c>
      <c r="G276" s="1393"/>
      <c r="H276" s="1240"/>
      <c r="I276" s="2608" t="s">
        <v>587</v>
      </c>
      <c r="J276" s="1305">
        <f>(K276+L276+M276+N276)</f>
        <v>14</v>
      </c>
      <c r="K276" s="1305">
        <f>(K277+K278)</f>
        <v>2</v>
      </c>
      <c r="L276" s="1305">
        <f t="shared" ref="L276:N276" si="33">(L277+L278)</f>
        <v>4</v>
      </c>
      <c r="M276" s="1305">
        <f t="shared" si="33"/>
        <v>4</v>
      </c>
      <c r="N276" s="1305">
        <f t="shared" si="33"/>
        <v>4</v>
      </c>
      <c r="O276" s="1305"/>
      <c r="P276" s="1305"/>
      <c r="Q276" s="1305"/>
      <c r="R276" s="1305"/>
      <c r="S276" s="1305"/>
      <c r="T276" s="1305"/>
      <c r="U276" s="2045"/>
      <c r="V276" s="1327"/>
    </row>
    <row r="277" spans="1:22" ht="42.75" customHeight="1" x14ac:dyDescent="0.25">
      <c r="A277" s="1377"/>
      <c r="B277" s="1371"/>
      <c r="C277" s="1394"/>
      <c r="D277" s="1407"/>
      <c r="E277" s="1394"/>
      <c r="F277" s="1374"/>
      <c r="G277" s="1291" t="s">
        <v>2180</v>
      </c>
      <c r="H277" s="1399" t="s">
        <v>2181</v>
      </c>
      <c r="I277" s="2608"/>
      <c r="J277" s="1305">
        <f>(K277+L277+M277+N277)</f>
        <v>10</v>
      </c>
      <c r="K277" s="1305">
        <v>1</v>
      </c>
      <c r="L277" s="1305">
        <v>3</v>
      </c>
      <c r="M277" s="1305">
        <v>3</v>
      </c>
      <c r="N277" s="1305">
        <v>3</v>
      </c>
      <c r="O277" s="1305"/>
      <c r="P277" s="1349">
        <v>1000</v>
      </c>
      <c r="Q277" s="1305"/>
      <c r="R277" s="1305"/>
      <c r="S277" s="1305"/>
      <c r="T277" s="1305"/>
      <c r="U277" s="2045">
        <v>0</v>
      </c>
      <c r="V277" s="1327"/>
    </row>
    <row r="278" spans="1:22" ht="42.75" customHeight="1" x14ac:dyDescent="0.25">
      <c r="A278" s="1377"/>
      <c r="B278" s="1371"/>
      <c r="C278" s="1394"/>
      <c r="D278" s="1407"/>
      <c r="E278" s="1394"/>
      <c r="F278" s="1374"/>
      <c r="G278" s="1291" t="s">
        <v>2182</v>
      </c>
      <c r="H278" s="1399" t="s">
        <v>2183</v>
      </c>
      <c r="I278" s="2608"/>
      <c r="J278" s="1305">
        <f t="shared" ref="J278:J280" si="34">(K278+L278+M278+N278)</f>
        <v>4</v>
      </c>
      <c r="K278" s="1305">
        <v>1</v>
      </c>
      <c r="L278" s="1305">
        <v>1</v>
      </c>
      <c r="M278" s="1305">
        <v>1</v>
      </c>
      <c r="N278" s="1305">
        <v>1</v>
      </c>
      <c r="O278" s="1305"/>
      <c r="P278" s="1305"/>
      <c r="Q278" s="1305"/>
      <c r="R278" s="1305"/>
      <c r="S278" s="1305"/>
      <c r="T278" s="1305"/>
      <c r="U278" s="2045"/>
      <c r="V278" s="1327"/>
    </row>
    <row r="279" spans="1:22" ht="24.75" x14ac:dyDescent="0.25">
      <c r="A279" s="1377"/>
      <c r="B279" s="1371"/>
      <c r="C279" s="1394"/>
      <c r="D279" s="1407"/>
      <c r="E279" s="1394"/>
      <c r="F279" s="1374"/>
      <c r="G279" s="1393"/>
      <c r="H279" s="1240" t="s">
        <v>2184</v>
      </c>
      <c r="I279" s="2608"/>
      <c r="J279" s="1305"/>
      <c r="K279" s="1305"/>
      <c r="L279" s="1305"/>
      <c r="M279" s="1305"/>
      <c r="N279" s="1305"/>
      <c r="O279" s="1305"/>
      <c r="P279" s="1305"/>
      <c r="Q279" s="1305"/>
      <c r="R279" s="1305"/>
      <c r="S279" s="1305"/>
      <c r="T279" s="1305"/>
      <c r="U279" s="2045"/>
      <c r="V279" s="1327"/>
    </row>
    <row r="280" spans="1:22" ht="65.25" hidden="1" customHeight="1" x14ac:dyDescent="0.25">
      <c r="A280" s="1379"/>
      <c r="B280" s="1380"/>
      <c r="C280" s="1394"/>
      <c r="D280" s="1407"/>
      <c r="E280" s="1394"/>
      <c r="F280" s="1374"/>
      <c r="G280" s="1393"/>
      <c r="H280" s="1240" t="s">
        <v>2185</v>
      </c>
      <c r="I280" s="2608"/>
      <c r="J280" s="1305">
        <f t="shared" si="34"/>
        <v>0</v>
      </c>
      <c r="K280" s="1305"/>
      <c r="L280" s="1305"/>
      <c r="M280" s="2609"/>
      <c r="N280" s="1305"/>
      <c r="O280" s="1305"/>
      <c r="P280" s="1305"/>
      <c r="Q280" s="1305"/>
      <c r="R280" s="1305"/>
      <c r="S280" s="1305"/>
      <c r="T280" s="1305"/>
      <c r="U280" s="2045"/>
      <c r="V280" s="1327"/>
    </row>
    <row r="281" spans="1:22" ht="34.5" hidden="1" customHeight="1" x14ac:dyDescent="0.25">
      <c r="A281" s="1370" t="s">
        <v>322</v>
      </c>
      <c r="B281" s="1387" t="s">
        <v>2186</v>
      </c>
      <c r="C281" s="1387">
        <v>3043955</v>
      </c>
      <c r="D281" s="1251" t="s">
        <v>2187</v>
      </c>
      <c r="E281" s="1252">
        <v>5000065</v>
      </c>
      <c r="F281" s="1374" t="s">
        <v>2188</v>
      </c>
      <c r="G281" s="1375"/>
      <c r="H281" s="1240"/>
      <c r="I281" s="1391" t="s">
        <v>791</v>
      </c>
      <c r="J281" s="1305"/>
      <c r="K281" s="1305"/>
      <c r="L281" s="1305"/>
      <c r="M281" s="1305"/>
      <c r="N281" s="1305"/>
      <c r="O281" s="1305"/>
      <c r="P281" s="1305"/>
      <c r="Q281" s="1305"/>
      <c r="R281" s="1305"/>
      <c r="S281" s="1305"/>
      <c r="T281" s="1305"/>
      <c r="U281" s="2045"/>
      <c r="V281" s="1327"/>
    </row>
    <row r="282" spans="1:22" ht="40.5" hidden="1" customHeight="1" x14ac:dyDescent="0.25">
      <c r="A282" s="1377"/>
      <c r="B282" s="1372"/>
      <c r="C282" s="1372"/>
      <c r="D282" s="1258"/>
      <c r="E282" s="1259"/>
      <c r="F282" s="1374"/>
      <c r="G282" s="1291" t="s">
        <v>2189</v>
      </c>
      <c r="H282" s="1240" t="s">
        <v>2190</v>
      </c>
      <c r="I282" s="1384"/>
      <c r="J282" s="1305"/>
      <c r="K282" s="1305"/>
      <c r="L282" s="1305"/>
      <c r="M282" s="1305"/>
      <c r="N282" s="1305"/>
      <c r="O282" s="1305"/>
      <c r="P282" s="1305"/>
      <c r="Q282" s="1305"/>
      <c r="R282" s="1305"/>
      <c r="S282" s="1305"/>
      <c r="T282" s="1305"/>
      <c r="U282" s="2045"/>
      <c r="V282" s="1327"/>
    </row>
    <row r="283" spans="1:22" ht="22.5" hidden="1" customHeight="1" x14ac:dyDescent="0.25">
      <c r="A283" s="1377"/>
      <c r="B283" s="1372"/>
      <c r="C283" s="1387">
        <v>3043956</v>
      </c>
      <c r="D283" s="1251" t="s">
        <v>2191</v>
      </c>
      <c r="E283" s="1252">
        <v>5000066</v>
      </c>
      <c r="F283" s="2610" t="s">
        <v>2192</v>
      </c>
      <c r="G283" s="1375"/>
      <c r="H283" s="1240"/>
      <c r="I283" s="1391" t="s">
        <v>791</v>
      </c>
      <c r="J283" s="1305"/>
      <c r="K283" s="1305"/>
      <c r="L283" s="1305"/>
      <c r="M283" s="1305"/>
      <c r="N283" s="1305"/>
      <c r="O283" s="1305"/>
      <c r="P283" s="1305"/>
      <c r="Q283" s="1305"/>
      <c r="R283" s="1305"/>
      <c r="S283" s="1305"/>
      <c r="T283" s="1305"/>
      <c r="U283" s="2045"/>
      <c r="V283" s="1327"/>
    </row>
    <row r="284" spans="1:22" ht="24.75" hidden="1" x14ac:dyDescent="0.25">
      <c r="A284" s="1379"/>
      <c r="B284" s="1381"/>
      <c r="C284" s="1372"/>
      <c r="D284" s="1258"/>
      <c r="E284" s="1259"/>
      <c r="F284" s="2611"/>
      <c r="G284" s="1291" t="s">
        <v>2193</v>
      </c>
      <c r="H284" s="1240" t="s">
        <v>2194</v>
      </c>
      <c r="I284" s="1384"/>
      <c r="J284" s="1305"/>
      <c r="K284" s="1305"/>
      <c r="L284" s="1305"/>
      <c r="M284" s="1305"/>
      <c r="N284" s="1305"/>
      <c r="O284" s="1305"/>
      <c r="P284" s="1305"/>
      <c r="Q284" s="1305"/>
      <c r="R284" s="1305"/>
      <c r="S284" s="1305"/>
      <c r="T284" s="1305"/>
      <c r="U284" s="2045"/>
      <c r="V284" s="1327"/>
    </row>
    <row r="285" spans="1:22" hidden="1" x14ac:dyDescent="0.25">
      <c r="A285" s="2612"/>
      <c r="B285" s="2126"/>
      <c r="C285" s="2126"/>
      <c r="D285" s="2613"/>
      <c r="E285" s="2542"/>
      <c r="F285" s="2614"/>
      <c r="G285" s="1441"/>
      <c r="H285" s="2615"/>
      <c r="I285" s="1412"/>
      <c r="J285" s="1305"/>
      <c r="K285" s="1305"/>
      <c r="L285" s="1305"/>
      <c r="M285" s="1305"/>
      <c r="N285" s="1305"/>
      <c r="O285" s="1305"/>
      <c r="P285" s="1349"/>
      <c r="Q285" s="1305"/>
      <c r="R285" s="1305"/>
      <c r="S285" s="1305"/>
      <c r="T285" s="1305"/>
      <c r="U285" s="2616"/>
      <c r="V285" s="1327"/>
    </row>
    <row r="286" spans="1:22" hidden="1" x14ac:dyDescent="0.25">
      <c r="A286" s="2612"/>
      <c r="B286" s="2126"/>
      <c r="C286" s="2126"/>
      <c r="D286" s="2613"/>
      <c r="E286" s="2542"/>
      <c r="F286" s="2614"/>
      <c r="G286" s="1441"/>
      <c r="H286" s="2615"/>
      <c r="I286" s="1412"/>
      <c r="J286" s="1305"/>
      <c r="K286" s="1305"/>
      <c r="L286" s="1305"/>
      <c r="M286" s="1305"/>
      <c r="N286" s="1305"/>
      <c r="O286" s="1305"/>
      <c r="P286" s="1305"/>
      <c r="Q286" s="1305"/>
      <c r="R286" s="1305"/>
      <c r="S286" s="1305"/>
      <c r="T286" s="1305"/>
      <c r="U286" s="2045"/>
      <c r="V286" s="1327"/>
    </row>
    <row r="287" spans="1:22" ht="24.75" hidden="1" x14ac:dyDescent="0.25">
      <c r="A287" s="2612"/>
      <c r="B287" s="2126"/>
      <c r="C287" s="2126">
        <v>30000612</v>
      </c>
      <c r="D287" s="2617" t="s">
        <v>2526</v>
      </c>
      <c r="E287" s="2542">
        <v>5004436</v>
      </c>
      <c r="F287" s="2614" t="s">
        <v>2527</v>
      </c>
      <c r="G287" s="1441"/>
      <c r="H287" s="2615"/>
      <c r="I287" s="1412"/>
      <c r="J287" s="1305"/>
      <c r="K287" s="1305"/>
      <c r="L287" s="1305"/>
      <c r="M287" s="1305"/>
      <c r="N287" s="1305"/>
      <c r="O287" s="1305"/>
      <c r="P287" s="1305"/>
      <c r="Q287" s="1305"/>
      <c r="R287" s="1305"/>
      <c r="S287" s="1305"/>
      <c r="T287" s="1305"/>
      <c r="U287" s="2045"/>
      <c r="V287" s="1327"/>
    </row>
    <row r="288" spans="1:22" ht="12.75" hidden="1" customHeight="1" x14ac:dyDescent="0.25">
      <c r="A288" s="1370" t="s">
        <v>330</v>
      </c>
      <c r="B288" s="1386" t="s">
        <v>562</v>
      </c>
      <c r="C288" s="1387">
        <v>3000611</v>
      </c>
      <c r="D288" s="1388" t="s">
        <v>563</v>
      </c>
      <c r="E288" s="1252">
        <v>5004435</v>
      </c>
      <c r="F288" s="2618" t="s">
        <v>563</v>
      </c>
      <c r="G288" s="2619"/>
      <c r="H288" s="2620"/>
      <c r="I288" s="2605" t="s">
        <v>564</v>
      </c>
      <c r="J288" s="1305"/>
      <c r="K288" s="1305"/>
      <c r="L288" s="1305"/>
      <c r="M288" s="1305"/>
      <c r="N288" s="1305"/>
      <c r="O288" s="1305"/>
      <c r="P288" s="1305"/>
      <c r="Q288" s="1305"/>
      <c r="R288" s="1305"/>
      <c r="S288" s="1305"/>
      <c r="T288" s="1305"/>
      <c r="U288" s="2045"/>
      <c r="V288" s="1327"/>
    </row>
    <row r="289" spans="1:22" ht="24.75" hidden="1" x14ac:dyDescent="0.25">
      <c r="A289" s="1377"/>
      <c r="B289" s="1371"/>
      <c r="C289" s="1372"/>
      <c r="D289" s="1373"/>
      <c r="E289" s="1256"/>
      <c r="F289" s="2621"/>
      <c r="G289" s="2622"/>
      <c r="H289" s="2623" t="s">
        <v>566</v>
      </c>
      <c r="I289" s="1378"/>
      <c r="J289" s="1305"/>
      <c r="K289" s="1305"/>
      <c r="L289" s="1305"/>
      <c r="M289" s="1305"/>
      <c r="N289" s="1305"/>
      <c r="O289" s="1305"/>
      <c r="P289" s="1305"/>
      <c r="Q289" s="1305"/>
      <c r="R289" s="1305"/>
      <c r="S289" s="1305"/>
      <c r="T289" s="1305"/>
      <c r="U289" s="2045"/>
      <c r="V289" s="1327"/>
    </row>
    <row r="290" spans="1:22" ht="24.75" hidden="1" x14ac:dyDescent="0.25">
      <c r="A290" s="1379"/>
      <c r="B290" s="1380"/>
      <c r="C290" s="1381"/>
      <c r="D290" s="1382"/>
      <c r="E290" s="1259"/>
      <c r="F290" s="2624"/>
      <c r="G290" s="2622"/>
      <c r="H290" s="2623" t="s">
        <v>567</v>
      </c>
      <c r="I290" s="1383"/>
      <c r="J290" s="1305"/>
      <c r="K290" s="1305"/>
      <c r="L290" s="1305"/>
      <c r="M290" s="1305"/>
      <c r="N290" s="1305"/>
      <c r="O290" s="1305"/>
      <c r="P290" s="1305"/>
      <c r="Q290" s="1305"/>
      <c r="R290" s="1305"/>
      <c r="S290" s="1305"/>
      <c r="T290" s="1305"/>
      <c r="U290" s="2045"/>
      <c r="V290" s="1327"/>
    </row>
    <row r="291" spans="1:22" ht="16.5" customHeight="1" x14ac:dyDescent="0.25">
      <c r="A291" s="1385" t="s">
        <v>568</v>
      </c>
      <c r="B291" s="1385"/>
      <c r="C291" s="1385"/>
      <c r="D291" s="1385"/>
      <c r="E291" s="1385"/>
      <c r="F291" s="1385"/>
      <c r="G291" s="1385"/>
      <c r="H291" s="1385"/>
      <c r="I291" s="1385"/>
      <c r="J291" s="1385"/>
      <c r="K291" s="1385"/>
      <c r="L291" s="1385"/>
      <c r="M291" s="1385"/>
      <c r="N291" s="1385"/>
      <c r="O291" s="1385"/>
      <c r="P291" s="1385"/>
      <c r="Q291" s="1385"/>
      <c r="R291" s="1385"/>
      <c r="S291" s="1385"/>
      <c r="T291" s="1385"/>
      <c r="U291" s="1385"/>
      <c r="V291" s="2035"/>
    </row>
    <row r="292" spans="1:22" ht="47.25" customHeight="1" x14ac:dyDescent="0.25">
      <c r="A292" s="1370" t="s">
        <v>377</v>
      </c>
      <c r="B292" s="1386" t="s">
        <v>569</v>
      </c>
      <c r="C292" s="1387">
        <v>3043958</v>
      </c>
      <c r="D292" s="1388" t="s">
        <v>570</v>
      </c>
      <c r="E292" s="1252">
        <v>5000068</v>
      </c>
      <c r="F292" s="1374" t="s">
        <v>571</v>
      </c>
      <c r="G292" s="2036"/>
      <c r="H292" s="1240"/>
      <c r="I292" s="1388" t="s">
        <v>572</v>
      </c>
      <c r="J292" s="1305">
        <f>(K292+L292+M292+N292)</f>
        <v>9204</v>
      </c>
      <c r="K292" s="1305">
        <f>(K293+K294)</f>
        <v>2300</v>
      </c>
      <c r="L292" s="1305">
        <f t="shared" ref="L292:N292" si="35">(L293+L294)</f>
        <v>2302</v>
      </c>
      <c r="M292" s="1305">
        <f t="shared" si="35"/>
        <v>2301</v>
      </c>
      <c r="N292" s="1305">
        <f t="shared" si="35"/>
        <v>2301</v>
      </c>
      <c r="O292" s="1305"/>
      <c r="P292" s="1349">
        <v>1500</v>
      </c>
      <c r="Q292" s="1305"/>
      <c r="R292" s="1305"/>
      <c r="S292" s="1305"/>
      <c r="T292" s="1305"/>
      <c r="U292" s="2045">
        <v>0</v>
      </c>
      <c r="V292" s="1327"/>
    </row>
    <row r="293" spans="1:22" ht="24.75" x14ac:dyDescent="0.25">
      <c r="A293" s="1377"/>
      <c r="B293" s="1371"/>
      <c r="C293" s="1372"/>
      <c r="D293" s="1373"/>
      <c r="E293" s="1256"/>
      <c r="F293" s="1378"/>
      <c r="G293" s="1291" t="s">
        <v>574</v>
      </c>
      <c r="H293" s="1240" t="s">
        <v>575</v>
      </c>
      <c r="I293" s="1373"/>
      <c r="J293" s="1305">
        <f>(K293+L293+M293+N293)</f>
        <v>1200</v>
      </c>
      <c r="K293" s="1305">
        <v>300</v>
      </c>
      <c r="L293" s="1305">
        <v>300</v>
      </c>
      <c r="M293" s="1305">
        <v>300</v>
      </c>
      <c r="N293" s="1305">
        <v>300</v>
      </c>
      <c r="O293" s="1305"/>
      <c r="P293" s="1349"/>
      <c r="Q293" s="1305"/>
      <c r="R293" s="1305"/>
      <c r="S293" s="1305"/>
      <c r="T293" s="1305"/>
      <c r="U293" s="2045"/>
      <c r="V293" s="1327"/>
    </row>
    <row r="294" spans="1:22" ht="18" x14ac:dyDescent="0.25">
      <c r="A294" s="1377"/>
      <c r="B294" s="1371"/>
      <c r="C294" s="1372"/>
      <c r="D294" s="1373"/>
      <c r="E294" s="1256"/>
      <c r="F294" s="1378"/>
      <c r="G294" s="1291" t="s">
        <v>2196</v>
      </c>
      <c r="H294" s="1399" t="s">
        <v>576</v>
      </c>
      <c r="I294" s="1373"/>
      <c r="J294" s="1305">
        <f>(K294+L294+M294+N294)</f>
        <v>8004</v>
      </c>
      <c r="K294" s="1305">
        <v>2000</v>
      </c>
      <c r="L294" s="1305">
        <v>2002</v>
      </c>
      <c r="M294" s="1305">
        <v>2001</v>
      </c>
      <c r="N294" s="1305">
        <v>2001</v>
      </c>
      <c r="O294" s="1305"/>
      <c r="P294" s="1305"/>
      <c r="Q294" s="1305"/>
      <c r="R294" s="1305"/>
      <c r="S294" s="1305"/>
      <c r="T294" s="1305"/>
      <c r="U294" s="2045"/>
      <c r="V294" s="1327"/>
    </row>
    <row r="295" spans="1:22" ht="39" hidden="1" customHeight="1" x14ac:dyDescent="0.25">
      <c r="A295" s="1377"/>
      <c r="B295" s="1371"/>
      <c r="C295" s="1372"/>
      <c r="D295" s="1382"/>
      <c r="E295" s="1259"/>
      <c r="F295" s="1383"/>
      <c r="G295" s="2037"/>
      <c r="H295" s="1240" t="s">
        <v>577</v>
      </c>
      <c r="I295" s="1382"/>
      <c r="J295" s="1305">
        <f t="shared" ref="J295:J307" si="36">(K295+L295+M295+N295)</f>
        <v>0</v>
      </c>
      <c r="K295" s="1305"/>
      <c r="L295" s="1305"/>
      <c r="M295" s="1305"/>
      <c r="N295" s="1305"/>
      <c r="O295" s="1305"/>
      <c r="P295" s="1305"/>
      <c r="Q295" s="1305"/>
      <c r="R295" s="1305"/>
      <c r="S295" s="1305"/>
      <c r="T295" s="1305"/>
      <c r="U295" s="2045"/>
      <c r="V295" s="1327"/>
    </row>
    <row r="296" spans="1:22" ht="23.25" customHeight="1" x14ac:dyDescent="0.25">
      <c r="A296" s="1377"/>
      <c r="B296" s="1371"/>
      <c r="C296" s="1387">
        <v>3043959</v>
      </c>
      <c r="D296" s="1388" t="s">
        <v>578</v>
      </c>
      <c r="E296" s="1252">
        <v>5000069</v>
      </c>
      <c r="F296" s="1374" t="s">
        <v>579</v>
      </c>
      <c r="G296" s="1393"/>
      <c r="H296" s="1240"/>
      <c r="I296" s="1388" t="s">
        <v>284</v>
      </c>
      <c r="J296" s="1305">
        <f t="shared" si="36"/>
        <v>2108</v>
      </c>
      <c r="K296" s="1305">
        <f>(K297+K298)</f>
        <v>488</v>
      </c>
      <c r="L296" s="1305">
        <f t="shared" ref="L296:N296" si="37">(L297+L298)</f>
        <v>540</v>
      </c>
      <c r="M296" s="1305">
        <f t="shared" si="37"/>
        <v>540</v>
      </c>
      <c r="N296" s="1305">
        <f t="shared" si="37"/>
        <v>540</v>
      </c>
      <c r="O296" s="1305"/>
      <c r="P296" s="1349">
        <v>1300</v>
      </c>
      <c r="Q296" s="1305"/>
      <c r="R296" s="1305"/>
      <c r="S296" s="1305"/>
      <c r="T296" s="1305"/>
      <c r="U296" s="2045">
        <v>0</v>
      </c>
      <c r="V296" s="1327"/>
    </row>
    <row r="297" spans="1:22" ht="16.5" x14ac:dyDescent="0.25">
      <c r="A297" s="1377"/>
      <c r="B297" s="1371"/>
      <c r="C297" s="1372"/>
      <c r="D297" s="1373"/>
      <c r="E297" s="1256"/>
      <c r="F297" s="1378"/>
      <c r="G297" s="1291" t="s">
        <v>580</v>
      </c>
      <c r="H297" s="1240" t="s">
        <v>581</v>
      </c>
      <c r="I297" s="1373"/>
      <c r="J297" s="1305">
        <f t="shared" si="36"/>
        <v>1054</v>
      </c>
      <c r="K297" s="1305">
        <v>244</v>
      </c>
      <c r="L297" s="1305">
        <v>270</v>
      </c>
      <c r="M297" s="1305">
        <v>270</v>
      </c>
      <c r="N297" s="1305">
        <v>270</v>
      </c>
      <c r="O297" s="1305"/>
      <c r="P297" s="1305"/>
      <c r="Q297" s="1305"/>
      <c r="R297" s="1305"/>
      <c r="S297" s="1305"/>
      <c r="T297" s="1305"/>
      <c r="U297" s="2045"/>
      <c r="V297" s="1327"/>
    </row>
    <row r="298" spans="1:22" ht="16.5" x14ac:dyDescent="0.25">
      <c r="A298" s="1379"/>
      <c r="B298" s="1380"/>
      <c r="C298" s="1372"/>
      <c r="D298" s="1382"/>
      <c r="E298" s="1259"/>
      <c r="F298" s="1383"/>
      <c r="G298" s="1291" t="s">
        <v>582</v>
      </c>
      <c r="H298" s="1240" t="s">
        <v>583</v>
      </c>
      <c r="I298" s="1382"/>
      <c r="J298" s="1305">
        <f t="shared" si="36"/>
        <v>1054</v>
      </c>
      <c r="K298" s="1305">
        <v>244</v>
      </c>
      <c r="L298" s="1305">
        <v>270</v>
      </c>
      <c r="M298" s="1305">
        <v>270</v>
      </c>
      <c r="N298" s="1305">
        <v>270</v>
      </c>
      <c r="O298" s="1305"/>
      <c r="P298" s="1305"/>
      <c r="Q298" s="1305"/>
      <c r="R298" s="1305"/>
      <c r="S298" s="1305"/>
      <c r="T298" s="1305"/>
      <c r="U298" s="2045"/>
      <c r="V298" s="1327"/>
    </row>
    <row r="299" spans="1:22" ht="24.75" hidden="1" customHeight="1" x14ac:dyDescent="0.25">
      <c r="A299" s="1370" t="s">
        <v>396</v>
      </c>
      <c r="B299" s="1386" t="s">
        <v>584</v>
      </c>
      <c r="C299" s="1387">
        <v>3043960</v>
      </c>
      <c r="D299" s="1388" t="s">
        <v>585</v>
      </c>
      <c r="E299" s="1252">
        <v>5000070</v>
      </c>
      <c r="F299" s="1374" t="s">
        <v>586</v>
      </c>
      <c r="G299" s="1375"/>
      <c r="H299" s="1240"/>
      <c r="I299" s="1411" t="s">
        <v>587</v>
      </c>
      <c r="J299" s="1305">
        <f t="shared" si="36"/>
        <v>0</v>
      </c>
      <c r="K299" s="1305"/>
      <c r="L299" s="1305"/>
      <c r="M299" s="1305"/>
      <c r="N299" s="1305"/>
      <c r="O299" s="1305"/>
      <c r="P299" s="1305"/>
      <c r="Q299" s="1305"/>
      <c r="R299" s="1305"/>
      <c r="S299" s="1305"/>
      <c r="T299" s="1305"/>
      <c r="U299" s="2045"/>
      <c r="V299" s="1327"/>
    </row>
    <row r="300" spans="1:22" ht="16.5" hidden="1" x14ac:dyDescent="0.25">
      <c r="A300" s="1377"/>
      <c r="B300" s="1371"/>
      <c r="C300" s="1372"/>
      <c r="D300" s="1373"/>
      <c r="E300" s="1256"/>
      <c r="F300" s="1378"/>
      <c r="G300" s="1291" t="s">
        <v>588</v>
      </c>
      <c r="H300" s="1240" t="s">
        <v>589</v>
      </c>
      <c r="I300" s="1325"/>
      <c r="J300" s="1305">
        <f t="shared" si="36"/>
        <v>0</v>
      </c>
      <c r="K300" s="1305"/>
      <c r="L300" s="1305"/>
      <c r="M300" s="1305"/>
      <c r="N300" s="1305"/>
      <c r="O300" s="1305"/>
      <c r="P300" s="1305"/>
      <c r="Q300" s="1305"/>
      <c r="R300" s="1305"/>
      <c r="S300" s="1305"/>
      <c r="T300" s="1305"/>
      <c r="U300" s="2045"/>
      <c r="V300" s="1327"/>
    </row>
    <row r="301" spans="1:22" ht="32.25" hidden="1" customHeight="1" x14ac:dyDescent="0.25">
      <c r="A301" s="1379"/>
      <c r="B301" s="1380"/>
      <c r="C301" s="1372"/>
      <c r="D301" s="1382"/>
      <c r="E301" s="1259"/>
      <c r="F301" s="1383"/>
      <c r="G301" s="1291" t="s">
        <v>590</v>
      </c>
      <c r="H301" s="1240" t="s">
        <v>591</v>
      </c>
      <c r="I301" s="1329"/>
      <c r="J301" s="1305">
        <f t="shared" si="36"/>
        <v>0</v>
      </c>
      <c r="K301" s="1305"/>
      <c r="L301" s="1305"/>
      <c r="M301" s="1305"/>
      <c r="N301" s="1305"/>
      <c r="O301" s="1305"/>
      <c r="P301" s="1305"/>
      <c r="Q301" s="1305"/>
      <c r="R301" s="1305"/>
      <c r="S301" s="1305"/>
      <c r="T301" s="1305"/>
      <c r="U301" s="2045"/>
      <c r="V301" s="1327"/>
    </row>
    <row r="302" spans="1:22" ht="24.75" customHeight="1" x14ac:dyDescent="0.25">
      <c r="A302" s="1370" t="s">
        <v>592</v>
      </c>
      <c r="B302" s="1387" t="s">
        <v>593</v>
      </c>
      <c r="C302" s="1387">
        <v>3043961</v>
      </c>
      <c r="D302" s="1391" t="s">
        <v>594</v>
      </c>
      <c r="E302" s="1394">
        <v>5000071</v>
      </c>
      <c r="F302" s="1374" t="s">
        <v>595</v>
      </c>
      <c r="G302" s="1395"/>
      <c r="H302" s="1240"/>
      <c r="I302" s="1411" t="s">
        <v>596</v>
      </c>
      <c r="J302" s="2581">
        <f t="shared" si="36"/>
        <v>129</v>
      </c>
      <c r="K302" s="2581">
        <f>(K303+K304+K305+K306+K307)</f>
        <v>32</v>
      </c>
      <c r="L302" s="2581">
        <f t="shared" ref="L302:N302" si="38">(L303+L304+L305+L306+L307)</f>
        <v>32</v>
      </c>
      <c r="M302" s="2581">
        <f t="shared" si="38"/>
        <v>33</v>
      </c>
      <c r="N302" s="2581">
        <f t="shared" si="38"/>
        <v>32</v>
      </c>
      <c r="O302" s="1305"/>
      <c r="P302" s="1305"/>
      <c r="Q302" s="1305"/>
      <c r="R302" s="1305"/>
      <c r="S302" s="1305"/>
      <c r="T302" s="1305"/>
      <c r="U302" s="2045"/>
      <c r="V302" s="1327"/>
    </row>
    <row r="303" spans="1:22" ht="24.75" x14ac:dyDescent="0.25">
      <c r="A303" s="1377"/>
      <c r="B303" s="1372"/>
      <c r="C303" s="1372"/>
      <c r="D303" s="1376"/>
      <c r="E303" s="1394"/>
      <c r="F303" s="1378"/>
      <c r="G303" s="1308" t="s">
        <v>597</v>
      </c>
      <c r="H303" s="1240" t="s">
        <v>598</v>
      </c>
      <c r="I303" s="1325"/>
      <c r="J303" s="1305">
        <f t="shared" si="36"/>
        <v>121</v>
      </c>
      <c r="K303" s="1305">
        <v>31</v>
      </c>
      <c r="L303" s="1305">
        <v>30</v>
      </c>
      <c r="M303" s="1305">
        <v>30</v>
      </c>
      <c r="N303" s="1305">
        <v>30</v>
      </c>
      <c r="O303" s="1305"/>
      <c r="P303" s="1305"/>
      <c r="Q303" s="1305"/>
      <c r="R303" s="1305"/>
      <c r="S303" s="1305"/>
      <c r="T303" s="1305"/>
      <c r="U303" s="2045"/>
      <c r="V303" s="1327"/>
    </row>
    <row r="304" spans="1:22" ht="24.75" x14ac:dyDescent="0.25">
      <c r="A304" s="1377"/>
      <c r="B304" s="1372"/>
      <c r="C304" s="1372"/>
      <c r="D304" s="1376"/>
      <c r="E304" s="1394"/>
      <c r="F304" s="1378"/>
      <c r="G304" s="1308" t="s">
        <v>599</v>
      </c>
      <c r="H304" s="1240" t="s">
        <v>600</v>
      </c>
      <c r="I304" s="1325"/>
      <c r="J304" s="1305">
        <f t="shared" si="36"/>
        <v>0</v>
      </c>
      <c r="K304" s="1305">
        <v>0</v>
      </c>
      <c r="L304" s="1305">
        <v>0</v>
      </c>
      <c r="M304" s="1305">
        <v>0</v>
      </c>
      <c r="N304" s="1305">
        <v>0</v>
      </c>
      <c r="O304" s="1305"/>
      <c r="P304" s="1305"/>
      <c r="Q304" s="1305"/>
      <c r="R304" s="1305"/>
      <c r="S304" s="1305"/>
      <c r="T304" s="1305"/>
      <c r="U304" s="2045"/>
      <c r="V304" s="1327"/>
    </row>
    <row r="305" spans="1:22" ht="24.75" x14ac:dyDescent="0.25">
      <c r="A305" s="1377"/>
      <c r="B305" s="1372"/>
      <c r="C305" s="1372"/>
      <c r="D305" s="1376"/>
      <c r="E305" s="1394"/>
      <c r="F305" s="1378"/>
      <c r="G305" s="1308" t="s">
        <v>601</v>
      </c>
      <c r="H305" s="1240" t="s">
        <v>602</v>
      </c>
      <c r="I305" s="1325"/>
      <c r="J305" s="1305">
        <f t="shared" si="36"/>
        <v>7</v>
      </c>
      <c r="K305" s="1305">
        <v>1</v>
      </c>
      <c r="L305" s="1305">
        <v>2</v>
      </c>
      <c r="M305" s="1305">
        <v>2</v>
      </c>
      <c r="N305" s="1305">
        <v>2</v>
      </c>
      <c r="O305" s="1305"/>
      <c r="P305" s="1305"/>
      <c r="Q305" s="1305"/>
      <c r="R305" s="1305"/>
      <c r="S305" s="1305"/>
      <c r="T305" s="1305"/>
      <c r="U305" s="2045"/>
      <c r="V305" s="1327"/>
    </row>
    <row r="306" spans="1:22" ht="20.25" customHeight="1" x14ac:dyDescent="0.25">
      <c r="A306" s="1377"/>
      <c r="B306" s="1372"/>
      <c r="C306" s="1372"/>
      <c r="D306" s="1376"/>
      <c r="E306" s="1394"/>
      <c r="F306" s="1378"/>
      <c r="G306" s="1308" t="s">
        <v>603</v>
      </c>
      <c r="H306" s="1390" t="s">
        <v>604</v>
      </c>
      <c r="I306" s="1325"/>
      <c r="J306" s="1305">
        <f t="shared" si="36"/>
        <v>0</v>
      </c>
      <c r="K306" s="1870">
        <v>0</v>
      </c>
      <c r="L306" s="1870">
        <v>0</v>
      </c>
      <c r="M306" s="1870">
        <v>0</v>
      </c>
      <c r="N306" s="1870">
        <v>0</v>
      </c>
      <c r="O306" s="1870"/>
      <c r="P306" s="1870"/>
      <c r="Q306" s="1870"/>
      <c r="R306" s="1870"/>
      <c r="S306" s="1870"/>
      <c r="T306" s="1870"/>
      <c r="U306" s="2054"/>
      <c r="V306" s="2039"/>
    </row>
    <row r="307" spans="1:22" ht="21" customHeight="1" x14ac:dyDescent="0.25">
      <c r="A307" s="1379"/>
      <c r="B307" s="1381"/>
      <c r="C307" s="1381"/>
      <c r="D307" s="1384"/>
      <c r="E307" s="1394"/>
      <c r="F307" s="1398"/>
      <c r="G307" s="1291" t="s">
        <v>605</v>
      </c>
      <c r="H307" s="1399" t="s">
        <v>606</v>
      </c>
      <c r="I307" s="1483"/>
      <c r="J307" s="1305">
        <f t="shared" si="36"/>
        <v>1</v>
      </c>
      <c r="K307" s="1305">
        <v>0</v>
      </c>
      <c r="L307" s="1305">
        <v>0</v>
      </c>
      <c r="M307" s="1305">
        <v>1</v>
      </c>
      <c r="N307" s="1305">
        <v>0</v>
      </c>
      <c r="O307" s="1305"/>
      <c r="P307" s="1305"/>
      <c r="Q307" s="1305"/>
      <c r="R307" s="1305"/>
      <c r="S307" s="1305"/>
      <c r="T307" s="2625"/>
      <c r="U307" s="2625"/>
      <c r="V307" s="2626"/>
    </row>
    <row r="308" spans="1:22" ht="19.5" customHeight="1" x14ac:dyDescent="0.25">
      <c r="A308" s="1401" t="s">
        <v>607</v>
      </c>
      <c r="B308" s="1402"/>
      <c r="C308" s="1402"/>
      <c r="D308" s="1402"/>
      <c r="E308" s="1402"/>
      <c r="F308" s="1403"/>
      <c r="G308" s="1402"/>
      <c r="H308" s="1402"/>
      <c r="I308" s="1402"/>
      <c r="J308" s="1402"/>
      <c r="K308" s="1402"/>
      <c r="L308" s="1402"/>
      <c r="M308" s="1402"/>
      <c r="N308" s="1402"/>
      <c r="O308" s="1402"/>
      <c r="P308" s="1402"/>
      <c r="Q308" s="1402"/>
      <c r="R308" s="1402"/>
      <c r="S308" s="1402"/>
      <c r="T308" s="1402"/>
      <c r="U308" s="1402"/>
      <c r="V308" s="1404"/>
    </row>
    <row r="309" spans="1:22" ht="28.5" customHeight="1" x14ac:dyDescent="0.25">
      <c r="A309" s="1370" t="s">
        <v>377</v>
      </c>
      <c r="B309" s="1371" t="s">
        <v>608</v>
      </c>
      <c r="C309" s="1381">
        <v>3000612</v>
      </c>
      <c r="D309" s="1258" t="s">
        <v>609</v>
      </c>
      <c r="E309" s="1381">
        <v>5004436</v>
      </c>
      <c r="F309" s="1374" t="s">
        <v>610</v>
      </c>
      <c r="G309" s="1375"/>
      <c r="H309" s="1405"/>
      <c r="I309" s="1374" t="s">
        <v>611</v>
      </c>
      <c r="J309" s="2627">
        <f>(K309+L309+M309+N309)</f>
        <v>850</v>
      </c>
      <c r="K309" s="1326">
        <f>(K310+K311)</f>
        <v>205</v>
      </c>
      <c r="L309" s="1326">
        <f t="shared" ref="L309:N309" si="39">(L310+L311)</f>
        <v>215</v>
      </c>
      <c r="M309" s="1326">
        <f t="shared" si="39"/>
        <v>215</v>
      </c>
      <c r="N309" s="1326">
        <f t="shared" si="39"/>
        <v>215</v>
      </c>
      <c r="O309" s="1326"/>
      <c r="P309" s="1848">
        <v>79826</v>
      </c>
      <c r="Q309" s="1326"/>
      <c r="R309" s="1326"/>
      <c r="S309" s="1326"/>
      <c r="T309" s="1326"/>
      <c r="U309" s="2628">
        <v>79826</v>
      </c>
      <c r="V309" s="2020"/>
    </row>
    <row r="310" spans="1:22" ht="34.5" customHeight="1" x14ac:dyDescent="0.25">
      <c r="A310" s="1377"/>
      <c r="B310" s="1371"/>
      <c r="C310" s="1381"/>
      <c r="D310" s="1258"/>
      <c r="E310" s="1381"/>
      <c r="F310" s="1378"/>
      <c r="G310" s="1291" t="s">
        <v>612</v>
      </c>
      <c r="H310" s="1240" t="s">
        <v>613</v>
      </c>
      <c r="I310" s="1374"/>
      <c r="J310" s="2629">
        <f>(K310+L310+M310+N310)</f>
        <v>754</v>
      </c>
      <c r="K310" s="1326">
        <v>184</v>
      </c>
      <c r="L310" s="1326">
        <v>190</v>
      </c>
      <c r="M310" s="1326">
        <v>190</v>
      </c>
      <c r="N310" s="1326">
        <v>190</v>
      </c>
      <c r="O310" s="1326"/>
      <c r="P310" s="1326"/>
      <c r="Q310" s="1326"/>
      <c r="R310" s="1326"/>
      <c r="S310" s="1326"/>
      <c r="T310" s="1326"/>
      <c r="U310" s="2630"/>
      <c r="V310" s="2020"/>
    </row>
    <row r="311" spans="1:22" ht="33" customHeight="1" x14ac:dyDescent="0.25">
      <c r="A311" s="1377"/>
      <c r="B311" s="1371"/>
      <c r="C311" s="1394"/>
      <c r="D311" s="1265"/>
      <c r="E311" s="1394"/>
      <c r="F311" s="1383"/>
      <c r="G311" s="1291" t="s">
        <v>614</v>
      </c>
      <c r="H311" s="1399" t="s">
        <v>615</v>
      </c>
      <c r="I311" s="1406"/>
      <c r="J311" s="1393">
        <f>(K311+L311+M311+N311)</f>
        <v>96</v>
      </c>
      <c r="K311" s="1305">
        <v>21</v>
      </c>
      <c r="L311" s="1305">
        <v>25</v>
      </c>
      <c r="M311" s="1305">
        <v>25</v>
      </c>
      <c r="N311" s="1305">
        <v>25</v>
      </c>
      <c r="O311" s="1305"/>
      <c r="P311" s="1305"/>
      <c r="Q311" s="1305"/>
      <c r="R311" s="1305"/>
      <c r="S311" s="1305"/>
      <c r="T311" s="1305"/>
      <c r="U311" s="2045"/>
      <c r="V311" s="1327"/>
    </row>
    <row r="312" spans="1:22" ht="25.5" customHeight="1" x14ac:dyDescent="0.25">
      <c r="A312" s="1377"/>
      <c r="B312" s="1371"/>
      <c r="C312" s="1394">
        <v>3000613</v>
      </c>
      <c r="D312" s="1407" t="s">
        <v>616</v>
      </c>
      <c r="E312" s="1394">
        <v>500437</v>
      </c>
      <c r="F312" s="1374" t="s">
        <v>616</v>
      </c>
      <c r="G312" s="1375"/>
      <c r="H312" s="1240"/>
      <c r="I312" s="1408" t="s">
        <v>596</v>
      </c>
      <c r="J312" s="1393">
        <f t="shared" ref="J312:J318" si="40">(K312+L312+M312+N312)</f>
        <v>32</v>
      </c>
      <c r="K312" s="1305">
        <f>(K313+K314)</f>
        <v>8</v>
      </c>
      <c r="L312" s="1305">
        <f t="shared" ref="L312:N312" si="41">(L313+L314)</f>
        <v>8</v>
      </c>
      <c r="M312" s="1305">
        <f t="shared" si="41"/>
        <v>8</v>
      </c>
      <c r="N312" s="1305">
        <f t="shared" si="41"/>
        <v>8</v>
      </c>
      <c r="O312" s="1305"/>
      <c r="P312" s="1349">
        <v>1100</v>
      </c>
      <c r="Q312" s="1305"/>
      <c r="R312" s="1305"/>
      <c r="S312" s="1305"/>
      <c r="T312" s="1305"/>
      <c r="U312" s="2045">
        <v>0</v>
      </c>
      <c r="V312" s="1327"/>
    </row>
    <row r="313" spans="1:22" ht="21" customHeight="1" x14ac:dyDescent="0.25">
      <c r="A313" s="1377"/>
      <c r="B313" s="1371"/>
      <c r="C313" s="1394"/>
      <c r="D313" s="1407"/>
      <c r="E313" s="1394"/>
      <c r="F313" s="1378"/>
      <c r="G313" s="1291" t="s">
        <v>617</v>
      </c>
      <c r="H313" s="1240" t="s">
        <v>618</v>
      </c>
      <c r="I313" s="1409"/>
      <c r="J313" s="1393">
        <f t="shared" si="40"/>
        <v>24</v>
      </c>
      <c r="K313" s="1305">
        <v>6</v>
      </c>
      <c r="L313" s="1305">
        <v>6</v>
      </c>
      <c r="M313" s="1305">
        <v>6</v>
      </c>
      <c r="N313" s="1305">
        <v>6</v>
      </c>
      <c r="O313" s="1305"/>
      <c r="P313" s="1305"/>
      <c r="Q313" s="1305"/>
      <c r="R313" s="1305"/>
      <c r="S313" s="1305"/>
      <c r="T313" s="1305"/>
      <c r="U313" s="2045"/>
      <c r="V313" s="1327"/>
    </row>
    <row r="314" spans="1:22" ht="21" customHeight="1" x14ac:dyDescent="0.25">
      <c r="A314" s="1377"/>
      <c r="B314" s="1371"/>
      <c r="C314" s="1394"/>
      <c r="D314" s="1407"/>
      <c r="E314" s="1394"/>
      <c r="F314" s="1383"/>
      <c r="G314" s="1291" t="s">
        <v>619</v>
      </c>
      <c r="H314" s="1240" t="s">
        <v>620</v>
      </c>
      <c r="I314" s="2042"/>
      <c r="J314" s="1393">
        <f t="shared" si="40"/>
        <v>8</v>
      </c>
      <c r="K314" s="1305">
        <v>2</v>
      </c>
      <c r="L314" s="1305">
        <v>2</v>
      </c>
      <c r="M314" s="1305">
        <v>2</v>
      </c>
      <c r="N314" s="1305">
        <v>2</v>
      </c>
      <c r="O314" s="1305"/>
      <c r="P314" s="1305"/>
      <c r="Q314" s="1305"/>
      <c r="R314" s="1305"/>
      <c r="S314" s="1305"/>
      <c r="T314" s="1305"/>
      <c r="U314" s="2045"/>
      <c r="V314" s="1327"/>
    </row>
    <row r="315" spans="1:22" ht="16.5" customHeight="1" x14ac:dyDescent="0.25">
      <c r="A315" s="1377"/>
      <c r="B315" s="1371"/>
      <c r="C315" s="1394">
        <v>3000614</v>
      </c>
      <c r="D315" s="1407" t="s">
        <v>621</v>
      </c>
      <c r="E315" s="1394">
        <v>5004438</v>
      </c>
      <c r="F315" s="1388" t="s">
        <v>622</v>
      </c>
      <c r="G315" s="1375"/>
      <c r="H315" s="1240"/>
      <c r="I315" s="1408" t="s">
        <v>623</v>
      </c>
      <c r="J315" s="1393">
        <f t="shared" si="40"/>
        <v>8</v>
      </c>
      <c r="K315" s="1305">
        <f>(K316+K317)</f>
        <v>1</v>
      </c>
      <c r="L315" s="1305">
        <f t="shared" ref="L315:N315" si="42">(L316+L317)</f>
        <v>2</v>
      </c>
      <c r="M315" s="1305">
        <f t="shared" si="42"/>
        <v>3</v>
      </c>
      <c r="N315" s="1305">
        <f t="shared" si="42"/>
        <v>2</v>
      </c>
      <c r="O315" s="1305"/>
      <c r="P315" s="1349">
        <v>79706</v>
      </c>
      <c r="Q315" s="1305"/>
      <c r="R315" s="1305"/>
      <c r="S315" s="1305"/>
      <c r="T315" s="1305"/>
      <c r="U315" s="2616">
        <v>78706</v>
      </c>
      <c r="V315" s="1327"/>
    </row>
    <row r="316" spans="1:22" ht="16.5" x14ac:dyDescent="0.25">
      <c r="A316" s="1377"/>
      <c r="B316" s="1371"/>
      <c r="C316" s="1394"/>
      <c r="D316" s="1407"/>
      <c r="E316" s="1394"/>
      <c r="F316" s="1373"/>
      <c r="G316" s="1291" t="s">
        <v>624</v>
      </c>
      <c r="H316" s="1240" t="s">
        <v>625</v>
      </c>
      <c r="I316" s="1409"/>
      <c r="J316" s="1393">
        <f t="shared" si="40"/>
        <v>7</v>
      </c>
      <c r="K316" s="1305">
        <v>1</v>
      </c>
      <c r="L316" s="1305">
        <v>2</v>
      </c>
      <c r="M316" s="1305">
        <v>2</v>
      </c>
      <c r="N316" s="1305">
        <v>2</v>
      </c>
      <c r="O316" s="1305"/>
      <c r="P316" s="1305"/>
      <c r="Q316" s="1305"/>
      <c r="R316" s="1305"/>
      <c r="S316" s="1305"/>
      <c r="T316" s="1305"/>
      <c r="U316" s="2045"/>
      <c r="V316" s="1327"/>
    </row>
    <row r="317" spans="1:22" ht="16.5" x14ac:dyDescent="0.25">
      <c r="A317" s="1377"/>
      <c r="B317" s="1371"/>
      <c r="C317" s="1394"/>
      <c r="D317" s="1407"/>
      <c r="E317" s="1394"/>
      <c r="F317" s="1373"/>
      <c r="G317" s="1291" t="s">
        <v>626</v>
      </c>
      <c r="H317" s="1240" t="s">
        <v>627</v>
      </c>
      <c r="I317" s="1409"/>
      <c r="J317" s="1393">
        <f t="shared" si="40"/>
        <v>1</v>
      </c>
      <c r="K317" s="1305">
        <v>0</v>
      </c>
      <c r="L317" s="1305">
        <v>0</v>
      </c>
      <c r="M317" s="1305">
        <v>1</v>
      </c>
      <c r="N317" s="1305">
        <v>0</v>
      </c>
      <c r="O317" s="1305"/>
      <c r="P317" s="1305"/>
      <c r="Q317" s="1305"/>
      <c r="R317" s="1305"/>
      <c r="S317" s="1305"/>
      <c r="T317" s="1305"/>
      <c r="U317" s="2045"/>
      <c r="V317" s="1327"/>
    </row>
    <row r="318" spans="1:22" ht="24.75" x14ac:dyDescent="0.25">
      <c r="A318" s="1377"/>
      <c r="B318" s="1371"/>
      <c r="C318" s="1394"/>
      <c r="D318" s="1407"/>
      <c r="E318" s="1394"/>
      <c r="F318" s="1382"/>
      <c r="G318" s="1414"/>
      <c r="H318" s="1240" t="s">
        <v>629</v>
      </c>
      <c r="I318" s="2042"/>
      <c r="J318" s="1393">
        <f t="shared" si="40"/>
        <v>0</v>
      </c>
      <c r="K318" s="1305">
        <v>0</v>
      </c>
      <c r="L318" s="1305">
        <v>0</v>
      </c>
      <c r="M318" s="1305">
        <v>0</v>
      </c>
      <c r="N318" s="1305">
        <v>0</v>
      </c>
      <c r="O318" s="1305"/>
      <c r="P318" s="1305"/>
      <c r="Q318" s="1305"/>
      <c r="R318" s="1305"/>
      <c r="S318" s="1305"/>
      <c r="T318" s="1305"/>
      <c r="U318" s="2045"/>
      <c r="V318" s="1327"/>
    </row>
    <row r="319" spans="1:22" ht="43.5" hidden="1" customHeight="1" x14ac:dyDescent="0.25">
      <c r="A319" s="1377"/>
      <c r="B319" s="1371"/>
      <c r="C319" s="1394">
        <v>3043965</v>
      </c>
      <c r="D319" s="1410" t="s">
        <v>630</v>
      </c>
      <c r="E319" s="1394">
        <v>5000075</v>
      </c>
      <c r="F319" s="1374" t="s">
        <v>631</v>
      </c>
      <c r="G319" s="1393"/>
      <c r="H319" s="1355"/>
      <c r="I319" s="1411" t="s">
        <v>596</v>
      </c>
      <c r="J319" s="1305"/>
      <c r="K319" s="1305"/>
      <c r="L319" s="1305"/>
      <c r="M319" s="1305"/>
      <c r="N319" s="1305"/>
      <c r="O319" s="1305"/>
      <c r="P319" s="1305"/>
      <c r="Q319" s="1305"/>
      <c r="R319" s="1305"/>
      <c r="S319" s="1305"/>
      <c r="T319" s="1305"/>
      <c r="U319" s="2045"/>
      <c r="V319" s="1327"/>
    </row>
    <row r="320" spans="1:22" hidden="1" x14ac:dyDescent="0.25">
      <c r="A320" s="1377"/>
      <c r="B320" s="1371"/>
      <c r="C320" s="1394"/>
      <c r="D320" s="1410"/>
      <c r="E320" s="1394"/>
      <c r="F320" s="1378"/>
      <c r="G320" s="1412"/>
      <c r="H320" s="1413" t="s">
        <v>633</v>
      </c>
      <c r="I320" s="1325"/>
      <c r="J320" s="1305"/>
      <c r="K320" s="1305"/>
      <c r="L320" s="1305"/>
      <c r="M320" s="1305"/>
      <c r="N320" s="1305"/>
      <c r="O320" s="1305"/>
      <c r="P320" s="1305"/>
      <c r="Q320" s="1305"/>
      <c r="R320" s="1305"/>
      <c r="S320" s="1305"/>
      <c r="T320" s="1305"/>
      <c r="U320" s="2045"/>
      <c r="V320" s="1327"/>
    </row>
    <row r="321" spans="1:22" ht="16.5" hidden="1" x14ac:dyDescent="0.25">
      <c r="A321" s="1377"/>
      <c r="B321" s="1371"/>
      <c r="C321" s="1394"/>
      <c r="D321" s="1410"/>
      <c r="E321" s="1394"/>
      <c r="F321" s="1378"/>
      <c r="G321" s="1412"/>
      <c r="H321" s="1413" t="s">
        <v>2197</v>
      </c>
      <c r="I321" s="1325"/>
      <c r="J321" s="1305"/>
      <c r="K321" s="1305"/>
      <c r="L321" s="1305"/>
      <c r="M321" s="1305"/>
      <c r="N321" s="1305"/>
      <c r="O321" s="1305"/>
      <c r="P321" s="1305"/>
      <c r="Q321" s="1305"/>
      <c r="R321" s="1305"/>
      <c r="S321" s="1305"/>
      <c r="T321" s="1305"/>
      <c r="U321" s="2045"/>
      <c r="V321" s="1327"/>
    </row>
    <row r="322" spans="1:22" ht="16.5" hidden="1" x14ac:dyDescent="0.25">
      <c r="A322" s="1377"/>
      <c r="B322" s="1371"/>
      <c r="C322" s="1394"/>
      <c r="D322" s="1410"/>
      <c r="E322" s="1394"/>
      <c r="F322" s="1378"/>
      <c r="G322" s="1412"/>
      <c r="H322" s="1413" t="s">
        <v>635</v>
      </c>
      <c r="I322" s="1325"/>
      <c r="J322" s="1305"/>
      <c r="K322" s="1305"/>
      <c r="L322" s="1305"/>
      <c r="M322" s="1305"/>
      <c r="N322" s="1305"/>
      <c r="O322" s="1305"/>
      <c r="P322" s="1305"/>
      <c r="Q322" s="1305"/>
      <c r="R322" s="1305"/>
      <c r="S322" s="1305"/>
      <c r="T322" s="1305"/>
      <c r="U322" s="2045"/>
      <c r="V322" s="1327"/>
    </row>
    <row r="323" spans="1:22" ht="16.5" hidden="1" x14ac:dyDescent="0.25">
      <c r="A323" s="1377"/>
      <c r="B323" s="1371"/>
      <c r="C323" s="1394"/>
      <c r="D323" s="1410"/>
      <c r="E323" s="1394"/>
      <c r="F323" s="1378"/>
      <c r="G323" s="1412"/>
      <c r="H323" s="1413" t="s">
        <v>636</v>
      </c>
      <c r="I323" s="1325"/>
      <c r="J323" s="1305"/>
      <c r="K323" s="1305"/>
      <c r="L323" s="1305"/>
      <c r="M323" s="1305"/>
      <c r="N323" s="1305"/>
      <c r="O323" s="1305"/>
      <c r="P323" s="1305"/>
      <c r="Q323" s="1305"/>
      <c r="R323" s="1305"/>
      <c r="S323" s="1305"/>
      <c r="T323" s="1305"/>
      <c r="U323" s="2045"/>
      <c r="V323" s="1327"/>
    </row>
    <row r="324" spans="1:22" ht="16.5" hidden="1" x14ac:dyDescent="0.25">
      <c r="A324" s="1377"/>
      <c r="B324" s="1371"/>
      <c r="C324" s="1394"/>
      <c r="D324" s="1410"/>
      <c r="E324" s="1394"/>
      <c r="F324" s="1378"/>
      <c r="G324" s="1412"/>
      <c r="H324" s="1413" t="s">
        <v>637</v>
      </c>
      <c r="I324" s="1325"/>
      <c r="J324" s="1305"/>
      <c r="K324" s="1305"/>
      <c r="L324" s="1305"/>
      <c r="M324" s="1305"/>
      <c r="N324" s="1305"/>
      <c r="O324" s="1305"/>
      <c r="P324" s="1305"/>
      <c r="Q324" s="1305"/>
      <c r="R324" s="1305"/>
      <c r="S324" s="1305"/>
      <c r="T324" s="1305"/>
      <c r="U324" s="2045"/>
      <c r="V324" s="1327"/>
    </row>
    <row r="325" spans="1:22" ht="24.75" hidden="1" x14ac:dyDescent="0.25">
      <c r="A325" s="1377"/>
      <c r="B325" s="1371"/>
      <c r="C325" s="1394"/>
      <c r="D325" s="1410"/>
      <c r="E325" s="1394"/>
      <c r="F325" s="1378"/>
      <c r="G325" s="1412"/>
      <c r="H325" s="1413" t="s">
        <v>638</v>
      </c>
      <c r="I325" s="1325"/>
      <c r="J325" s="1305"/>
      <c r="K325" s="1305"/>
      <c r="L325" s="1305"/>
      <c r="M325" s="1305"/>
      <c r="N325" s="1305"/>
      <c r="O325" s="1305"/>
      <c r="P325" s="1305"/>
      <c r="Q325" s="1305"/>
      <c r="R325" s="1305"/>
      <c r="S325" s="1305"/>
      <c r="T325" s="1305"/>
      <c r="U325" s="2045"/>
      <c r="V325" s="1327"/>
    </row>
    <row r="326" spans="1:22" ht="16.5" hidden="1" x14ac:dyDescent="0.25">
      <c r="A326" s="1377"/>
      <c r="B326" s="1371"/>
      <c r="C326" s="1394"/>
      <c r="D326" s="1410"/>
      <c r="E326" s="1394"/>
      <c r="F326" s="1378"/>
      <c r="G326" s="1412"/>
      <c r="H326" s="1413" t="s">
        <v>2198</v>
      </c>
      <c r="I326" s="1325"/>
      <c r="J326" s="1305"/>
      <c r="K326" s="1305"/>
      <c r="L326" s="1305"/>
      <c r="M326" s="1305"/>
      <c r="N326" s="1305"/>
      <c r="O326" s="1305"/>
      <c r="P326" s="1305"/>
      <c r="Q326" s="1305"/>
      <c r="R326" s="1305"/>
      <c r="S326" s="1305"/>
      <c r="T326" s="1305"/>
      <c r="U326" s="2045"/>
      <c r="V326" s="1327"/>
    </row>
    <row r="327" spans="1:22" ht="16.5" hidden="1" x14ac:dyDescent="0.25">
      <c r="A327" s="1377"/>
      <c r="B327" s="1371"/>
      <c r="C327" s="1394"/>
      <c r="D327" s="1410"/>
      <c r="E327" s="1394"/>
      <c r="F327" s="1383"/>
      <c r="G327" s="1414"/>
      <c r="H327" s="1413" t="s">
        <v>640</v>
      </c>
      <c r="I327" s="1329"/>
      <c r="J327" s="1305"/>
      <c r="K327" s="1305"/>
      <c r="L327" s="1305"/>
      <c r="M327" s="1305"/>
      <c r="N327" s="1305"/>
      <c r="O327" s="1305"/>
      <c r="P327" s="1305"/>
      <c r="Q327" s="1305"/>
      <c r="R327" s="1305"/>
      <c r="S327" s="1305"/>
      <c r="T327" s="1305"/>
      <c r="U327" s="2045"/>
      <c r="V327" s="1327"/>
    </row>
    <row r="328" spans="1:22" ht="24.75" hidden="1" customHeight="1" x14ac:dyDescent="0.25">
      <c r="A328" s="1377"/>
      <c r="B328" s="1371"/>
      <c r="C328" s="1394">
        <v>3000615</v>
      </c>
      <c r="D328" s="1407" t="s">
        <v>641</v>
      </c>
      <c r="E328" s="1394">
        <v>5004439</v>
      </c>
      <c r="F328" s="1374" t="s">
        <v>642</v>
      </c>
      <c r="G328" s="2037"/>
      <c r="H328" s="1413"/>
      <c r="I328" s="1411" t="s">
        <v>596</v>
      </c>
      <c r="J328" s="1305"/>
      <c r="K328" s="1305"/>
      <c r="L328" s="1305"/>
      <c r="M328" s="1305"/>
      <c r="N328" s="1305"/>
      <c r="O328" s="1305"/>
      <c r="P328" s="1305"/>
      <c r="Q328" s="1305"/>
      <c r="R328" s="1305"/>
      <c r="S328" s="1305"/>
      <c r="T328" s="1305"/>
      <c r="U328" s="2045"/>
      <c r="V328" s="1327"/>
    </row>
    <row r="329" spans="1:22" ht="16.5" hidden="1" x14ac:dyDescent="0.25">
      <c r="A329" s="1377"/>
      <c r="B329" s="1371"/>
      <c r="C329" s="1394"/>
      <c r="D329" s="1407"/>
      <c r="E329" s="1394"/>
      <c r="F329" s="1378"/>
      <c r="G329" s="1291" t="s">
        <v>644</v>
      </c>
      <c r="H329" s="1413" t="s">
        <v>645</v>
      </c>
      <c r="I329" s="1325"/>
      <c r="J329" s="1305"/>
      <c r="K329" s="1305"/>
      <c r="L329" s="1305"/>
      <c r="M329" s="1305"/>
      <c r="N329" s="1305"/>
      <c r="O329" s="1305"/>
      <c r="P329" s="1305"/>
      <c r="Q329" s="1305"/>
      <c r="R329" s="1305"/>
      <c r="S329" s="1305"/>
      <c r="T329" s="1305"/>
      <c r="U329" s="2045"/>
      <c r="V329" s="1327"/>
    </row>
    <row r="330" spans="1:22" ht="24.75" hidden="1" x14ac:dyDescent="0.25">
      <c r="A330" s="1377"/>
      <c r="B330" s="1371"/>
      <c r="C330" s="1394"/>
      <c r="D330" s="1407"/>
      <c r="E330" s="1394"/>
      <c r="F330" s="1378"/>
      <c r="G330" s="2037"/>
      <c r="H330" s="1413" t="s">
        <v>646</v>
      </c>
      <c r="I330" s="1325"/>
      <c r="J330" s="1305"/>
      <c r="K330" s="1305"/>
      <c r="L330" s="1305"/>
      <c r="M330" s="1305"/>
      <c r="N330" s="1305"/>
      <c r="O330" s="1305"/>
      <c r="P330" s="1305"/>
      <c r="Q330" s="1305"/>
      <c r="R330" s="1305"/>
      <c r="S330" s="1305"/>
      <c r="T330" s="1305"/>
      <c r="U330" s="2045"/>
      <c r="V330" s="1327"/>
    </row>
    <row r="331" spans="1:22" ht="24.75" hidden="1" x14ac:dyDescent="0.25">
      <c r="A331" s="1377"/>
      <c r="B331" s="1371"/>
      <c r="C331" s="1394"/>
      <c r="D331" s="1407"/>
      <c r="E331" s="1394"/>
      <c r="F331" s="1378"/>
      <c r="G331" s="2037"/>
      <c r="H331" s="1413" t="s">
        <v>647</v>
      </c>
      <c r="I331" s="1325"/>
      <c r="J331" s="1305"/>
      <c r="K331" s="1305"/>
      <c r="L331" s="1305"/>
      <c r="M331" s="1305"/>
      <c r="N331" s="1305"/>
      <c r="O331" s="1305"/>
      <c r="P331" s="1305"/>
      <c r="Q331" s="1305"/>
      <c r="R331" s="1305"/>
      <c r="S331" s="1305"/>
      <c r="T331" s="1305"/>
      <c r="U331" s="2045"/>
      <c r="V331" s="1327"/>
    </row>
    <row r="332" spans="1:22" ht="24.75" hidden="1" x14ac:dyDescent="0.25">
      <c r="A332" s="1377"/>
      <c r="B332" s="1371"/>
      <c r="C332" s="1394"/>
      <c r="D332" s="1407"/>
      <c r="E332" s="1394"/>
      <c r="F332" s="1378"/>
      <c r="G332" s="2046" t="s">
        <v>648</v>
      </c>
      <c r="H332" s="1413" t="s">
        <v>649</v>
      </c>
      <c r="I332" s="1325"/>
      <c r="J332" s="1305"/>
      <c r="K332" s="1305"/>
      <c r="L332" s="1305"/>
      <c r="M332" s="1305"/>
      <c r="N332" s="1305"/>
      <c r="O332" s="1305"/>
      <c r="P332" s="1305"/>
      <c r="Q332" s="1305"/>
      <c r="R332" s="1305"/>
      <c r="S332" s="1305"/>
      <c r="T332" s="1305"/>
      <c r="U332" s="2045"/>
      <c r="V332" s="1327"/>
    </row>
    <row r="333" spans="1:22" ht="24.75" hidden="1" x14ac:dyDescent="0.25">
      <c r="A333" s="1377"/>
      <c r="B333" s="1371"/>
      <c r="C333" s="1394"/>
      <c r="D333" s="1407"/>
      <c r="E333" s="1394"/>
      <c r="F333" s="1378"/>
      <c r="G333" s="1291" t="s">
        <v>650</v>
      </c>
      <c r="H333" s="1413" t="s">
        <v>651</v>
      </c>
      <c r="I333" s="1325"/>
      <c r="J333" s="1305"/>
      <c r="K333" s="1305"/>
      <c r="L333" s="1305"/>
      <c r="M333" s="1305"/>
      <c r="N333" s="1305"/>
      <c r="O333" s="1305"/>
      <c r="P333" s="1305"/>
      <c r="Q333" s="1305"/>
      <c r="R333" s="1305"/>
      <c r="S333" s="1305"/>
      <c r="T333" s="1305"/>
      <c r="U333" s="2045"/>
      <c r="V333" s="1327"/>
    </row>
    <row r="334" spans="1:22" ht="24.75" hidden="1" x14ac:dyDescent="0.25">
      <c r="A334" s="1377"/>
      <c r="B334" s="1371"/>
      <c r="C334" s="1394"/>
      <c r="D334" s="1407"/>
      <c r="E334" s="1394"/>
      <c r="F334" s="1383"/>
      <c r="G334" s="1291" t="s">
        <v>652</v>
      </c>
      <c r="H334" s="1413" t="s">
        <v>653</v>
      </c>
      <c r="I334" s="1329"/>
      <c r="J334" s="1305"/>
      <c r="K334" s="1305"/>
      <c r="L334" s="1305"/>
      <c r="M334" s="1305"/>
      <c r="N334" s="1305"/>
      <c r="O334" s="1305"/>
      <c r="P334" s="1305"/>
      <c r="Q334" s="1305"/>
      <c r="R334" s="1305"/>
      <c r="S334" s="1305"/>
      <c r="T334" s="1305"/>
      <c r="U334" s="2045"/>
      <c r="V334" s="1327"/>
    </row>
    <row r="335" spans="1:22" ht="30" hidden="1" customHeight="1" x14ac:dyDescent="0.25">
      <c r="A335" s="1377"/>
      <c r="B335" s="1371"/>
      <c r="C335" s="1394"/>
      <c r="D335" s="1407" t="s">
        <v>654</v>
      </c>
      <c r="E335" s="1394" t="s">
        <v>596</v>
      </c>
      <c r="F335" s="2047" t="s">
        <v>655</v>
      </c>
      <c r="G335" s="2047"/>
      <c r="H335" s="2048"/>
      <c r="I335" s="1349"/>
      <c r="J335" s="1305"/>
      <c r="K335" s="1305"/>
      <c r="L335" s="1305"/>
      <c r="M335" s="1305"/>
      <c r="N335" s="1305"/>
      <c r="O335" s="1305"/>
      <c r="P335" s="1305"/>
      <c r="Q335" s="1305"/>
      <c r="R335" s="1305"/>
      <c r="S335" s="1305"/>
      <c r="T335" s="1305"/>
      <c r="U335" s="2045"/>
      <c r="V335" s="1327"/>
    </row>
    <row r="336" spans="1:22" ht="21.75" hidden="1" customHeight="1" x14ac:dyDescent="0.25">
      <c r="A336" s="1377"/>
      <c r="B336" s="1371"/>
      <c r="C336" s="1394"/>
      <c r="D336" s="1407"/>
      <c r="E336" s="1394"/>
      <c r="F336" s="2049"/>
      <c r="G336" s="2047"/>
      <c r="H336" s="2048" t="s">
        <v>656</v>
      </c>
      <c r="I336" s="1349"/>
      <c r="J336" s="1305"/>
      <c r="K336" s="1305"/>
      <c r="L336" s="1305"/>
      <c r="M336" s="1305"/>
      <c r="N336" s="1305"/>
      <c r="O336" s="1305"/>
      <c r="P336" s="1305"/>
      <c r="Q336" s="1305"/>
      <c r="R336" s="1305"/>
      <c r="S336" s="1305"/>
      <c r="T336" s="1305"/>
      <c r="U336" s="2045"/>
      <c r="V336" s="1327"/>
    </row>
    <row r="337" spans="1:22" ht="16.5" hidden="1" x14ac:dyDescent="0.25">
      <c r="A337" s="1377"/>
      <c r="B337" s="1371"/>
      <c r="C337" s="1394"/>
      <c r="D337" s="1407"/>
      <c r="E337" s="1394"/>
      <c r="F337" s="2049"/>
      <c r="G337" s="2047"/>
      <c r="H337" s="2048" t="s">
        <v>657</v>
      </c>
      <c r="I337" s="1349"/>
      <c r="J337" s="1305"/>
      <c r="K337" s="1305"/>
      <c r="L337" s="1305"/>
      <c r="M337" s="1305"/>
      <c r="N337" s="1305"/>
      <c r="O337" s="1305"/>
      <c r="P337" s="1305"/>
      <c r="Q337" s="1305"/>
      <c r="R337" s="1305"/>
      <c r="S337" s="1305"/>
      <c r="T337" s="1305"/>
      <c r="U337" s="2045"/>
      <c r="V337" s="1327"/>
    </row>
    <row r="338" spans="1:22" ht="24.75" hidden="1" x14ac:dyDescent="0.25">
      <c r="A338" s="1377"/>
      <c r="B338" s="1371"/>
      <c r="C338" s="1394"/>
      <c r="D338" s="1407"/>
      <c r="E338" s="1394"/>
      <c r="F338" s="2049"/>
      <c r="G338" s="2047"/>
      <c r="H338" s="2048" t="s">
        <v>658</v>
      </c>
      <c r="I338" s="1349"/>
      <c r="J338" s="1305"/>
      <c r="K338" s="1305"/>
      <c r="L338" s="1305"/>
      <c r="M338" s="1305"/>
      <c r="N338" s="1305"/>
      <c r="O338" s="1305"/>
      <c r="P338" s="1305"/>
      <c r="Q338" s="1305"/>
      <c r="R338" s="1305"/>
      <c r="S338" s="1305"/>
      <c r="T338" s="1305"/>
      <c r="U338" s="2045"/>
      <c r="V338" s="1327"/>
    </row>
    <row r="339" spans="1:22" ht="24.75" hidden="1" x14ac:dyDescent="0.25">
      <c r="A339" s="1377"/>
      <c r="B339" s="1371"/>
      <c r="C339" s="1394"/>
      <c r="D339" s="1407"/>
      <c r="E339" s="1394"/>
      <c r="F339" s="2049"/>
      <c r="G339" s="2047"/>
      <c r="H339" s="2048" t="s">
        <v>659</v>
      </c>
      <c r="I339" s="1349"/>
      <c r="J339" s="1305"/>
      <c r="K339" s="1305"/>
      <c r="L339" s="1305"/>
      <c r="M339" s="1305"/>
      <c r="N339" s="1305"/>
      <c r="O339" s="1305"/>
      <c r="P339" s="1305"/>
      <c r="Q339" s="1305"/>
      <c r="R339" s="1305"/>
      <c r="S339" s="1305"/>
      <c r="T339" s="1305"/>
      <c r="U339" s="2045"/>
      <c r="V339" s="1327"/>
    </row>
    <row r="340" spans="1:22" ht="24.75" hidden="1" x14ac:dyDescent="0.25">
      <c r="A340" s="1377"/>
      <c r="B340" s="1371"/>
      <c r="C340" s="1394"/>
      <c r="D340" s="1407"/>
      <c r="E340" s="1394"/>
      <c r="F340" s="2049"/>
      <c r="G340" s="2047"/>
      <c r="H340" s="2048" t="s">
        <v>660</v>
      </c>
      <c r="I340" s="1349"/>
      <c r="J340" s="1305"/>
      <c r="K340" s="1305"/>
      <c r="L340" s="1305"/>
      <c r="M340" s="1305"/>
      <c r="N340" s="1305"/>
      <c r="O340" s="1305"/>
      <c r="P340" s="1305"/>
      <c r="Q340" s="1305"/>
      <c r="R340" s="1305"/>
      <c r="S340" s="1305"/>
      <c r="T340" s="1305"/>
      <c r="U340" s="2045"/>
      <c r="V340" s="1327"/>
    </row>
    <row r="341" spans="1:22" ht="24.75" hidden="1" x14ac:dyDescent="0.25">
      <c r="A341" s="1379"/>
      <c r="B341" s="1371"/>
      <c r="C341" s="1387"/>
      <c r="D341" s="1388"/>
      <c r="E341" s="1387"/>
      <c r="F341" s="2050"/>
      <c r="G341" s="2047"/>
      <c r="H341" s="2051" t="s">
        <v>661</v>
      </c>
      <c r="I341" s="2052"/>
      <c r="J341" s="1870"/>
      <c r="K341" s="1870"/>
      <c r="L341" s="1870"/>
      <c r="M341" s="1870"/>
      <c r="N341" s="1870"/>
      <c r="O341" s="1870"/>
      <c r="P341" s="1870"/>
      <c r="Q341" s="1870"/>
      <c r="R341" s="1870"/>
      <c r="S341" s="1870"/>
      <c r="T341" s="1870"/>
      <c r="U341" s="2054"/>
      <c r="V341" s="2039"/>
    </row>
    <row r="342" spans="1:22" ht="18.75" customHeight="1" x14ac:dyDescent="0.25">
      <c r="A342" s="1401" t="s">
        <v>662</v>
      </c>
      <c r="B342" s="1402"/>
      <c r="C342" s="1402"/>
      <c r="D342" s="1402"/>
      <c r="E342" s="1402"/>
      <c r="F342" s="1402"/>
      <c r="G342" s="1402"/>
      <c r="H342" s="1402"/>
      <c r="I342" s="1402"/>
      <c r="J342" s="1402"/>
      <c r="K342" s="1402"/>
      <c r="L342" s="1402"/>
      <c r="M342" s="1402"/>
      <c r="N342" s="1402"/>
      <c r="O342" s="1402"/>
      <c r="P342" s="1402"/>
      <c r="Q342" s="1402"/>
      <c r="R342" s="1402"/>
      <c r="S342" s="1402"/>
      <c r="T342" s="1402"/>
      <c r="U342" s="1402"/>
      <c r="V342" s="1404"/>
    </row>
    <row r="343" spans="1:22" ht="33" hidden="1" customHeight="1" x14ac:dyDescent="0.25">
      <c r="A343" s="1415" t="s">
        <v>663</v>
      </c>
      <c r="B343" s="1371" t="s">
        <v>664</v>
      </c>
      <c r="C343" s="1372">
        <v>3043968</v>
      </c>
      <c r="D343" s="1416" t="s">
        <v>665</v>
      </c>
      <c r="E343" s="1259">
        <v>5000078</v>
      </c>
      <c r="F343" s="1417" t="s">
        <v>667</v>
      </c>
      <c r="G343" s="1418"/>
      <c r="H343" s="1324"/>
      <c r="I343" s="1376" t="s">
        <v>669</v>
      </c>
      <c r="J343" s="1326"/>
      <c r="K343" s="1326"/>
      <c r="L343" s="1326"/>
      <c r="M343" s="1326"/>
      <c r="N343" s="1326"/>
      <c r="O343" s="1326"/>
      <c r="P343" s="1326"/>
      <c r="Q343" s="1326"/>
      <c r="R343" s="1326"/>
      <c r="S343" s="1326"/>
      <c r="T343" s="1326"/>
      <c r="U343" s="2630"/>
      <c r="V343" s="2020"/>
    </row>
    <row r="344" spans="1:22" ht="24.75" x14ac:dyDescent="0.25">
      <c r="A344" s="1419"/>
      <c r="B344" s="1371"/>
      <c r="C344" s="1372"/>
      <c r="D344" s="1420"/>
      <c r="E344" s="1266"/>
      <c r="F344" s="1421"/>
      <c r="G344" s="1291" t="s">
        <v>1945</v>
      </c>
      <c r="H344" s="1240" t="s">
        <v>670</v>
      </c>
      <c r="I344" s="1384"/>
      <c r="J344" s="1305">
        <f>(K344+L344+M344+N344)</f>
        <v>285</v>
      </c>
      <c r="K344" s="1305">
        <v>66</v>
      </c>
      <c r="L344" s="1305">
        <v>73</v>
      </c>
      <c r="M344" s="1305">
        <v>73</v>
      </c>
      <c r="N344" s="1305">
        <v>73</v>
      </c>
      <c r="O344" s="1305"/>
      <c r="P344" s="1349">
        <v>1000</v>
      </c>
      <c r="Q344" s="1305"/>
      <c r="R344" s="1305"/>
      <c r="S344" s="1305"/>
      <c r="T344" s="1305"/>
      <c r="U344" s="2616">
        <v>0</v>
      </c>
      <c r="V344" s="1327"/>
    </row>
    <row r="345" spans="1:22" ht="33" hidden="1" customHeight="1" x14ac:dyDescent="0.25">
      <c r="A345" s="1419"/>
      <c r="B345" s="1371"/>
      <c r="C345" s="1372">
        <v>3043969</v>
      </c>
      <c r="D345" s="1388" t="s">
        <v>671</v>
      </c>
      <c r="E345" s="1422">
        <v>5000079</v>
      </c>
      <c r="F345" s="1417" t="s">
        <v>672</v>
      </c>
      <c r="G345" s="1423"/>
      <c r="H345" s="1240"/>
      <c r="I345" s="1388" t="s">
        <v>611</v>
      </c>
      <c r="J345" s="1305">
        <f t="shared" ref="J345:J353" si="43">(K345+L345+M345+N345)</f>
        <v>0</v>
      </c>
      <c r="K345" s="1305"/>
      <c r="L345" s="1305"/>
      <c r="M345" s="1305"/>
      <c r="N345" s="1305"/>
      <c r="O345" s="1305"/>
      <c r="P345" s="1305"/>
      <c r="Q345" s="1305"/>
      <c r="R345" s="1305"/>
      <c r="S345" s="1305"/>
      <c r="T345" s="1305"/>
      <c r="U345" s="2616"/>
      <c r="V345" s="1327"/>
    </row>
    <row r="346" spans="1:22" ht="24.75" hidden="1" x14ac:dyDescent="0.25">
      <c r="A346" s="1419"/>
      <c r="B346" s="1371"/>
      <c r="C346" s="1372"/>
      <c r="D346" s="1373"/>
      <c r="E346" s="1422"/>
      <c r="F346" s="1424"/>
      <c r="G346" s="1308" t="s">
        <v>675</v>
      </c>
      <c r="H346" s="1240" t="s">
        <v>676</v>
      </c>
      <c r="I346" s="1373"/>
      <c r="J346" s="1305">
        <f t="shared" si="43"/>
        <v>0</v>
      </c>
      <c r="K346" s="1305"/>
      <c r="L346" s="1305"/>
      <c r="M346" s="1305"/>
      <c r="N346" s="1305"/>
      <c r="O346" s="1305"/>
      <c r="P346" s="1305"/>
      <c r="Q346" s="1305"/>
      <c r="R346" s="1305"/>
      <c r="S346" s="1305"/>
      <c r="T346" s="1305"/>
      <c r="U346" s="2616"/>
      <c r="V346" s="1327"/>
    </row>
    <row r="347" spans="1:22" ht="24.75" hidden="1" x14ac:dyDescent="0.25">
      <c r="A347" s="1425"/>
      <c r="B347" s="1380"/>
      <c r="C347" s="1381"/>
      <c r="D347" s="1382"/>
      <c r="E347" s="1422"/>
      <c r="F347" s="1426"/>
      <c r="G347" s="1308" t="s">
        <v>677</v>
      </c>
      <c r="H347" s="1324" t="s">
        <v>678</v>
      </c>
      <c r="I347" s="1382"/>
      <c r="J347" s="1305">
        <f t="shared" si="43"/>
        <v>0</v>
      </c>
      <c r="K347" s="1305"/>
      <c r="L347" s="1305"/>
      <c r="M347" s="1305"/>
      <c r="N347" s="1305"/>
      <c r="O347" s="1305"/>
      <c r="P347" s="1305"/>
      <c r="Q347" s="1305"/>
      <c r="R347" s="1305"/>
      <c r="S347" s="1305"/>
      <c r="T347" s="1305"/>
      <c r="U347" s="2616"/>
      <c r="V347" s="1327"/>
    </row>
    <row r="348" spans="1:22" ht="16.5" hidden="1" customHeight="1" x14ac:dyDescent="0.25">
      <c r="A348" s="1370" t="s">
        <v>679</v>
      </c>
      <c r="B348" s="1386" t="s">
        <v>680</v>
      </c>
      <c r="C348" s="1372">
        <v>3043970</v>
      </c>
      <c r="D348" s="1388" t="s">
        <v>681</v>
      </c>
      <c r="E348" s="1252">
        <v>5000080</v>
      </c>
      <c r="F348" s="1433" t="s">
        <v>682</v>
      </c>
      <c r="G348" s="1428"/>
      <c r="H348" s="1240"/>
      <c r="I348" s="1388" t="s">
        <v>669</v>
      </c>
      <c r="J348" s="1305">
        <f t="shared" si="43"/>
        <v>0</v>
      </c>
      <c r="K348" s="1305"/>
      <c r="L348" s="1305"/>
      <c r="M348" s="1305"/>
      <c r="N348" s="1305"/>
      <c r="O348" s="1305"/>
      <c r="P348" s="1305"/>
      <c r="Q348" s="1305"/>
      <c r="R348" s="1305"/>
      <c r="S348" s="1305"/>
      <c r="T348" s="1305"/>
      <c r="U348" s="2616"/>
      <c r="V348" s="1327"/>
    </row>
    <row r="349" spans="1:22" ht="16.5" hidden="1" x14ac:dyDescent="0.25">
      <c r="A349" s="1377"/>
      <c r="B349" s="1371"/>
      <c r="C349" s="1372"/>
      <c r="D349" s="1373"/>
      <c r="E349" s="1256"/>
      <c r="F349" s="1430"/>
      <c r="G349" s="1291" t="s">
        <v>684</v>
      </c>
      <c r="H349" s="1240" t="s">
        <v>685</v>
      </c>
      <c r="I349" s="1373"/>
      <c r="J349" s="1305">
        <f t="shared" si="43"/>
        <v>0</v>
      </c>
      <c r="K349" s="1305"/>
      <c r="L349" s="1305"/>
      <c r="M349" s="1305"/>
      <c r="N349" s="1305"/>
      <c r="O349" s="1305"/>
      <c r="P349" s="1305"/>
      <c r="Q349" s="1305"/>
      <c r="R349" s="1305"/>
      <c r="S349" s="1305"/>
      <c r="T349" s="1305"/>
      <c r="U349" s="2616"/>
      <c r="V349" s="1327"/>
    </row>
    <row r="350" spans="1:22" ht="16.5" hidden="1" x14ac:dyDescent="0.25">
      <c r="A350" s="1377"/>
      <c r="B350" s="1371"/>
      <c r="C350" s="1381"/>
      <c r="D350" s="1382"/>
      <c r="E350" s="1256"/>
      <c r="F350" s="1430"/>
      <c r="G350" s="1291" t="s">
        <v>686</v>
      </c>
      <c r="H350" s="1240" t="s">
        <v>687</v>
      </c>
      <c r="I350" s="1382"/>
      <c r="J350" s="1305">
        <f t="shared" si="43"/>
        <v>0</v>
      </c>
      <c r="K350" s="1305"/>
      <c r="L350" s="1305"/>
      <c r="M350" s="1305"/>
      <c r="N350" s="1305"/>
      <c r="O350" s="1305"/>
      <c r="P350" s="1305"/>
      <c r="Q350" s="1305"/>
      <c r="R350" s="1305"/>
      <c r="S350" s="1305"/>
      <c r="T350" s="1305"/>
      <c r="U350" s="2616"/>
      <c r="V350" s="1327"/>
    </row>
    <row r="351" spans="1:22" ht="51" customHeight="1" x14ac:dyDescent="0.25">
      <c r="A351" s="1377"/>
      <c r="B351" s="1371"/>
      <c r="C351" s="1372">
        <v>3043971</v>
      </c>
      <c r="D351" s="1388" t="s">
        <v>688</v>
      </c>
      <c r="E351" s="1252">
        <v>5000081</v>
      </c>
      <c r="F351" s="1431" t="s">
        <v>689</v>
      </c>
      <c r="G351" s="1432"/>
      <c r="H351" s="1240"/>
      <c r="I351" s="1391" t="s">
        <v>691</v>
      </c>
      <c r="J351" s="1305">
        <f t="shared" si="43"/>
        <v>3</v>
      </c>
      <c r="K351" s="1305">
        <f>(K352+K353)</f>
        <v>0</v>
      </c>
      <c r="L351" s="1305">
        <f t="shared" ref="L351:N351" si="44">(L352+L353)</f>
        <v>1</v>
      </c>
      <c r="M351" s="1305">
        <f t="shared" si="44"/>
        <v>1</v>
      </c>
      <c r="N351" s="1305">
        <f t="shared" si="44"/>
        <v>1</v>
      </c>
      <c r="O351" s="1305"/>
      <c r="P351" s="1349">
        <v>1300</v>
      </c>
      <c r="Q351" s="1305"/>
      <c r="R351" s="1305"/>
      <c r="S351" s="1305"/>
      <c r="T351" s="1305"/>
      <c r="U351" s="2616">
        <v>0</v>
      </c>
      <c r="V351" s="1327"/>
    </row>
    <row r="352" spans="1:22" ht="24.75" x14ac:dyDescent="0.25">
      <c r="A352" s="1377"/>
      <c r="B352" s="1371"/>
      <c r="C352" s="1372"/>
      <c r="D352" s="1373"/>
      <c r="E352" s="1256"/>
      <c r="F352" s="1430"/>
      <c r="G352" s="1291" t="s">
        <v>694</v>
      </c>
      <c r="H352" s="1240" t="s">
        <v>693</v>
      </c>
      <c r="I352" s="1376"/>
      <c r="J352" s="1305">
        <f t="shared" si="43"/>
        <v>2</v>
      </c>
      <c r="K352" s="1305">
        <v>0</v>
      </c>
      <c r="L352" s="1305">
        <v>1</v>
      </c>
      <c r="M352" s="1305">
        <v>0</v>
      </c>
      <c r="N352" s="1305">
        <v>1</v>
      </c>
      <c r="O352" s="1305"/>
      <c r="P352" s="1305"/>
      <c r="Q352" s="1305"/>
      <c r="R352" s="1305"/>
      <c r="S352" s="1305"/>
      <c r="T352" s="1305"/>
      <c r="U352" s="2045"/>
      <c r="V352" s="1327"/>
    </row>
    <row r="353" spans="1:22" ht="24.75" x14ac:dyDescent="0.25">
      <c r="A353" s="1379"/>
      <c r="B353" s="1371"/>
      <c r="C353" s="1372"/>
      <c r="D353" s="1373"/>
      <c r="E353" s="1256"/>
      <c r="F353" s="1433"/>
      <c r="G353" s="1291" t="s">
        <v>692</v>
      </c>
      <c r="H353" s="1390" t="s">
        <v>695</v>
      </c>
      <c r="I353" s="1376"/>
      <c r="J353" s="1305">
        <f t="shared" si="43"/>
        <v>1</v>
      </c>
      <c r="K353" s="1870">
        <v>0</v>
      </c>
      <c r="L353" s="1870">
        <v>0</v>
      </c>
      <c r="M353" s="1870">
        <v>1</v>
      </c>
      <c r="N353" s="1870">
        <v>0</v>
      </c>
      <c r="O353" s="1870"/>
      <c r="P353" s="1870"/>
      <c r="Q353" s="1870"/>
      <c r="R353" s="1870"/>
      <c r="S353" s="1870"/>
      <c r="T353" s="1870"/>
      <c r="U353" s="2054"/>
      <c r="V353" s="2039"/>
    </row>
    <row r="354" spans="1:22" ht="18.75" customHeight="1" x14ac:dyDescent="0.25">
      <c r="A354" s="1401" t="s">
        <v>696</v>
      </c>
      <c r="B354" s="1402"/>
      <c r="C354" s="1402"/>
      <c r="D354" s="1402"/>
      <c r="E354" s="1402"/>
      <c r="F354" s="1402"/>
      <c r="G354" s="1402"/>
      <c r="H354" s="1402"/>
      <c r="I354" s="1402"/>
      <c r="J354" s="1402"/>
      <c r="K354" s="1402"/>
      <c r="L354" s="1402"/>
      <c r="M354" s="1402"/>
      <c r="N354" s="1402"/>
      <c r="O354" s="1402"/>
      <c r="P354" s="1402"/>
      <c r="Q354" s="1402"/>
      <c r="R354" s="1402"/>
      <c r="S354" s="1402"/>
      <c r="T354" s="1402"/>
      <c r="U354" s="1402"/>
      <c r="V354" s="1404"/>
    </row>
    <row r="355" spans="1:22" ht="62.25" hidden="1" customHeight="1" x14ac:dyDescent="0.25">
      <c r="A355" s="1370" t="s">
        <v>697</v>
      </c>
      <c r="B355" s="1371" t="s">
        <v>698</v>
      </c>
      <c r="C355" s="1381">
        <v>3043972</v>
      </c>
      <c r="D355" s="1373" t="s">
        <v>699</v>
      </c>
      <c r="E355" s="1259">
        <v>5000082</v>
      </c>
      <c r="F355" s="1431" t="s">
        <v>700</v>
      </c>
      <c r="G355" s="1428"/>
      <c r="H355" s="1324"/>
      <c r="I355" s="1373" t="s">
        <v>596</v>
      </c>
      <c r="J355" s="1326"/>
      <c r="K355" s="1326"/>
      <c r="L355" s="1326"/>
      <c r="M355" s="1326"/>
      <c r="N355" s="1326"/>
      <c r="O355" s="1326"/>
      <c r="P355" s="1326"/>
      <c r="Q355" s="1326"/>
      <c r="R355" s="1326"/>
      <c r="S355" s="1326"/>
      <c r="T355" s="1326"/>
      <c r="U355" s="2630"/>
      <c r="V355" s="2020"/>
    </row>
    <row r="356" spans="1:22" ht="16.5" hidden="1" x14ac:dyDescent="0.25">
      <c r="A356" s="1377"/>
      <c r="B356" s="1371"/>
      <c r="C356" s="1394"/>
      <c r="D356" s="1373"/>
      <c r="E356" s="1266"/>
      <c r="F356" s="1430"/>
      <c r="G356" s="1291" t="s">
        <v>702</v>
      </c>
      <c r="H356" s="1240" t="s">
        <v>703</v>
      </c>
      <c r="I356" s="1373"/>
      <c r="J356" s="1305"/>
      <c r="K356" s="1305"/>
      <c r="L356" s="1305"/>
      <c r="M356" s="1305"/>
      <c r="N356" s="1305"/>
      <c r="O356" s="1305"/>
      <c r="P356" s="1305"/>
      <c r="Q356" s="1305"/>
      <c r="R356" s="1305"/>
      <c r="S356" s="1305"/>
      <c r="T356" s="1305"/>
      <c r="U356" s="2045"/>
      <c r="V356" s="1327"/>
    </row>
    <row r="357" spans="1:22" hidden="1" x14ac:dyDescent="0.25">
      <c r="A357" s="1377"/>
      <c r="B357" s="1371"/>
      <c r="C357" s="1394"/>
      <c r="D357" s="1373"/>
      <c r="E357" s="1266"/>
      <c r="F357" s="1430"/>
      <c r="G357" s="1428"/>
      <c r="H357" s="1240" t="s">
        <v>704</v>
      </c>
      <c r="I357" s="1373"/>
      <c r="J357" s="1305"/>
      <c r="K357" s="1305"/>
      <c r="L357" s="1305"/>
      <c r="M357" s="1305"/>
      <c r="N357" s="1305"/>
      <c r="O357" s="1305"/>
      <c r="P357" s="1305"/>
      <c r="Q357" s="1305"/>
      <c r="R357" s="1305"/>
      <c r="S357" s="1305"/>
      <c r="T357" s="1305"/>
      <c r="U357" s="2045"/>
      <c r="V357" s="1327"/>
    </row>
    <row r="358" spans="1:22" ht="18" hidden="1" customHeight="1" x14ac:dyDescent="0.25">
      <c r="A358" s="1377"/>
      <c r="B358" s="1371"/>
      <c r="C358" s="1394"/>
      <c r="D358" s="1373"/>
      <c r="E358" s="1266"/>
      <c r="F358" s="2056"/>
      <c r="G358" s="1428"/>
      <c r="H358" s="1240" t="s">
        <v>705</v>
      </c>
      <c r="I358" s="1382"/>
      <c r="J358" s="1305"/>
      <c r="K358" s="1305"/>
      <c r="L358" s="1305"/>
      <c r="M358" s="1305"/>
      <c r="N358" s="1305"/>
      <c r="O358" s="1305"/>
      <c r="P358" s="1305"/>
      <c r="Q358" s="1305"/>
      <c r="R358" s="1305"/>
      <c r="S358" s="1305"/>
      <c r="T358" s="1305"/>
      <c r="U358" s="2045"/>
      <c r="V358" s="1327"/>
    </row>
    <row r="359" spans="1:22" ht="30" hidden="1" customHeight="1" x14ac:dyDescent="0.25">
      <c r="A359" s="1377"/>
      <c r="B359" s="1371"/>
      <c r="C359" s="1394">
        <v>3043974</v>
      </c>
      <c r="D359" s="1388" t="s">
        <v>707</v>
      </c>
      <c r="E359" s="1252">
        <v>5000084</v>
      </c>
      <c r="F359" s="2631" t="s">
        <v>708</v>
      </c>
      <c r="G359" s="1428"/>
      <c r="H359" s="1240"/>
      <c r="I359" s="1388" t="s">
        <v>596</v>
      </c>
      <c r="J359" s="1305"/>
      <c r="K359" s="1305"/>
      <c r="L359" s="1305"/>
      <c r="M359" s="1305"/>
      <c r="N359" s="1305"/>
      <c r="O359" s="1305"/>
      <c r="P359" s="1305"/>
      <c r="Q359" s="1305"/>
      <c r="R359" s="1305"/>
      <c r="S359" s="1305"/>
      <c r="T359" s="1305"/>
      <c r="U359" s="2045"/>
      <c r="V359" s="1327"/>
    </row>
    <row r="360" spans="1:22" ht="16.5" x14ac:dyDescent="0.25">
      <c r="A360" s="1377"/>
      <c r="B360" s="1371"/>
      <c r="C360" s="1394"/>
      <c r="D360" s="1373"/>
      <c r="E360" s="1256"/>
      <c r="F360" s="1424"/>
      <c r="G360" s="1428"/>
      <c r="H360" s="1240" t="s">
        <v>1946</v>
      </c>
      <c r="I360" s="1373"/>
      <c r="J360" s="1305">
        <f>(K360+L360+M360+N360)</f>
        <v>3</v>
      </c>
      <c r="K360" s="1305">
        <f>(K361+K362+K363+K364)</f>
        <v>0</v>
      </c>
      <c r="L360" s="1305">
        <f t="shared" ref="L360:N360" si="45">(L361+L362+L363+L364)</f>
        <v>0</v>
      </c>
      <c r="M360" s="1305">
        <f t="shared" si="45"/>
        <v>3</v>
      </c>
      <c r="N360" s="1305">
        <f t="shared" si="45"/>
        <v>0</v>
      </c>
      <c r="O360" s="1305"/>
      <c r="P360" s="1349">
        <v>2300</v>
      </c>
      <c r="Q360" s="1305"/>
      <c r="R360" s="1305"/>
      <c r="S360" s="1305"/>
      <c r="T360" s="1305"/>
      <c r="U360" s="2045">
        <v>0</v>
      </c>
      <c r="V360" s="1327"/>
    </row>
    <row r="361" spans="1:22" ht="18" x14ac:dyDescent="0.25">
      <c r="A361" s="1377"/>
      <c r="B361" s="1371"/>
      <c r="C361" s="1394"/>
      <c r="D361" s="1373"/>
      <c r="E361" s="1256"/>
      <c r="F361" s="1424"/>
      <c r="G361" s="1291" t="s">
        <v>710</v>
      </c>
      <c r="H361" s="1399" t="s">
        <v>711</v>
      </c>
      <c r="I361" s="1373"/>
      <c r="J361" s="1305">
        <f>(K361+L361+M361+N361)</f>
        <v>1</v>
      </c>
      <c r="K361" s="1305">
        <v>0</v>
      </c>
      <c r="L361" s="1305">
        <v>0</v>
      </c>
      <c r="M361" s="1305">
        <v>1</v>
      </c>
      <c r="N361" s="1305">
        <v>0</v>
      </c>
      <c r="O361" s="1305"/>
      <c r="P361" s="1305"/>
      <c r="Q361" s="1305"/>
      <c r="R361" s="1305"/>
      <c r="S361" s="1305"/>
      <c r="T361" s="1305"/>
      <c r="U361" s="2045"/>
      <c r="V361" s="1327"/>
    </row>
    <row r="362" spans="1:22" x14ac:dyDescent="0.25">
      <c r="A362" s="1377"/>
      <c r="B362" s="1371"/>
      <c r="C362" s="1394"/>
      <c r="D362" s="1373"/>
      <c r="E362" s="1256"/>
      <c r="F362" s="1424"/>
      <c r="G362" s="1291" t="s">
        <v>712</v>
      </c>
      <c r="H362" s="1399" t="s">
        <v>713</v>
      </c>
      <c r="I362" s="1373"/>
      <c r="J362" s="1305">
        <f t="shared" ref="J362:J370" si="46">(K362+L362+M362+N362)</f>
        <v>1</v>
      </c>
      <c r="K362" s="1305">
        <v>0</v>
      </c>
      <c r="L362" s="1305">
        <v>0</v>
      </c>
      <c r="M362" s="1305">
        <v>1</v>
      </c>
      <c r="N362" s="1305">
        <v>0</v>
      </c>
      <c r="O362" s="1305"/>
      <c r="P362" s="1305"/>
      <c r="Q362" s="1305"/>
      <c r="R362" s="1305"/>
      <c r="S362" s="1305"/>
      <c r="T362" s="1305"/>
      <c r="U362" s="2045"/>
      <c r="V362" s="1327"/>
    </row>
    <row r="363" spans="1:22" x14ac:dyDescent="0.25">
      <c r="A363" s="1377"/>
      <c r="B363" s="1371"/>
      <c r="C363" s="1394"/>
      <c r="D363" s="1373"/>
      <c r="E363" s="1256"/>
      <c r="F363" s="1424"/>
      <c r="G363" s="1291" t="s">
        <v>714</v>
      </c>
      <c r="H363" s="1399" t="s">
        <v>715</v>
      </c>
      <c r="I363" s="1373"/>
      <c r="J363" s="1305">
        <f t="shared" si="46"/>
        <v>1</v>
      </c>
      <c r="K363" s="1305">
        <v>0</v>
      </c>
      <c r="L363" s="1305">
        <v>0</v>
      </c>
      <c r="M363" s="1305">
        <v>1</v>
      </c>
      <c r="N363" s="1305">
        <v>0</v>
      </c>
      <c r="O363" s="1305"/>
      <c r="P363" s="1305"/>
      <c r="Q363" s="1305"/>
      <c r="R363" s="1305"/>
      <c r="S363" s="1305"/>
      <c r="T363" s="1305"/>
      <c r="U363" s="2045"/>
      <c r="V363" s="1327"/>
    </row>
    <row r="364" spans="1:22" ht="16.5" x14ac:dyDescent="0.25">
      <c r="A364" s="1377"/>
      <c r="B364" s="1371"/>
      <c r="C364" s="1394"/>
      <c r="D364" s="1382"/>
      <c r="E364" s="1259"/>
      <c r="F364" s="1424"/>
      <c r="G364" s="1428"/>
      <c r="H364" s="1240" t="s">
        <v>1949</v>
      </c>
      <c r="I364" s="1382"/>
      <c r="J364" s="1305">
        <f t="shared" si="46"/>
        <v>0</v>
      </c>
      <c r="K364" s="1305">
        <v>0</v>
      </c>
      <c r="L364" s="1305">
        <v>0</v>
      </c>
      <c r="M364" s="1305">
        <v>0</v>
      </c>
      <c r="N364" s="1305">
        <v>0</v>
      </c>
      <c r="O364" s="1305"/>
      <c r="P364" s="1305"/>
      <c r="Q364" s="1305"/>
      <c r="R364" s="1305"/>
      <c r="S364" s="1305"/>
      <c r="T364" s="1305"/>
      <c r="U364" s="2045"/>
      <c r="V364" s="1327"/>
    </row>
    <row r="365" spans="1:22" ht="27" customHeight="1" x14ac:dyDescent="0.25">
      <c r="A365" s="1377"/>
      <c r="B365" s="1371"/>
      <c r="C365" s="1394">
        <v>3000616</v>
      </c>
      <c r="D365" s="1388" t="s">
        <v>716</v>
      </c>
      <c r="E365" s="1266">
        <v>5004440</v>
      </c>
      <c r="F365" s="1417" t="s">
        <v>717</v>
      </c>
      <c r="G365" s="1428"/>
      <c r="H365" s="1240"/>
      <c r="I365" s="1388" t="s">
        <v>596</v>
      </c>
      <c r="J365" s="1305">
        <f t="shared" si="46"/>
        <v>57</v>
      </c>
      <c r="K365" s="1305">
        <f>(K366+K367+K368+K369+K370)</f>
        <v>13</v>
      </c>
      <c r="L365" s="1305">
        <f t="shared" ref="L365:N365" si="47">(L366+L367+L368+L369+L370)</f>
        <v>15</v>
      </c>
      <c r="M365" s="1305">
        <f t="shared" si="47"/>
        <v>15</v>
      </c>
      <c r="N365" s="1305">
        <f t="shared" si="47"/>
        <v>14</v>
      </c>
      <c r="O365" s="1305"/>
      <c r="P365" s="1349">
        <v>1000</v>
      </c>
      <c r="Q365" s="1305"/>
      <c r="R365" s="1305"/>
      <c r="S365" s="1305"/>
      <c r="T365" s="1305"/>
      <c r="U365" s="2616">
        <v>0</v>
      </c>
      <c r="V365" s="1327"/>
    </row>
    <row r="366" spans="1:22" ht="16.5" x14ac:dyDescent="0.25">
      <c r="A366" s="1377"/>
      <c r="B366" s="1371"/>
      <c r="C366" s="1394"/>
      <c r="D366" s="1373"/>
      <c r="E366" s="1266"/>
      <c r="F366" s="1424"/>
      <c r="G366" s="1291" t="s">
        <v>718</v>
      </c>
      <c r="H366" s="1240" t="s">
        <v>1950</v>
      </c>
      <c r="I366" s="1373"/>
      <c r="J366" s="1305">
        <f t="shared" si="46"/>
        <v>8</v>
      </c>
      <c r="K366" s="1305">
        <v>2</v>
      </c>
      <c r="L366" s="1305">
        <v>2</v>
      </c>
      <c r="M366" s="1305">
        <v>2</v>
      </c>
      <c r="N366" s="1305">
        <v>2</v>
      </c>
      <c r="O366" s="1305"/>
      <c r="P366" s="1305"/>
      <c r="Q366" s="1305"/>
      <c r="R366" s="1305"/>
      <c r="S366" s="1305"/>
      <c r="T366" s="1305"/>
      <c r="U366" s="2045"/>
      <c r="V366" s="1327"/>
    </row>
    <row r="367" spans="1:22" ht="18" x14ac:dyDescent="0.25">
      <c r="A367" s="1377"/>
      <c r="B367" s="1371"/>
      <c r="C367" s="1394"/>
      <c r="D367" s="1373"/>
      <c r="E367" s="1266"/>
      <c r="F367" s="1424"/>
      <c r="G367" s="1291" t="s">
        <v>720</v>
      </c>
      <c r="H367" s="1399" t="s">
        <v>721</v>
      </c>
      <c r="I367" s="1373"/>
      <c r="J367" s="1305">
        <f t="shared" si="46"/>
        <v>12</v>
      </c>
      <c r="K367" s="1305">
        <v>3</v>
      </c>
      <c r="L367" s="1305">
        <v>3</v>
      </c>
      <c r="M367" s="1305">
        <v>3</v>
      </c>
      <c r="N367" s="1305">
        <v>3</v>
      </c>
      <c r="O367" s="1305"/>
      <c r="P367" s="1305"/>
      <c r="Q367" s="1305"/>
      <c r="R367" s="1305"/>
      <c r="S367" s="1305"/>
      <c r="T367" s="1305"/>
      <c r="U367" s="2045"/>
      <c r="V367" s="1327"/>
    </row>
    <row r="368" spans="1:22" ht="18" x14ac:dyDescent="0.25">
      <c r="A368" s="1377"/>
      <c r="B368" s="1371"/>
      <c r="C368" s="1394"/>
      <c r="D368" s="1373"/>
      <c r="E368" s="1266"/>
      <c r="F368" s="1424"/>
      <c r="G368" s="1291" t="s">
        <v>722</v>
      </c>
      <c r="H368" s="1399" t="s">
        <v>723</v>
      </c>
      <c r="I368" s="1373"/>
      <c r="J368" s="1305">
        <f t="shared" si="46"/>
        <v>10</v>
      </c>
      <c r="K368" s="1305">
        <v>2</v>
      </c>
      <c r="L368" s="1305">
        <v>3</v>
      </c>
      <c r="M368" s="1305">
        <v>3</v>
      </c>
      <c r="N368" s="1305">
        <v>2</v>
      </c>
      <c r="O368" s="1305"/>
      <c r="P368" s="1305"/>
      <c r="Q368" s="1305"/>
      <c r="R368" s="1305"/>
      <c r="S368" s="1305"/>
      <c r="T368" s="1305"/>
      <c r="U368" s="2045"/>
      <c r="V368" s="1327"/>
    </row>
    <row r="369" spans="1:22" x14ac:dyDescent="0.25">
      <c r="A369" s="1377"/>
      <c r="B369" s="1371"/>
      <c r="C369" s="1394"/>
      <c r="D369" s="1373"/>
      <c r="E369" s="1266"/>
      <c r="F369" s="1424"/>
      <c r="G369" s="1291" t="s">
        <v>724</v>
      </c>
      <c r="H369" s="1399" t="s">
        <v>725</v>
      </c>
      <c r="I369" s="1373"/>
      <c r="J369" s="1305">
        <f t="shared" si="46"/>
        <v>12</v>
      </c>
      <c r="K369" s="1305">
        <v>3</v>
      </c>
      <c r="L369" s="1305">
        <v>3</v>
      </c>
      <c r="M369" s="1305">
        <v>3</v>
      </c>
      <c r="N369" s="1305">
        <v>3</v>
      </c>
      <c r="O369" s="1305"/>
      <c r="P369" s="1305"/>
      <c r="Q369" s="1305"/>
      <c r="R369" s="1305"/>
      <c r="S369" s="1305"/>
      <c r="T369" s="1305"/>
      <c r="U369" s="2045"/>
      <c r="V369" s="1327"/>
    </row>
    <row r="370" spans="1:22" x14ac:dyDescent="0.25">
      <c r="A370" s="1379"/>
      <c r="B370" s="1380"/>
      <c r="C370" s="1394"/>
      <c r="D370" s="1382"/>
      <c r="E370" s="1266"/>
      <c r="F370" s="1426"/>
      <c r="G370" s="1291" t="s">
        <v>726</v>
      </c>
      <c r="H370" s="2058" t="s">
        <v>727</v>
      </c>
      <c r="I370" s="1382"/>
      <c r="J370" s="1305">
        <f t="shared" si="46"/>
        <v>15</v>
      </c>
      <c r="K370" s="1305">
        <v>3</v>
      </c>
      <c r="L370" s="1305">
        <v>4</v>
      </c>
      <c r="M370" s="1305">
        <v>4</v>
      </c>
      <c r="N370" s="1305">
        <v>4</v>
      </c>
      <c r="O370" s="1305"/>
      <c r="P370" s="1305"/>
      <c r="Q370" s="1305"/>
      <c r="R370" s="1305"/>
      <c r="S370" s="1305"/>
      <c r="T370" s="1305"/>
      <c r="U370" s="2045"/>
      <c r="V370" s="1327"/>
    </row>
    <row r="371" spans="1:22" x14ac:dyDescent="0.25">
      <c r="A371" s="1156"/>
      <c r="B371" s="1156"/>
      <c r="C371" s="1270"/>
      <c r="D371" s="1271"/>
      <c r="E371" s="1458"/>
      <c r="F371" s="1459"/>
      <c r="G371" s="1460"/>
      <c r="H371" s="1156"/>
      <c r="I371" s="1160"/>
      <c r="J371" s="1156"/>
      <c r="K371" s="1156"/>
      <c r="L371" s="1156"/>
      <c r="M371" s="1156"/>
      <c r="N371" s="1156"/>
      <c r="O371" s="1156"/>
      <c r="P371" s="1156"/>
      <c r="Q371" s="1156"/>
      <c r="R371" s="1156"/>
      <c r="S371" s="1156"/>
      <c r="T371" s="1156"/>
      <c r="U371" s="1156"/>
      <c r="V371" s="1156"/>
    </row>
    <row r="372" spans="1:22" x14ac:dyDescent="0.25">
      <c r="A372" s="1268" t="s">
        <v>0</v>
      </c>
      <c r="B372" s="1268"/>
      <c r="C372" s="1268"/>
      <c r="D372" s="1268"/>
      <c r="E372" s="1268"/>
      <c r="F372" s="1268"/>
      <c r="G372" s="1268"/>
      <c r="H372" s="1268"/>
      <c r="I372" s="1268"/>
      <c r="J372" s="1268"/>
      <c r="K372" s="1268"/>
      <c r="L372" s="1268"/>
      <c r="M372" s="1268"/>
      <c r="N372" s="1268"/>
      <c r="O372" s="1268"/>
      <c r="P372" s="1268"/>
      <c r="Q372" s="1268"/>
      <c r="R372" s="1268"/>
      <c r="S372" s="1268"/>
      <c r="T372" s="1268"/>
      <c r="U372" s="1268"/>
      <c r="V372" s="1268"/>
    </row>
    <row r="373" spans="1:22" x14ac:dyDescent="0.25">
      <c r="A373" s="1268" t="s">
        <v>244</v>
      </c>
      <c r="B373" s="1268"/>
      <c r="C373" s="1268"/>
      <c r="D373" s="1268"/>
      <c r="E373" s="1268"/>
      <c r="F373" s="1268"/>
      <c r="G373" s="1268"/>
      <c r="H373" s="1268"/>
      <c r="I373" s="1268"/>
      <c r="J373" s="1268"/>
      <c r="K373" s="1268"/>
      <c r="L373" s="1268"/>
      <c r="M373" s="1268"/>
      <c r="N373" s="1268"/>
      <c r="O373" s="1268"/>
      <c r="P373" s="1268"/>
      <c r="Q373" s="1268"/>
      <c r="R373" s="1268"/>
      <c r="S373" s="1268"/>
      <c r="T373" s="1268"/>
      <c r="U373" s="1268"/>
      <c r="V373" s="1268"/>
    </row>
    <row r="374" spans="1:22" x14ac:dyDescent="0.25">
      <c r="A374" s="1461" t="s">
        <v>1957</v>
      </c>
      <c r="B374" s="1461"/>
      <c r="C374" s="1462"/>
      <c r="D374" s="1461"/>
      <c r="E374" s="1463"/>
      <c r="F374" s="1461"/>
      <c r="G374" s="1464"/>
      <c r="H374" s="1461"/>
      <c r="I374" s="1461"/>
      <c r="J374" s="1461"/>
      <c r="K374" s="1461"/>
      <c r="L374" s="1461"/>
      <c r="M374" s="1461"/>
      <c r="N374" s="1461"/>
      <c r="O374" s="1461"/>
      <c r="P374" s="1461"/>
      <c r="Q374" s="1461"/>
      <c r="R374" s="1461"/>
      <c r="S374" s="1461"/>
      <c r="T374" s="1461"/>
      <c r="U374" s="1461"/>
      <c r="V374" s="1461"/>
    </row>
    <row r="375" spans="1:22" ht="15.75" thickBot="1" x14ac:dyDescent="0.3">
      <c r="A375" s="1465" t="s">
        <v>741</v>
      </c>
      <c r="B375" s="1465"/>
      <c r="C375" s="1466"/>
      <c r="D375" s="1465"/>
      <c r="E375" s="1467"/>
      <c r="F375" s="1465"/>
      <c r="G375" s="1468"/>
      <c r="H375" s="1465"/>
      <c r="I375" s="1465"/>
      <c r="J375" s="1465"/>
      <c r="K375" s="1465"/>
      <c r="L375" s="1465"/>
      <c r="M375" s="1465"/>
      <c r="N375" s="1465"/>
      <c r="O375" s="1465"/>
      <c r="P375" s="1465"/>
      <c r="Q375" s="1465"/>
      <c r="R375" s="1465"/>
      <c r="S375" s="1465"/>
      <c r="T375" s="1465"/>
      <c r="U375" s="1465"/>
      <c r="V375" s="1465"/>
    </row>
    <row r="376" spans="1:22" ht="12.75" customHeight="1" x14ac:dyDescent="0.25">
      <c r="A376" s="1165" t="s">
        <v>4</v>
      </c>
      <c r="B376" s="1166" t="s">
        <v>247</v>
      </c>
      <c r="C376" s="1165" t="s">
        <v>5</v>
      </c>
      <c r="D376" s="1274" t="s">
        <v>6</v>
      </c>
      <c r="E376" s="1165" t="s">
        <v>7</v>
      </c>
      <c r="F376" s="1167" t="s">
        <v>248</v>
      </c>
      <c r="G376" s="1168" t="s">
        <v>249</v>
      </c>
      <c r="H376" s="1166" t="s">
        <v>250</v>
      </c>
      <c r="I376" s="1165" t="s">
        <v>11</v>
      </c>
      <c r="J376" s="1169" t="s">
        <v>251</v>
      </c>
      <c r="K376" s="1170" t="s">
        <v>252</v>
      </c>
      <c r="L376" s="1171"/>
      <c r="M376" s="1171"/>
      <c r="N376" s="1171"/>
      <c r="O376" s="1172" t="s">
        <v>253</v>
      </c>
      <c r="P376" s="1173"/>
      <c r="Q376" s="1173"/>
      <c r="R376" s="1173"/>
      <c r="S376" s="1173"/>
      <c r="T376" s="1174"/>
      <c r="U376" s="1175" t="s">
        <v>15</v>
      </c>
      <c r="V376" s="1168" t="s">
        <v>16</v>
      </c>
    </row>
    <row r="377" spans="1:22" ht="12.75" customHeight="1" x14ac:dyDescent="0.25">
      <c r="A377" s="1176"/>
      <c r="B377" s="1177"/>
      <c r="C377" s="1176"/>
      <c r="D377" s="1275"/>
      <c r="E377" s="1176"/>
      <c r="F377" s="1178"/>
      <c r="G377" s="1179"/>
      <c r="H377" s="1177"/>
      <c r="I377" s="1176"/>
      <c r="J377" s="1180"/>
      <c r="K377" s="1181"/>
      <c r="L377" s="1182"/>
      <c r="M377" s="1182"/>
      <c r="N377" s="1182"/>
      <c r="O377" s="1183" t="s">
        <v>17</v>
      </c>
      <c r="P377" s="1184" t="s">
        <v>18</v>
      </c>
      <c r="Q377" s="1184" t="s">
        <v>19</v>
      </c>
      <c r="R377" s="1184" t="s">
        <v>254</v>
      </c>
      <c r="S377" s="1185" t="s">
        <v>21</v>
      </c>
      <c r="T377" s="1186" t="s">
        <v>255</v>
      </c>
      <c r="U377" s="1180"/>
      <c r="V377" s="1179"/>
    </row>
    <row r="378" spans="1:22" ht="24.75" x14ac:dyDescent="0.25">
      <c r="A378" s="1176"/>
      <c r="B378" s="1177"/>
      <c r="C378" s="1176"/>
      <c r="D378" s="1275"/>
      <c r="E378" s="1176"/>
      <c r="F378" s="1178"/>
      <c r="G378" s="1179"/>
      <c r="H378" s="1177"/>
      <c r="I378" s="1176"/>
      <c r="J378" s="1186"/>
      <c r="K378" s="1184" t="s">
        <v>23</v>
      </c>
      <c r="L378" s="1184" t="s">
        <v>24</v>
      </c>
      <c r="M378" s="1184" t="s">
        <v>25</v>
      </c>
      <c r="N378" s="1184" t="s">
        <v>26</v>
      </c>
      <c r="O378" s="1184" t="s">
        <v>256</v>
      </c>
      <c r="P378" s="1184" t="s">
        <v>742</v>
      </c>
      <c r="Q378" s="1184" t="s">
        <v>258</v>
      </c>
      <c r="R378" s="1184" t="s">
        <v>259</v>
      </c>
      <c r="S378" s="1366" t="s">
        <v>260</v>
      </c>
      <c r="T378" s="1180"/>
      <c r="U378" s="1180"/>
      <c r="V378" s="1179"/>
    </row>
    <row r="379" spans="1:22" ht="16.5" customHeight="1" x14ac:dyDescent="0.25">
      <c r="A379" s="1367" t="s">
        <v>743</v>
      </c>
      <c r="B379" s="1368"/>
      <c r="C379" s="1368"/>
      <c r="D379" s="1368"/>
      <c r="E379" s="1368"/>
      <c r="F379" s="1368"/>
      <c r="G379" s="1368"/>
      <c r="H379" s="1368"/>
      <c r="I379" s="1368"/>
      <c r="J379" s="1368"/>
      <c r="K379" s="1368"/>
      <c r="L379" s="1368"/>
      <c r="M379" s="1368"/>
      <c r="N379" s="1368"/>
      <c r="O379" s="1368"/>
      <c r="P379" s="1368"/>
      <c r="Q379" s="1368"/>
      <c r="R379" s="1368"/>
      <c r="S379" s="1368"/>
      <c r="T379" s="1368"/>
      <c r="U379" s="1368"/>
      <c r="V379" s="1369"/>
    </row>
    <row r="380" spans="1:22" ht="38.25" hidden="1" customHeight="1" x14ac:dyDescent="0.25">
      <c r="A380" s="1370" t="s">
        <v>262</v>
      </c>
      <c r="B380" s="1371" t="s">
        <v>744</v>
      </c>
      <c r="C380" s="1372">
        <v>3000001</v>
      </c>
      <c r="D380" s="1373" t="s">
        <v>745</v>
      </c>
      <c r="E380" s="1372">
        <v>5000085</v>
      </c>
      <c r="F380" s="1374" t="s">
        <v>746</v>
      </c>
      <c r="G380" s="1393"/>
      <c r="H380" s="1324"/>
      <c r="I380" s="1376" t="s">
        <v>37</v>
      </c>
      <c r="J380" s="1326"/>
      <c r="K380" s="1326"/>
      <c r="L380" s="1326"/>
      <c r="M380" s="1326"/>
      <c r="N380" s="1326"/>
      <c r="O380" s="1326"/>
      <c r="P380" s="1326"/>
      <c r="Q380" s="1326"/>
      <c r="R380" s="1326"/>
      <c r="S380" s="1326"/>
      <c r="T380" s="1326"/>
      <c r="U380" s="1326"/>
      <c r="V380" s="2020"/>
    </row>
    <row r="381" spans="1:22" ht="18" hidden="1" customHeight="1" x14ac:dyDescent="0.25">
      <c r="A381" s="1377"/>
      <c r="B381" s="1371"/>
      <c r="C381" s="1372"/>
      <c r="D381" s="1373"/>
      <c r="E381" s="1372"/>
      <c r="F381" s="1378"/>
      <c r="G381" s="1291" t="s">
        <v>747</v>
      </c>
      <c r="H381" s="1240" t="s">
        <v>748</v>
      </c>
      <c r="I381" s="1376"/>
      <c r="J381" s="1305"/>
      <c r="K381" s="1305"/>
      <c r="L381" s="1305"/>
      <c r="M381" s="1305"/>
      <c r="N381" s="1305"/>
      <c r="O381" s="1305"/>
      <c r="P381" s="1305"/>
      <c r="Q381" s="1305"/>
      <c r="R381" s="1305"/>
      <c r="S381" s="1305"/>
      <c r="T381" s="1305"/>
      <c r="U381" s="1305"/>
      <c r="V381" s="1327"/>
    </row>
    <row r="382" spans="1:22" ht="16.5" hidden="1" x14ac:dyDescent="0.25">
      <c r="A382" s="1377"/>
      <c r="B382" s="1371"/>
      <c r="C382" s="1372"/>
      <c r="D382" s="1373"/>
      <c r="E382" s="1372"/>
      <c r="F382" s="1378"/>
      <c r="G382" s="1291" t="s">
        <v>749</v>
      </c>
      <c r="H382" s="1240" t="s">
        <v>750</v>
      </c>
      <c r="I382" s="1376"/>
      <c r="J382" s="1305"/>
      <c r="K382" s="1305"/>
      <c r="L382" s="1305"/>
      <c r="M382" s="1305"/>
      <c r="N382" s="1305"/>
      <c r="O382" s="1305"/>
      <c r="P382" s="1305"/>
      <c r="Q382" s="1305"/>
      <c r="R382" s="1305"/>
      <c r="S382" s="1305"/>
      <c r="T382" s="1305"/>
      <c r="U382" s="1305"/>
      <c r="V382" s="1327"/>
    </row>
    <row r="383" spans="1:22" ht="16.5" hidden="1" x14ac:dyDescent="0.25">
      <c r="A383" s="1379"/>
      <c r="B383" s="1380"/>
      <c r="C383" s="1381"/>
      <c r="D383" s="1382"/>
      <c r="E383" s="1381"/>
      <c r="F383" s="1383"/>
      <c r="G383" s="1291" t="s">
        <v>751</v>
      </c>
      <c r="H383" s="1240" t="s">
        <v>752</v>
      </c>
      <c r="I383" s="1384"/>
      <c r="J383" s="1305"/>
      <c r="K383" s="1305"/>
      <c r="L383" s="1305"/>
      <c r="M383" s="1305"/>
      <c r="N383" s="1305"/>
      <c r="O383" s="1305"/>
      <c r="P383" s="1305"/>
      <c r="Q383" s="1305"/>
      <c r="R383" s="1305"/>
      <c r="S383" s="1305"/>
      <c r="T383" s="1305"/>
      <c r="U383" s="1305"/>
      <c r="V383" s="1327"/>
    </row>
    <row r="384" spans="1:22" ht="34.5" hidden="1" customHeight="1" x14ac:dyDescent="0.25">
      <c r="A384" s="1370" t="s">
        <v>272</v>
      </c>
      <c r="B384" s="1386" t="s">
        <v>753</v>
      </c>
      <c r="C384" s="1387">
        <v>3000001</v>
      </c>
      <c r="D384" s="1251" t="s">
        <v>754</v>
      </c>
      <c r="E384" s="1387">
        <v>5004451</v>
      </c>
      <c r="F384" s="1374" t="s">
        <v>755</v>
      </c>
      <c r="G384" s="2037"/>
      <c r="H384" s="1240"/>
      <c r="I384" s="1391" t="s">
        <v>275</v>
      </c>
      <c r="J384" s="1305"/>
      <c r="K384" s="1305"/>
      <c r="L384" s="1305"/>
      <c r="M384" s="1305"/>
      <c r="N384" s="1305"/>
      <c r="O384" s="1305"/>
      <c r="P384" s="1305"/>
      <c r="Q384" s="1305"/>
      <c r="R384" s="1305"/>
      <c r="S384" s="1305"/>
      <c r="T384" s="1305"/>
      <c r="U384" s="1305"/>
      <c r="V384" s="1327"/>
    </row>
    <row r="385" spans="1:22" ht="29.25" hidden="1" customHeight="1" x14ac:dyDescent="0.25">
      <c r="A385" s="1377"/>
      <c r="B385" s="1371"/>
      <c r="C385" s="1372"/>
      <c r="D385" s="1255"/>
      <c r="E385" s="1372"/>
      <c r="F385" s="1383"/>
      <c r="G385" s="1291" t="s">
        <v>756</v>
      </c>
      <c r="H385" s="1390" t="s">
        <v>754</v>
      </c>
      <c r="I385" s="1376"/>
      <c r="J385" s="1870"/>
      <c r="K385" s="1870"/>
      <c r="L385" s="1870"/>
      <c r="M385" s="1870"/>
      <c r="N385" s="1870"/>
      <c r="O385" s="1870"/>
      <c r="P385" s="1870"/>
      <c r="Q385" s="1870"/>
      <c r="R385" s="1870"/>
      <c r="S385" s="1870"/>
      <c r="T385" s="1870"/>
      <c r="U385" s="1870"/>
      <c r="V385" s="2039"/>
    </row>
    <row r="386" spans="1:22" ht="18.75" customHeight="1" x14ac:dyDescent="0.25">
      <c r="A386" s="2088" t="s">
        <v>757</v>
      </c>
      <c r="B386" s="2089"/>
      <c r="C386" s="2089"/>
      <c r="D386" s="2089"/>
      <c r="E386" s="2089"/>
      <c r="F386" s="2089"/>
      <c r="G386" s="2089"/>
      <c r="H386" s="2089"/>
      <c r="I386" s="2089"/>
      <c r="J386" s="2089"/>
      <c r="K386" s="2089"/>
      <c r="L386" s="2089"/>
      <c r="M386" s="2089"/>
      <c r="N386" s="2089"/>
      <c r="O386" s="2089"/>
      <c r="P386" s="2089"/>
      <c r="Q386" s="2089"/>
      <c r="R386" s="2089"/>
      <c r="S386" s="2089"/>
      <c r="T386" s="2089"/>
      <c r="U386" s="2089"/>
      <c r="V386" s="2090"/>
    </row>
    <row r="387" spans="1:22" ht="47.25" customHeight="1" x14ac:dyDescent="0.25">
      <c r="A387" s="1370" t="s">
        <v>53</v>
      </c>
      <c r="B387" s="1371" t="s">
        <v>758</v>
      </c>
      <c r="C387" s="1381">
        <v>3043977</v>
      </c>
      <c r="D387" s="1382" t="s">
        <v>759</v>
      </c>
      <c r="E387" s="1381">
        <v>5000087</v>
      </c>
      <c r="F387" s="1417" t="s">
        <v>760</v>
      </c>
      <c r="G387" s="1432"/>
      <c r="H387" s="1324"/>
      <c r="I387" s="1376" t="s">
        <v>82</v>
      </c>
      <c r="J387" s="1305">
        <f>(K387+L387+M387+N387)</f>
        <v>20</v>
      </c>
      <c r="K387" s="1326">
        <v>4</v>
      </c>
      <c r="L387" s="1326">
        <v>5</v>
      </c>
      <c r="M387" s="1326">
        <v>5</v>
      </c>
      <c r="N387" s="1326">
        <v>6</v>
      </c>
      <c r="O387" s="1326"/>
      <c r="P387" s="1848">
        <v>50253</v>
      </c>
      <c r="Q387" s="1326"/>
      <c r="R387" s="1326"/>
      <c r="S387" s="1326"/>
      <c r="T387" s="1326"/>
      <c r="U387" s="1848">
        <v>50253</v>
      </c>
      <c r="V387" s="2020"/>
    </row>
    <row r="388" spans="1:22" ht="26.25" customHeight="1" x14ac:dyDescent="0.25">
      <c r="A388" s="2091"/>
      <c r="B388" s="1371"/>
      <c r="C388" s="1394"/>
      <c r="D388" s="1407"/>
      <c r="E388" s="1394"/>
      <c r="F388" s="1424"/>
      <c r="G388" s="1291" t="s">
        <v>761</v>
      </c>
      <c r="H388" s="1240" t="s">
        <v>762</v>
      </c>
      <c r="I388" s="1376"/>
      <c r="J388" s="1305">
        <f>(K388+L388+M388+N388)</f>
        <v>0</v>
      </c>
      <c r="K388" s="1305">
        <v>0</v>
      </c>
      <c r="L388" s="1305">
        <v>0</v>
      </c>
      <c r="M388" s="1305">
        <v>0</v>
      </c>
      <c r="N388" s="1305">
        <v>0</v>
      </c>
      <c r="O388" s="1305"/>
      <c r="P388" s="1349"/>
      <c r="Q388" s="1305"/>
      <c r="R388" s="1305"/>
      <c r="S388" s="1305"/>
      <c r="T388" s="1305"/>
      <c r="U388" s="1305"/>
      <c r="V388" s="1327"/>
    </row>
    <row r="389" spans="1:22" ht="24" customHeight="1" x14ac:dyDescent="0.25">
      <c r="A389" s="2091"/>
      <c r="B389" s="1371"/>
      <c r="C389" s="1394"/>
      <c r="D389" s="1407"/>
      <c r="E389" s="1394"/>
      <c r="F389" s="1424"/>
      <c r="G389" s="1291" t="s">
        <v>763</v>
      </c>
      <c r="H389" s="1240" t="s">
        <v>764</v>
      </c>
      <c r="I389" s="1384"/>
      <c r="J389" s="1305">
        <f>(K389+L389+M389+N389)</f>
        <v>20</v>
      </c>
      <c r="K389" s="1305">
        <v>4</v>
      </c>
      <c r="L389" s="1305">
        <v>5</v>
      </c>
      <c r="M389" s="1305">
        <v>5</v>
      </c>
      <c r="N389" s="1305">
        <v>6</v>
      </c>
      <c r="O389" s="1305"/>
      <c r="P389" s="1349"/>
      <c r="Q389" s="1305"/>
      <c r="R389" s="1305"/>
      <c r="S389" s="1305"/>
      <c r="T389" s="1305"/>
      <c r="U389" s="1305"/>
      <c r="V389" s="1327"/>
    </row>
    <row r="390" spans="1:22" ht="42" customHeight="1" x14ac:dyDescent="0.25">
      <c r="A390" s="2091"/>
      <c r="B390" s="1371"/>
      <c r="C390" s="1394">
        <v>3043978</v>
      </c>
      <c r="D390" s="1407" t="s">
        <v>765</v>
      </c>
      <c r="E390" s="1394">
        <v>5000088</v>
      </c>
      <c r="F390" s="1417" t="s">
        <v>766</v>
      </c>
      <c r="G390" s="1428"/>
      <c r="H390" s="1240"/>
      <c r="I390" s="2605" t="s">
        <v>73</v>
      </c>
      <c r="J390" s="1853">
        <f>(K390+L390+M390+N390)</f>
        <v>36</v>
      </c>
      <c r="K390" s="1305">
        <f t="shared" ref="K390:N390" si="48">(K391+K392)</f>
        <v>6</v>
      </c>
      <c r="L390" s="1305">
        <f t="shared" si="48"/>
        <v>10</v>
      </c>
      <c r="M390" s="1305">
        <f t="shared" si="48"/>
        <v>11</v>
      </c>
      <c r="N390" s="1305">
        <f t="shared" si="48"/>
        <v>9</v>
      </c>
      <c r="O390" s="1305"/>
      <c r="P390" s="1349">
        <v>3500</v>
      </c>
      <c r="Q390" s="1305"/>
      <c r="R390" s="1305"/>
      <c r="S390" s="1305"/>
      <c r="T390" s="1305"/>
      <c r="U390" s="1349">
        <v>0</v>
      </c>
      <c r="V390" s="1327"/>
    </row>
    <row r="391" spans="1:22" ht="31.5" customHeight="1" x14ac:dyDescent="0.25">
      <c r="A391" s="2091"/>
      <c r="B391" s="1371"/>
      <c r="C391" s="1394"/>
      <c r="D391" s="1407"/>
      <c r="E391" s="1394"/>
      <c r="F391" s="1424"/>
      <c r="G391" s="1291" t="s">
        <v>767</v>
      </c>
      <c r="H391" s="1240" t="s">
        <v>768</v>
      </c>
      <c r="I391" s="1378"/>
      <c r="J391" s="1305">
        <f t="shared" ref="J391:J393" si="49">(K391+L391+M391+N391)</f>
        <v>6</v>
      </c>
      <c r="K391" s="1305">
        <v>1</v>
      </c>
      <c r="L391" s="1305">
        <v>2</v>
      </c>
      <c r="M391" s="1305">
        <v>2</v>
      </c>
      <c r="N391" s="1305">
        <v>1</v>
      </c>
      <c r="O391" s="1305"/>
      <c r="P391" s="1305"/>
      <c r="Q391" s="1305"/>
      <c r="R391" s="1305"/>
      <c r="S391" s="1305"/>
      <c r="T391" s="1305"/>
      <c r="U391" s="1305"/>
      <c r="V391" s="1327"/>
    </row>
    <row r="392" spans="1:22" ht="45" customHeight="1" x14ac:dyDescent="0.25">
      <c r="A392" s="2091"/>
      <c r="B392" s="1371"/>
      <c r="C392" s="1394"/>
      <c r="D392" s="1407"/>
      <c r="E392" s="1394"/>
      <c r="F392" s="1424"/>
      <c r="G392" s="1291" t="s">
        <v>769</v>
      </c>
      <c r="H392" s="1240" t="s">
        <v>770</v>
      </c>
      <c r="I392" s="1378"/>
      <c r="J392" s="1305">
        <f t="shared" si="49"/>
        <v>30</v>
      </c>
      <c r="K392" s="1305">
        <v>5</v>
      </c>
      <c r="L392" s="1305">
        <v>8</v>
      </c>
      <c r="M392" s="1305">
        <v>9</v>
      </c>
      <c r="N392" s="1305">
        <v>8</v>
      </c>
      <c r="O392" s="1305"/>
      <c r="P392" s="1305"/>
      <c r="Q392" s="1305"/>
      <c r="R392" s="1305"/>
      <c r="S392" s="1305"/>
      <c r="T392" s="1305"/>
      <c r="U392" s="1305"/>
      <c r="V392" s="1327"/>
    </row>
    <row r="393" spans="1:22" ht="50.25" hidden="1" customHeight="1" x14ac:dyDescent="0.25">
      <c r="A393" s="2091"/>
      <c r="B393" s="1371"/>
      <c r="C393" s="1394"/>
      <c r="D393" s="1407"/>
      <c r="E393" s="1394"/>
      <c r="F393" s="1424"/>
      <c r="G393" s="1291" t="s">
        <v>771</v>
      </c>
      <c r="H393" s="1399" t="s">
        <v>772</v>
      </c>
      <c r="I393" s="1383"/>
      <c r="J393" s="1305">
        <f t="shared" si="49"/>
        <v>0</v>
      </c>
      <c r="K393" s="1305">
        <v>0</v>
      </c>
      <c r="L393" s="1305">
        <v>0</v>
      </c>
      <c r="M393" s="1305">
        <v>0</v>
      </c>
      <c r="N393" s="1305">
        <v>0</v>
      </c>
      <c r="O393" s="1305"/>
      <c r="P393" s="1305"/>
      <c r="Q393" s="1305"/>
      <c r="R393" s="1305"/>
      <c r="S393" s="1305"/>
      <c r="T393" s="1305"/>
      <c r="U393" s="1305"/>
      <c r="V393" s="1327"/>
    </row>
    <row r="394" spans="1:22" ht="60.75" hidden="1" customHeight="1" x14ac:dyDescent="0.25">
      <c r="A394" s="2091"/>
      <c r="B394" s="1371"/>
      <c r="C394" s="1394">
        <v>3043979</v>
      </c>
      <c r="D394" s="1265" t="s">
        <v>773</v>
      </c>
      <c r="E394" s="1394">
        <v>5000089</v>
      </c>
      <c r="F394" s="1417" t="s">
        <v>774</v>
      </c>
      <c r="G394" s="1432"/>
      <c r="H394" s="1240"/>
      <c r="I394" s="2605" t="s">
        <v>57</v>
      </c>
      <c r="J394" s="1305"/>
      <c r="K394" s="1305"/>
      <c r="L394" s="1305"/>
      <c r="M394" s="1305"/>
      <c r="N394" s="1305"/>
      <c r="O394" s="1305"/>
      <c r="P394" s="1305"/>
      <c r="Q394" s="1305"/>
      <c r="R394" s="1305"/>
      <c r="S394" s="1305"/>
      <c r="T394" s="1305"/>
      <c r="U394" s="1305"/>
      <c r="V394" s="1327"/>
    </row>
    <row r="395" spans="1:22" ht="33.75" hidden="1" customHeight="1" x14ac:dyDescent="0.25">
      <c r="A395" s="2091"/>
      <c r="B395" s="1371"/>
      <c r="C395" s="1394"/>
      <c r="D395" s="1265"/>
      <c r="E395" s="1394"/>
      <c r="F395" s="1424"/>
      <c r="G395" s="1291" t="s">
        <v>775</v>
      </c>
      <c r="H395" s="1240" t="s">
        <v>776</v>
      </c>
      <c r="I395" s="1378"/>
      <c r="J395" s="1305"/>
      <c r="K395" s="1305"/>
      <c r="L395" s="1305"/>
      <c r="M395" s="1305"/>
      <c r="N395" s="1305"/>
      <c r="O395" s="1305"/>
      <c r="P395" s="1305"/>
      <c r="Q395" s="1305"/>
      <c r="R395" s="1305"/>
      <c r="S395" s="1305"/>
      <c r="T395" s="1305"/>
      <c r="U395" s="1305"/>
      <c r="V395" s="1327"/>
    </row>
    <row r="396" spans="1:22" ht="29.25" hidden="1" customHeight="1" x14ac:dyDescent="0.25">
      <c r="A396" s="2091"/>
      <c r="B396" s="1371"/>
      <c r="C396" s="1394"/>
      <c r="D396" s="1265"/>
      <c r="E396" s="1394"/>
      <c r="F396" s="1424"/>
      <c r="G396" s="1291" t="s">
        <v>777</v>
      </c>
      <c r="H396" s="2094" t="s">
        <v>778</v>
      </c>
      <c r="I396" s="1383"/>
      <c r="J396" s="1305"/>
      <c r="K396" s="1305"/>
      <c r="L396" s="1305"/>
      <c r="M396" s="1305"/>
      <c r="N396" s="1305"/>
      <c r="O396" s="1305"/>
      <c r="P396" s="1305"/>
      <c r="Q396" s="1305"/>
      <c r="R396" s="1305"/>
      <c r="S396" s="1305"/>
      <c r="T396" s="1305"/>
      <c r="U396" s="1305"/>
      <c r="V396" s="1327"/>
    </row>
    <row r="397" spans="1:22" ht="51" hidden="1" customHeight="1" x14ac:dyDescent="0.25">
      <c r="A397" s="2091"/>
      <c r="B397" s="1371"/>
      <c r="C397" s="1394">
        <v>3043980</v>
      </c>
      <c r="D397" s="1407" t="s">
        <v>779</v>
      </c>
      <c r="E397" s="1394">
        <v>5000090</v>
      </c>
      <c r="F397" s="1417" t="s">
        <v>780</v>
      </c>
      <c r="G397" s="1418"/>
      <c r="H397" s="1240"/>
      <c r="I397" s="2632" t="s">
        <v>781</v>
      </c>
      <c r="J397" s="1305"/>
      <c r="K397" s="1305"/>
      <c r="L397" s="1305"/>
      <c r="M397" s="1305"/>
      <c r="N397" s="1305"/>
      <c r="O397" s="1305"/>
      <c r="P397" s="1305"/>
      <c r="Q397" s="1305"/>
      <c r="R397" s="1305"/>
      <c r="S397" s="1305"/>
      <c r="T397" s="1305"/>
      <c r="U397" s="1305"/>
      <c r="V397" s="1327"/>
    </row>
    <row r="398" spans="1:22" ht="25.5" hidden="1" customHeight="1" x14ac:dyDescent="0.25">
      <c r="A398" s="2091"/>
      <c r="B398" s="1371"/>
      <c r="C398" s="1394"/>
      <c r="D398" s="1407"/>
      <c r="E398" s="1394"/>
      <c r="F398" s="1424"/>
      <c r="G398" s="1291" t="s">
        <v>782</v>
      </c>
      <c r="H398" s="1240" t="s">
        <v>783</v>
      </c>
      <c r="I398" s="2633"/>
      <c r="J398" s="1305"/>
      <c r="K398" s="1305"/>
      <c r="L398" s="1305"/>
      <c r="M398" s="1305"/>
      <c r="N398" s="1305"/>
      <c r="O398" s="1305"/>
      <c r="P398" s="1305"/>
      <c r="Q398" s="1305"/>
      <c r="R398" s="1305"/>
      <c r="S398" s="1305"/>
      <c r="T398" s="1305"/>
      <c r="U398" s="1305"/>
      <c r="V398" s="1327"/>
    </row>
    <row r="399" spans="1:22" ht="33" hidden="1" x14ac:dyDescent="0.25">
      <c r="A399" s="2091"/>
      <c r="B399" s="1371"/>
      <c r="C399" s="1394"/>
      <c r="D399" s="1407"/>
      <c r="E399" s="1394"/>
      <c r="F399" s="1424"/>
      <c r="G399" s="1291" t="s">
        <v>784</v>
      </c>
      <c r="H399" s="1240" t="s">
        <v>785</v>
      </c>
      <c r="I399" s="2633"/>
      <c r="J399" s="1305"/>
      <c r="K399" s="1305"/>
      <c r="L399" s="1305"/>
      <c r="M399" s="1305"/>
      <c r="N399" s="1305"/>
      <c r="O399" s="1305"/>
      <c r="P399" s="1305"/>
      <c r="Q399" s="1305"/>
      <c r="R399" s="1305"/>
      <c r="S399" s="1305"/>
      <c r="T399" s="1305"/>
      <c r="U399" s="1305"/>
      <c r="V399" s="1327"/>
    </row>
    <row r="400" spans="1:22" ht="33" hidden="1" x14ac:dyDescent="0.25">
      <c r="A400" s="2091"/>
      <c r="B400" s="1371"/>
      <c r="C400" s="1394"/>
      <c r="D400" s="1407"/>
      <c r="E400" s="1394"/>
      <c r="F400" s="1424"/>
      <c r="G400" s="1291" t="s">
        <v>786</v>
      </c>
      <c r="H400" s="1240" t="s">
        <v>787</v>
      </c>
      <c r="I400" s="2634"/>
      <c r="J400" s="1305"/>
      <c r="K400" s="1305"/>
      <c r="L400" s="1305"/>
      <c r="M400" s="1305"/>
      <c r="N400" s="1305"/>
      <c r="O400" s="1305"/>
      <c r="P400" s="1305"/>
      <c r="Q400" s="1305"/>
      <c r="R400" s="1305"/>
      <c r="S400" s="1305"/>
      <c r="T400" s="1305"/>
      <c r="U400" s="1305"/>
      <c r="V400" s="1327"/>
    </row>
    <row r="401" spans="1:22" ht="67.5" hidden="1" customHeight="1" x14ac:dyDescent="0.25">
      <c r="A401" s="2091"/>
      <c r="B401" s="1371"/>
      <c r="C401" s="1387">
        <v>3043981</v>
      </c>
      <c r="D401" s="1407" t="s">
        <v>788</v>
      </c>
      <c r="E401" s="2097" t="s">
        <v>789</v>
      </c>
      <c r="F401" s="1417" t="s">
        <v>790</v>
      </c>
      <c r="G401" s="1418"/>
      <c r="H401" s="1240"/>
      <c r="I401" s="2098" t="s">
        <v>791</v>
      </c>
      <c r="J401" s="1305"/>
      <c r="K401" s="1305"/>
      <c r="L401" s="1305"/>
      <c r="M401" s="1305"/>
      <c r="N401" s="1305"/>
      <c r="O401" s="1305"/>
      <c r="P401" s="1305"/>
      <c r="Q401" s="1305"/>
      <c r="R401" s="1305"/>
      <c r="S401" s="1305"/>
      <c r="T401" s="1305"/>
      <c r="U401" s="1305"/>
      <c r="V401" s="1327"/>
    </row>
    <row r="402" spans="1:22" ht="24.75" hidden="1" x14ac:dyDescent="0.25">
      <c r="A402" s="2091"/>
      <c r="B402" s="1371"/>
      <c r="C402" s="1372"/>
      <c r="D402" s="1407"/>
      <c r="E402" s="2097"/>
      <c r="F402" s="1424"/>
      <c r="G402" s="1291" t="s">
        <v>792</v>
      </c>
      <c r="H402" s="1240" t="s">
        <v>793</v>
      </c>
      <c r="I402" s="2099"/>
      <c r="J402" s="1305"/>
      <c r="K402" s="1305"/>
      <c r="L402" s="1305"/>
      <c r="M402" s="1305"/>
      <c r="N402" s="1305"/>
      <c r="O402" s="1305"/>
      <c r="P402" s="1305"/>
      <c r="Q402" s="1305"/>
      <c r="R402" s="1305"/>
      <c r="S402" s="1305"/>
      <c r="T402" s="1305"/>
      <c r="U402" s="1305"/>
      <c r="V402" s="1327"/>
    </row>
    <row r="403" spans="1:22" ht="16.5" hidden="1" x14ac:dyDescent="0.25">
      <c r="A403" s="2091"/>
      <c r="B403" s="1371"/>
      <c r="C403" s="1372"/>
      <c r="D403" s="1407"/>
      <c r="E403" s="2097"/>
      <c r="F403" s="1424"/>
      <c r="G403" s="1291" t="s">
        <v>794</v>
      </c>
      <c r="H403" s="1240" t="s">
        <v>795</v>
      </c>
      <c r="I403" s="2099"/>
      <c r="J403" s="1305"/>
      <c r="K403" s="1305"/>
      <c r="L403" s="1305"/>
      <c r="M403" s="1305"/>
      <c r="N403" s="1305"/>
      <c r="O403" s="1305"/>
      <c r="P403" s="1305"/>
      <c r="Q403" s="1305"/>
      <c r="R403" s="1305"/>
      <c r="S403" s="1305"/>
      <c r="T403" s="1305"/>
      <c r="U403" s="1305"/>
      <c r="V403" s="1327"/>
    </row>
    <row r="404" spans="1:22" ht="24.75" hidden="1" x14ac:dyDescent="0.25">
      <c r="A404" s="2091"/>
      <c r="B404" s="1371"/>
      <c r="C404" s="1372"/>
      <c r="D404" s="1407"/>
      <c r="E404" s="2097"/>
      <c r="F404" s="1424"/>
      <c r="G404" s="1291" t="s">
        <v>796</v>
      </c>
      <c r="H404" s="1240" t="s">
        <v>797</v>
      </c>
      <c r="I404" s="2099"/>
      <c r="J404" s="1305"/>
      <c r="K404" s="1305"/>
      <c r="L404" s="1305"/>
      <c r="M404" s="1305"/>
      <c r="N404" s="1305"/>
      <c r="O404" s="1305"/>
      <c r="P404" s="1305"/>
      <c r="Q404" s="1305"/>
      <c r="R404" s="1305"/>
      <c r="S404" s="1305"/>
      <c r="T404" s="1305"/>
      <c r="U404" s="1305"/>
      <c r="V404" s="1327"/>
    </row>
    <row r="405" spans="1:22" ht="26.25" hidden="1" x14ac:dyDescent="0.25">
      <c r="A405" s="2091"/>
      <c r="B405" s="1371"/>
      <c r="C405" s="1372"/>
      <c r="D405" s="1407"/>
      <c r="E405" s="2097"/>
      <c r="F405" s="1424"/>
      <c r="G405" s="1291" t="s">
        <v>798</v>
      </c>
      <c r="H405" s="1399" t="s">
        <v>799</v>
      </c>
      <c r="I405" s="2099"/>
      <c r="J405" s="1305"/>
      <c r="K405" s="1305"/>
      <c r="L405" s="1305"/>
      <c r="M405" s="1305"/>
      <c r="N405" s="1305"/>
      <c r="O405" s="1305"/>
      <c r="P405" s="1305"/>
      <c r="Q405" s="1305"/>
      <c r="R405" s="1305"/>
      <c r="S405" s="1305"/>
      <c r="T405" s="1305"/>
      <c r="U405" s="1305"/>
      <c r="V405" s="1327"/>
    </row>
    <row r="406" spans="1:22" ht="26.25" hidden="1" x14ac:dyDescent="0.25">
      <c r="A406" s="2091"/>
      <c r="B406" s="1371"/>
      <c r="C406" s="1372"/>
      <c r="D406" s="1407"/>
      <c r="E406" s="2097"/>
      <c r="F406" s="1424"/>
      <c r="G406" s="1291" t="s">
        <v>800</v>
      </c>
      <c r="H406" s="1399" t="s">
        <v>801</v>
      </c>
      <c r="I406" s="2099"/>
      <c r="J406" s="1305"/>
      <c r="K406" s="1305"/>
      <c r="L406" s="1305"/>
      <c r="M406" s="1305"/>
      <c r="N406" s="1305"/>
      <c r="O406" s="1305"/>
      <c r="P406" s="1305"/>
      <c r="Q406" s="1305"/>
      <c r="R406" s="1305"/>
      <c r="S406" s="1305"/>
      <c r="T406" s="1305"/>
      <c r="U406" s="1305"/>
      <c r="V406" s="1327"/>
    </row>
    <row r="407" spans="1:22" ht="24.75" hidden="1" x14ac:dyDescent="0.25">
      <c r="A407" s="2091"/>
      <c r="B407" s="1371"/>
      <c r="C407" s="1372"/>
      <c r="D407" s="1407"/>
      <c r="E407" s="2097"/>
      <c r="F407" s="1424"/>
      <c r="G407" s="1291" t="s">
        <v>802</v>
      </c>
      <c r="H407" s="1240" t="s">
        <v>803</v>
      </c>
      <c r="I407" s="2099"/>
      <c r="J407" s="1305"/>
      <c r="K407" s="1305"/>
      <c r="L407" s="1305"/>
      <c r="M407" s="1305"/>
      <c r="N407" s="1305"/>
      <c r="O407" s="1305"/>
      <c r="P407" s="1305"/>
      <c r="Q407" s="1305"/>
      <c r="R407" s="1305"/>
      <c r="S407" s="1305"/>
      <c r="T407" s="1305"/>
      <c r="U407" s="1305"/>
      <c r="V407" s="1327"/>
    </row>
    <row r="408" spans="1:22" ht="24.75" hidden="1" x14ac:dyDescent="0.25">
      <c r="A408" s="2091"/>
      <c r="B408" s="1371"/>
      <c r="C408" s="1372"/>
      <c r="D408" s="1407"/>
      <c r="E408" s="2097"/>
      <c r="F408" s="1424"/>
      <c r="G408" s="1291" t="s">
        <v>804</v>
      </c>
      <c r="H408" s="1240" t="s">
        <v>805</v>
      </c>
      <c r="I408" s="2099"/>
      <c r="J408" s="1305"/>
      <c r="K408" s="1305"/>
      <c r="L408" s="1305"/>
      <c r="M408" s="1305"/>
      <c r="N408" s="1305"/>
      <c r="O408" s="1305"/>
      <c r="P408" s="1305"/>
      <c r="Q408" s="1305"/>
      <c r="R408" s="1305"/>
      <c r="S408" s="1305"/>
      <c r="T408" s="1305"/>
      <c r="U408" s="1305"/>
      <c r="V408" s="1327"/>
    </row>
    <row r="409" spans="1:22" ht="24.75" hidden="1" x14ac:dyDescent="0.25">
      <c r="A409" s="2091"/>
      <c r="B409" s="1371"/>
      <c r="C409" s="1372"/>
      <c r="D409" s="1407"/>
      <c r="E409" s="2097"/>
      <c r="F409" s="1424"/>
      <c r="G409" s="1291" t="s">
        <v>806</v>
      </c>
      <c r="H409" s="1240" t="s">
        <v>807</v>
      </c>
      <c r="I409" s="2099"/>
      <c r="J409" s="1305"/>
      <c r="K409" s="1305"/>
      <c r="L409" s="1305"/>
      <c r="M409" s="1305"/>
      <c r="N409" s="1305"/>
      <c r="O409" s="1305"/>
      <c r="P409" s="1305"/>
      <c r="Q409" s="1305"/>
      <c r="R409" s="1305"/>
      <c r="S409" s="1305"/>
      <c r="T409" s="1305"/>
      <c r="U409" s="1305"/>
      <c r="V409" s="1327"/>
    </row>
    <row r="410" spans="1:22" ht="24.75" hidden="1" x14ac:dyDescent="0.25">
      <c r="A410" s="2091"/>
      <c r="B410" s="1371"/>
      <c r="C410" s="1372"/>
      <c r="D410" s="1407"/>
      <c r="E410" s="2097"/>
      <c r="F410" s="1424"/>
      <c r="G410" s="1291" t="s">
        <v>808</v>
      </c>
      <c r="H410" s="1240" t="s">
        <v>809</v>
      </c>
      <c r="I410" s="2099"/>
      <c r="J410" s="1305"/>
      <c r="K410" s="1305"/>
      <c r="L410" s="1305"/>
      <c r="M410" s="1305"/>
      <c r="N410" s="1305"/>
      <c r="O410" s="1305"/>
      <c r="P410" s="1305"/>
      <c r="Q410" s="1305"/>
      <c r="R410" s="1305"/>
      <c r="S410" s="1305"/>
      <c r="T410" s="1305"/>
      <c r="U410" s="1305"/>
      <c r="V410" s="1327"/>
    </row>
    <row r="411" spans="1:22" ht="24.75" hidden="1" x14ac:dyDescent="0.25">
      <c r="A411" s="2091"/>
      <c r="B411" s="1371"/>
      <c r="C411" s="1372"/>
      <c r="D411" s="1407"/>
      <c r="E411" s="2097"/>
      <c r="F411" s="1424"/>
      <c r="G411" s="1291" t="s">
        <v>810</v>
      </c>
      <c r="H411" s="1240" t="s">
        <v>811</v>
      </c>
      <c r="I411" s="2099"/>
      <c r="J411" s="1305"/>
      <c r="K411" s="1305"/>
      <c r="L411" s="1305"/>
      <c r="M411" s="1305"/>
      <c r="N411" s="1305"/>
      <c r="O411" s="1305"/>
      <c r="P411" s="1305"/>
      <c r="Q411" s="1305"/>
      <c r="R411" s="1305"/>
      <c r="S411" s="1305"/>
      <c r="T411" s="1305"/>
      <c r="U411" s="1305"/>
      <c r="V411" s="1327"/>
    </row>
    <row r="412" spans="1:22" ht="16.5" hidden="1" x14ac:dyDescent="0.25">
      <c r="A412" s="2091"/>
      <c r="B412" s="1371"/>
      <c r="C412" s="1372"/>
      <c r="D412" s="1407"/>
      <c r="E412" s="2097"/>
      <c r="F412" s="1424"/>
      <c r="G412" s="1291" t="s">
        <v>812</v>
      </c>
      <c r="H412" s="1240" t="s">
        <v>813</v>
      </c>
      <c r="I412" s="2099"/>
      <c r="J412" s="1305"/>
      <c r="K412" s="1305"/>
      <c r="L412" s="1305"/>
      <c r="M412" s="1305"/>
      <c r="N412" s="1305"/>
      <c r="O412" s="1305"/>
      <c r="P412" s="1305"/>
      <c r="Q412" s="1305"/>
      <c r="R412" s="1305"/>
      <c r="S412" s="1305"/>
      <c r="T412" s="1305"/>
      <c r="U412" s="1305"/>
      <c r="V412" s="1327"/>
    </row>
    <row r="413" spans="1:22" ht="24.75" hidden="1" x14ac:dyDescent="0.25">
      <c r="A413" s="2091"/>
      <c r="B413" s="1371"/>
      <c r="C413" s="1372"/>
      <c r="D413" s="1407"/>
      <c r="E413" s="2097"/>
      <c r="F413" s="1424"/>
      <c r="G413" s="1291" t="s">
        <v>814</v>
      </c>
      <c r="H413" s="1240" t="s">
        <v>815</v>
      </c>
      <c r="I413" s="2099"/>
      <c r="J413" s="1305"/>
      <c r="K413" s="1305"/>
      <c r="L413" s="1305"/>
      <c r="M413" s="1305"/>
      <c r="N413" s="1305"/>
      <c r="O413" s="1305"/>
      <c r="P413" s="1305"/>
      <c r="Q413" s="1305"/>
      <c r="R413" s="1305"/>
      <c r="S413" s="1305"/>
      <c r="T413" s="1305"/>
      <c r="U413" s="1305"/>
      <c r="V413" s="1327"/>
    </row>
    <row r="414" spans="1:22" ht="24.75" hidden="1" x14ac:dyDescent="0.25">
      <c r="A414" s="2091"/>
      <c r="B414" s="1371"/>
      <c r="C414" s="1372"/>
      <c r="D414" s="1407"/>
      <c r="E414" s="2097"/>
      <c r="F414" s="1424"/>
      <c r="G414" s="1291" t="s">
        <v>816</v>
      </c>
      <c r="H414" s="1240" t="s">
        <v>817</v>
      </c>
      <c r="I414" s="2099"/>
      <c r="J414" s="1305"/>
      <c r="K414" s="1305"/>
      <c r="L414" s="1305"/>
      <c r="M414" s="1305"/>
      <c r="N414" s="1305"/>
      <c r="O414" s="1305"/>
      <c r="P414" s="1305"/>
      <c r="Q414" s="1305"/>
      <c r="R414" s="1305"/>
      <c r="S414" s="1305"/>
      <c r="T414" s="1305"/>
      <c r="U414" s="1305"/>
      <c r="V414" s="1327"/>
    </row>
    <row r="415" spans="1:22" ht="24.75" hidden="1" x14ac:dyDescent="0.25">
      <c r="A415" s="2091"/>
      <c r="B415" s="1371"/>
      <c r="C415" s="1381"/>
      <c r="D415" s="1407"/>
      <c r="E415" s="2097"/>
      <c r="F415" s="1424"/>
      <c r="G415" s="1291" t="s">
        <v>818</v>
      </c>
      <c r="H415" s="1240" t="s">
        <v>819</v>
      </c>
      <c r="I415" s="2100"/>
      <c r="J415" s="1305"/>
      <c r="K415" s="1305"/>
      <c r="L415" s="1305"/>
      <c r="M415" s="1305"/>
      <c r="N415" s="1305"/>
      <c r="O415" s="1305"/>
      <c r="P415" s="1305"/>
      <c r="Q415" s="1305"/>
      <c r="R415" s="1305"/>
      <c r="S415" s="1305"/>
      <c r="T415" s="1305"/>
      <c r="U415" s="1305"/>
      <c r="V415" s="1327"/>
    </row>
    <row r="416" spans="1:22" ht="27.75" customHeight="1" x14ac:dyDescent="0.25">
      <c r="A416" s="2091"/>
      <c r="B416" s="1371"/>
      <c r="C416" s="1387">
        <v>3043982</v>
      </c>
      <c r="D416" s="1265" t="s">
        <v>820</v>
      </c>
      <c r="E416" s="2097" t="s">
        <v>821</v>
      </c>
      <c r="F416" s="1417" t="s">
        <v>822</v>
      </c>
      <c r="G416" s="1418"/>
      <c r="H416" s="1240"/>
      <c r="I416" s="2098" t="s">
        <v>823</v>
      </c>
      <c r="J416" s="1305"/>
      <c r="K416" s="1305"/>
      <c r="L416" s="1305"/>
      <c r="M416" s="1305"/>
      <c r="N416" s="1305"/>
      <c r="O416" s="1305"/>
      <c r="P416" s="1305"/>
      <c r="Q416" s="1305"/>
      <c r="R416" s="1305"/>
      <c r="S416" s="1305"/>
      <c r="T416" s="1305"/>
      <c r="U416" s="1305"/>
      <c r="V416" s="1327"/>
    </row>
    <row r="417" spans="1:22" x14ac:dyDescent="0.25">
      <c r="A417" s="2091"/>
      <c r="B417" s="1371"/>
      <c r="C417" s="1381"/>
      <c r="D417" s="1265"/>
      <c r="E417" s="2097"/>
      <c r="F417" s="1426"/>
      <c r="G417" s="1291" t="s">
        <v>824</v>
      </c>
      <c r="H417" s="1240" t="s">
        <v>825</v>
      </c>
      <c r="I417" s="2100"/>
      <c r="J417" s="1305">
        <f>(K417+L417+M417+N417)</f>
        <v>1561</v>
      </c>
      <c r="K417" s="1305">
        <v>391</v>
      </c>
      <c r="L417" s="1305">
        <v>390</v>
      </c>
      <c r="M417" s="1305">
        <v>390</v>
      </c>
      <c r="N417" s="1305">
        <v>390</v>
      </c>
      <c r="O417" s="1305"/>
      <c r="P417" s="1349">
        <v>29337</v>
      </c>
      <c r="Q417" s="1305"/>
      <c r="R417" s="1305"/>
      <c r="S417" s="1305"/>
      <c r="T417" s="1305"/>
      <c r="U417" s="1349">
        <v>29337</v>
      </c>
      <c r="V417" s="1327"/>
    </row>
    <row r="418" spans="1:22" ht="37.5" hidden="1" customHeight="1" x14ac:dyDescent="0.25">
      <c r="A418" s="2091"/>
      <c r="B418" s="1371"/>
      <c r="C418" s="1387">
        <v>3044119</v>
      </c>
      <c r="D418" s="1407" t="s">
        <v>826</v>
      </c>
      <c r="E418" s="2097" t="s">
        <v>827</v>
      </c>
      <c r="F418" s="1417" t="s">
        <v>828</v>
      </c>
      <c r="G418" s="1418"/>
      <c r="H418" s="1240"/>
      <c r="I418" s="2101" t="s">
        <v>64</v>
      </c>
      <c r="J418" s="1305"/>
      <c r="K418" s="1305"/>
      <c r="L418" s="1305"/>
      <c r="M418" s="1305"/>
      <c r="N418" s="1305"/>
      <c r="O418" s="1305"/>
      <c r="P418" s="1305"/>
      <c r="Q418" s="1305"/>
      <c r="R418" s="1305"/>
      <c r="S418" s="1305"/>
      <c r="T418" s="1305"/>
      <c r="U418" s="1305"/>
      <c r="V418" s="1327"/>
    </row>
    <row r="419" spans="1:22" ht="33.75" hidden="1" customHeight="1" x14ac:dyDescent="0.25">
      <c r="A419" s="2091"/>
      <c r="B419" s="1371"/>
      <c r="C419" s="1372"/>
      <c r="D419" s="1407"/>
      <c r="E419" s="2097"/>
      <c r="F419" s="1424"/>
      <c r="G419" s="1291" t="s">
        <v>829</v>
      </c>
      <c r="H419" s="1399" t="s">
        <v>830</v>
      </c>
      <c r="I419" s="2102"/>
      <c r="J419" s="1305"/>
      <c r="K419" s="1305"/>
      <c r="L419" s="1305"/>
      <c r="M419" s="1305"/>
      <c r="N419" s="1305"/>
      <c r="O419" s="1305"/>
      <c r="P419" s="1305"/>
      <c r="Q419" s="1305"/>
      <c r="R419" s="1305"/>
      <c r="S419" s="1305"/>
      <c r="T419" s="1305"/>
      <c r="U419" s="1305"/>
      <c r="V419" s="1327"/>
    </row>
    <row r="420" spans="1:22" ht="25.5" hidden="1" customHeight="1" x14ac:dyDescent="0.25">
      <c r="A420" s="2103"/>
      <c r="B420" s="1380"/>
      <c r="C420" s="1381"/>
      <c r="D420" s="1407"/>
      <c r="E420" s="2097"/>
      <c r="F420" s="1426"/>
      <c r="G420" s="1291" t="s">
        <v>831</v>
      </c>
      <c r="H420" s="1399" t="s">
        <v>832</v>
      </c>
      <c r="I420" s="2104"/>
      <c r="J420" s="1305"/>
      <c r="K420" s="1305"/>
      <c r="L420" s="1305"/>
      <c r="M420" s="1305"/>
      <c r="N420" s="1305"/>
      <c r="O420" s="1305"/>
      <c r="P420" s="1305"/>
      <c r="Q420" s="1305"/>
      <c r="R420" s="1305"/>
      <c r="S420" s="1305"/>
      <c r="T420" s="1305"/>
      <c r="U420" s="1305"/>
      <c r="V420" s="1327"/>
    </row>
    <row r="421" spans="1:22" ht="19.5" customHeight="1" x14ac:dyDescent="0.25">
      <c r="A421" s="1367" t="s">
        <v>833</v>
      </c>
      <c r="B421" s="1368"/>
      <c r="C421" s="1368"/>
      <c r="D421" s="1368"/>
      <c r="E421" s="1368"/>
      <c r="F421" s="1368"/>
      <c r="G421" s="1368"/>
      <c r="H421" s="1368"/>
      <c r="I421" s="1368"/>
      <c r="J421" s="1368"/>
      <c r="K421" s="1368"/>
      <c r="L421" s="1368"/>
      <c r="M421" s="1368"/>
      <c r="N421" s="1368"/>
      <c r="O421" s="1368"/>
      <c r="P421" s="1368"/>
      <c r="Q421" s="1368"/>
      <c r="R421" s="1368"/>
      <c r="S421" s="1368"/>
      <c r="T421" s="1368"/>
      <c r="U421" s="1368"/>
      <c r="V421" s="1369"/>
    </row>
    <row r="422" spans="1:22" ht="29.25" hidden="1" customHeight="1" x14ac:dyDescent="0.25">
      <c r="A422" s="1370" t="s">
        <v>377</v>
      </c>
      <c r="B422" s="1371" t="s">
        <v>834</v>
      </c>
      <c r="C422" s="1372">
        <v>3043983</v>
      </c>
      <c r="D422" s="1373" t="s">
        <v>835</v>
      </c>
      <c r="E422" s="1256">
        <v>5000093</v>
      </c>
      <c r="F422" s="1417" t="s">
        <v>836</v>
      </c>
      <c r="G422" s="1343"/>
      <c r="H422" s="1324"/>
      <c r="I422" s="1373" t="s">
        <v>596</v>
      </c>
      <c r="J422" s="1469"/>
      <c r="K422" s="1469"/>
      <c r="L422" s="1469"/>
      <c r="M422" s="1469"/>
      <c r="N422" s="1469"/>
      <c r="O422" s="1469"/>
      <c r="P422" s="1469"/>
      <c r="Q422" s="1469"/>
      <c r="R422" s="1469"/>
      <c r="S422" s="1469"/>
      <c r="T422" s="1469"/>
      <c r="U422" s="1469"/>
      <c r="V422" s="2020"/>
    </row>
    <row r="423" spans="1:22" ht="16.5" hidden="1" x14ac:dyDescent="0.25">
      <c r="A423" s="1377"/>
      <c r="B423" s="1371"/>
      <c r="C423" s="1372"/>
      <c r="D423" s="1373"/>
      <c r="E423" s="1256"/>
      <c r="F423" s="1424"/>
      <c r="G423" s="1291" t="s">
        <v>837</v>
      </c>
      <c r="H423" s="1240" t="s">
        <v>838</v>
      </c>
      <c r="I423" s="1373"/>
      <c r="J423" s="2635"/>
      <c r="K423" s="2635"/>
      <c r="L423" s="2635"/>
      <c r="M423" s="2635"/>
      <c r="N423" s="2635"/>
      <c r="O423" s="2635"/>
      <c r="P423" s="2635"/>
      <c r="Q423" s="2635"/>
      <c r="R423" s="2635"/>
      <c r="S423" s="2635"/>
      <c r="T423" s="2635"/>
      <c r="U423" s="2635"/>
      <c r="V423" s="1327"/>
    </row>
    <row r="424" spans="1:22" ht="24.75" hidden="1" x14ac:dyDescent="0.25">
      <c r="A424" s="1377"/>
      <c r="B424" s="1371"/>
      <c r="C424" s="1372"/>
      <c r="D424" s="1373"/>
      <c r="E424" s="1256"/>
      <c r="F424" s="1424"/>
      <c r="G424" s="1291" t="s">
        <v>839</v>
      </c>
      <c r="H424" s="1240" t="s">
        <v>840</v>
      </c>
      <c r="I424" s="1373"/>
      <c r="J424" s="2635"/>
      <c r="K424" s="2635"/>
      <c r="L424" s="2635"/>
      <c r="M424" s="2635"/>
      <c r="N424" s="2635"/>
      <c r="O424" s="2635"/>
      <c r="P424" s="2635"/>
      <c r="Q424" s="2635"/>
      <c r="R424" s="2635"/>
      <c r="S424" s="2635"/>
      <c r="T424" s="2635"/>
      <c r="U424" s="2635"/>
      <c r="V424" s="1327"/>
    </row>
    <row r="425" spans="1:22" ht="24.75" hidden="1" x14ac:dyDescent="0.25">
      <c r="A425" s="1377"/>
      <c r="B425" s="1371"/>
      <c r="C425" s="1372"/>
      <c r="D425" s="1373"/>
      <c r="E425" s="1256"/>
      <c r="F425" s="1424"/>
      <c r="G425" s="1291" t="s">
        <v>841</v>
      </c>
      <c r="H425" s="1240" t="s">
        <v>842</v>
      </c>
      <c r="I425" s="1373"/>
      <c r="J425" s="2635"/>
      <c r="K425" s="2635"/>
      <c r="L425" s="2635"/>
      <c r="M425" s="2635"/>
      <c r="N425" s="2635"/>
      <c r="O425" s="2635"/>
      <c r="P425" s="2635"/>
      <c r="Q425" s="2635"/>
      <c r="R425" s="2635"/>
      <c r="S425" s="2635"/>
      <c r="T425" s="2635"/>
      <c r="U425" s="2635"/>
      <c r="V425" s="1327"/>
    </row>
    <row r="426" spans="1:22" ht="16.5" hidden="1" x14ac:dyDescent="0.25">
      <c r="A426" s="1377"/>
      <c r="B426" s="1371"/>
      <c r="C426" s="1372"/>
      <c r="D426" s="1373"/>
      <c r="E426" s="1256"/>
      <c r="F426" s="1424"/>
      <c r="G426" s="1291" t="s">
        <v>843</v>
      </c>
      <c r="H426" s="1240" t="s">
        <v>844</v>
      </c>
      <c r="I426" s="1373"/>
      <c r="J426" s="2635"/>
      <c r="K426" s="2635"/>
      <c r="L426" s="2635"/>
      <c r="M426" s="2635"/>
      <c r="N426" s="2635"/>
      <c r="O426" s="2635"/>
      <c r="P426" s="2635"/>
      <c r="Q426" s="2635"/>
      <c r="R426" s="2635"/>
      <c r="S426" s="2635"/>
      <c r="T426" s="2635"/>
      <c r="U426" s="2635"/>
      <c r="V426" s="1327"/>
    </row>
    <row r="427" spans="1:22" ht="16.5" hidden="1" x14ac:dyDescent="0.25">
      <c r="A427" s="1377"/>
      <c r="B427" s="1371"/>
      <c r="C427" s="1372"/>
      <c r="D427" s="1373"/>
      <c r="E427" s="1256"/>
      <c r="F427" s="1424"/>
      <c r="G427" s="1291" t="s">
        <v>845</v>
      </c>
      <c r="H427" s="1240" t="s">
        <v>846</v>
      </c>
      <c r="I427" s="1373"/>
      <c r="J427" s="2635"/>
      <c r="K427" s="2635"/>
      <c r="L427" s="2635"/>
      <c r="M427" s="2635"/>
      <c r="N427" s="2635"/>
      <c r="O427" s="2635"/>
      <c r="P427" s="2635"/>
      <c r="Q427" s="2635"/>
      <c r="R427" s="2635"/>
      <c r="S427" s="2635"/>
      <c r="T427" s="2635"/>
      <c r="U427" s="2635"/>
      <c r="V427" s="1327"/>
    </row>
    <row r="428" spans="1:22" ht="16.5" hidden="1" x14ac:dyDescent="0.25">
      <c r="A428" s="1377"/>
      <c r="B428" s="1371"/>
      <c r="C428" s="1372"/>
      <c r="D428" s="1373"/>
      <c r="E428" s="1256"/>
      <c r="F428" s="1424"/>
      <c r="G428" s="1291" t="s">
        <v>847</v>
      </c>
      <c r="H428" s="1240" t="s">
        <v>848</v>
      </c>
      <c r="I428" s="1373"/>
      <c r="J428" s="2635"/>
      <c r="K428" s="2635"/>
      <c r="L428" s="2635"/>
      <c r="M428" s="2635"/>
      <c r="N428" s="2635"/>
      <c r="O428" s="2635"/>
      <c r="P428" s="2635"/>
      <c r="Q428" s="2635"/>
      <c r="R428" s="2635"/>
      <c r="S428" s="2635"/>
      <c r="T428" s="2635"/>
      <c r="U428" s="2635"/>
      <c r="V428" s="1327"/>
    </row>
    <row r="429" spans="1:22" ht="16.5" hidden="1" x14ac:dyDescent="0.25">
      <c r="A429" s="1377"/>
      <c r="B429" s="1371"/>
      <c r="C429" s="1372"/>
      <c r="D429" s="1373"/>
      <c r="E429" s="1256"/>
      <c r="F429" s="1424"/>
      <c r="G429" s="1291" t="s">
        <v>849</v>
      </c>
      <c r="H429" s="1240" t="s">
        <v>850</v>
      </c>
      <c r="I429" s="1373"/>
      <c r="J429" s="2635"/>
      <c r="K429" s="2635"/>
      <c r="L429" s="2635"/>
      <c r="M429" s="2635"/>
      <c r="N429" s="2635"/>
      <c r="O429" s="2635"/>
      <c r="P429" s="2635"/>
      <c r="Q429" s="2635"/>
      <c r="R429" s="2635"/>
      <c r="S429" s="2635"/>
      <c r="T429" s="2635"/>
      <c r="U429" s="2635"/>
      <c r="V429" s="1327"/>
    </row>
    <row r="430" spans="1:22" ht="16.5" hidden="1" x14ac:dyDescent="0.25">
      <c r="A430" s="1377"/>
      <c r="B430" s="1371"/>
      <c r="C430" s="1372"/>
      <c r="D430" s="1373"/>
      <c r="E430" s="1256"/>
      <c r="F430" s="1424"/>
      <c r="G430" s="1291" t="s">
        <v>851</v>
      </c>
      <c r="H430" s="1240" t="s">
        <v>852</v>
      </c>
      <c r="I430" s="1373"/>
      <c r="J430" s="2635"/>
      <c r="K430" s="2635"/>
      <c r="L430" s="2635"/>
      <c r="M430" s="2635"/>
      <c r="N430" s="2635"/>
      <c r="O430" s="2635"/>
      <c r="P430" s="2635"/>
      <c r="Q430" s="2635"/>
      <c r="R430" s="2635"/>
      <c r="S430" s="2635"/>
      <c r="T430" s="2635"/>
      <c r="U430" s="2635"/>
      <c r="V430" s="1327"/>
    </row>
    <row r="431" spans="1:22" ht="16.5" hidden="1" x14ac:dyDescent="0.25">
      <c r="A431" s="1377"/>
      <c r="B431" s="1371"/>
      <c r="C431" s="1372"/>
      <c r="D431" s="1373"/>
      <c r="E431" s="1256"/>
      <c r="F431" s="1424"/>
      <c r="G431" s="1291" t="s">
        <v>853</v>
      </c>
      <c r="H431" s="1240" t="s">
        <v>854</v>
      </c>
      <c r="I431" s="1373"/>
      <c r="J431" s="2635"/>
      <c r="K431" s="2635"/>
      <c r="L431" s="2635"/>
      <c r="M431" s="2635"/>
      <c r="N431" s="2635"/>
      <c r="O431" s="2635"/>
      <c r="P431" s="2635"/>
      <c r="Q431" s="2635"/>
      <c r="R431" s="2635"/>
      <c r="S431" s="2635"/>
      <c r="T431" s="2635"/>
      <c r="U431" s="2635"/>
      <c r="V431" s="1327"/>
    </row>
    <row r="432" spans="1:22" ht="16.5" hidden="1" x14ac:dyDescent="0.25">
      <c r="A432" s="1377"/>
      <c r="B432" s="1371"/>
      <c r="C432" s="1372"/>
      <c r="D432" s="1373"/>
      <c r="E432" s="1256"/>
      <c r="F432" s="1424"/>
      <c r="G432" s="1291" t="s">
        <v>855</v>
      </c>
      <c r="H432" s="1240" t="s">
        <v>856</v>
      </c>
      <c r="I432" s="1373"/>
      <c r="J432" s="2635"/>
      <c r="K432" s="2635"/>
      <c r="L432" s="2635"/>
      <c r="M432" s="2635"/>
      <c r="N432" s="2635"/>
      <c r="O432" s="2635"/>
      <c r="P432" s="2635"/>
      <c r="Q432" s="2635"/>
      <c r="R432" s="2635"/>
      <c r="S432" s="2635"/>
      <c r="T432" s="2635"/>
      <c r="U432" s="2635"/>
      <c r="V432" s="1327"/>
    </row>
    <row r="433" spans="1:22" ht="16.5" hidden="1" x14ac:dyDescent="0.25">
      <c r="A433" s="1377"/>
      <c r="B433" s="1371"/>
      <c r="C433" s="1372"/>
      <c r="D433" s="1373"/>
      <c r="E433" s="1256"/>
      <c r="F433" s="1424"/>
      <c r="G433" s="1291" t="s">
        <v>857</v>
      </c>
      <c r="H433" s="1240" t="s">
        <v>858</v>
      </c>
      <c r="I433" s="1373"/>
      <c r="J433" s="2635"/>
      <c r="K433" s="2635"/>
      <c r="L433" s="2635"/>
      <c r="M433" s="2635"/>
      <c r="N433" s="2635"/>
      <c r="O433" s="2635"/>
      <c r="P433" s="2635"/>
      <c r="Q433" s="2635"/>
      <c r="R433" s="2635"/>
      <c r="S433" s="2635"/>
      <c r="T433" s="2635"/>
      <c r="U433" s="2635"/>
      <c r="V433" s="1327"/>
    </row>
    <row r="434" spans="1:22" ht="16.5" x14ac:dyDescent="0.25">
      <c r="A434" s="1377"/>
      <c r="B434" s="1371"/>
      <c r="C434" s="1372"/>
      <c r="D434" s="1373"/>
      <c r="E434" s="1256"/>
      <c r="F434" s="1424"/>
      <c r="G434" s="1291" t="s">
        <v>859</v>
      </c>
      <c r="H434" s="1240" t="s">
        <v>860</v>
      </c>
      <c r="I434" s="1373"/>
      <c r="J434" s="2635">
        <f>(K434+L434+M434+N434)</f>
        <v>80</v>
      </c>
      <c r="K434" s="2635">
        <v>20</v>
      </c>
      <c r="L434" s="2635">
        <v>20</v>
      </c>
      <c r="M434" s="2635">
        <v>20</v>
      </c>
      <c r="N434" s="2635">
        <v>20</v>
      </c>
      <c r="O434" s="2635"/>
      <c r="P434" s="2636">
        <v>2000</v>
      </c>
      <c r="Q434" s="2635"/>
      <c r="R434" s="2635"/>
      <c r="S434" s="2635"/>
      <c r="T434" s="2635"/>
      <c r="U434" s="2636">
        <v>0</v>
      </c>
      <c r="V434" s="1327"/>
    </row>
    <row r="435" spans="1:22" ht="16.5" hidden="1" x14ac:dyDescent="0.25">
      <c r="A435" s="1377"/>
      <c r="B435" s="1371"/>
      <c r="C435" s="1372"/>
      <c r="D435" s="1373"/>
      <c r="E435" s="1256"/>
      <c r="F435" s="1424"/>
      <c r="G435" s="1291" t="s">
        <v>861</v>
      </c>
      <c r="H435" s="1240" t="s">
        <v>862</v>
      </c>
      <c r="I435" s="1373"/>
      <c r="J435" s="2635"/>
      <c r="K435" s="2635"/>
      <c r="L435" s="2635"/>
      <c r="M435" s="2635"/>
      <c r="N435" s="2635"/>
      <c r="O435" s="2635"/>
      <c r="P435" s="2635"/>
      <c r="Q435" s="2635"/>
      <c r="R435" s="2635"/>
      <c r="S435" s="2635"/>
      <c r="T435" s="2635"/>
      <c r="U435" s="2635"/>
      <c r="V435" s="1327"/>
    </row>
    <row r="436" spans="1:22" ht="24.75" x14ac:dyDescent="0.25">
      <c r="A436" s="1377"/>
      <c r="B436" s="1371"/>
      <c r="C436" s="1372"/>
      <c r="D436" s="1373"/>
      <c r="E436" s="1256"/>
      <c r="F436" s="1424"/>
      <c r="G436" s="1291" t="s">
        <v>863</v>
      </c>
      <c r="H436" s="1240" t="s">
        <v>864</v>
      </c>
      <c r="I436" s="1373"/>
      <c r="J436" s="2635">
        <f t="shared" ref="J436:J447" si="50">(K436+L436+M436+N436)</f>
        <v>1</v>
      </c>
      <c r="K436" s="2635">
        <v>0</v>
      </c>
      <c r="L436" s="2635">
        <v>0</v>
      </c>
      <c r="M436" s="2635">
        <v>1</v>
      </c>
      <c r="N436" s="2635">
        <v>0</v>
      </c>
      <c r="O436" s="2635"/>
      <c r="P436" s="2635"/>
      <c r="Q436" s="2635"/>
      <c r="R436" s="2635"/>
      <c r="S436" s="2635"/>
      <c r="T436" s="2635"/>
      <c r="U436" s="2635"/>
      <c r="V436" s="1327"/>
    </row>
    <row r="437" spans="1:22" ht="33" x14ac:dyDescent="0.25">
      <c r="A437" s="1377"/>
      <c r="B437" s="1371"/>
      <c r="C437" s="1372"/>
      <c r="D437" s="1373"/>
      <c r="E437" s="1256"/>
      <c r="F437" s="1424"/>
      <c r="G437" s="1291" t="s">
        <v>865</v>
      </c>
      <c r="H437" s="1240" t="s">
        <v>866</v>
      </c>
      <c r="I437" s="1373"/>
      <c r="J437" s="2635">
        <f t="shared" si="50"/>
        <v>1</v>
      </c>
      <c r="K437" s="2635">
        <v>0</v>
      </c>
      <c r="L437" s="2635">
        <v>1</v>
      </c>
      <c r="M437" s="2635">
        <v>0</v>
      </c>
      <c r="N437" s="2635">
        <v>0</v>
      </c>
      <c r="O437" s="2635"/>
      <c r="P437" s="2635"/>
      <c r="Q437" s="2635"/>
      <c r="R437" s="2635"/>
      <c r="S437" s="2635"/>
      <c r="T437" s="2635"/>
      <c r="U437" s="2635"/>
      <c r="V437" s="1327"/>
    </row>
    <row r="438" spans="1:22" ht="24.75" hidden="1" x14ac:dyDescent="0.25">
      <c r="A438" s="1377"/>
      <c r="B438" s="1371"/>
      <c r="C438" s="1372"/>
      <c r="D438" s="1373"/>
      <c r="E438" s="1256"/>
      <c r="F438" s="1424"/>
      <c r="G438" s="1291" t="s">
        <v>867</v>
      </c>
      <c r="H438" s="1240" t="s">
        <v>868</v>
      </c>
      <c r="I438" s="1373"/>
      <c r="J438" s="2635"/>
      <c r="K438" s="2635"/>
      <c r="L438" s="2635"/>
      <c r="M438" s="2635"/>
      <c r="N438" s="2635"/>
      <c r="O438" s="2635"/>
      <c r="P438" s="2635"/>
      <c r="Q438" s="2635"/>
      <c r="R438" s="2635"/>
      <c r="S438" s="2635"/>
      <c r="T438" s="2635"/>
      <c r="U438" s="2635"/>
      <c r="V438" s="1327"/>
    </row>
    <row r="439" spans="1:22" ht="16.5" hidden="1" x14ac:dyDescent="0.25">
      <c r="A439" s="1377"/>
      <c r="B439" s="1371"/>
      <c r="C439" s="1372"/>
      <c r="D439" s="1373"/>
      <c r="E439" s="1256"/>
      <c r="F439" s="1424"/>
      <c r="G439" s="1291" t="s">
        <v>869</v>
      </c>
      <c r="H439" s="1240" t="s">
        <v>870</v>
      </c>
      <c r="I439" s="1373"/>
      <c r="J439" s="2635"/>
      <c r="K439" s="2635"/>
      <c r="L439" s="2635"/>
      <c r="M439" s="2635"/>
      <c r="N439" s="2635"/>
      <c r="O439" s="2635"/>
      <c r="P439" s="2635"/>
      <c r="Q439" s="2635"/>
      <c r="R439" s="2635"/>
      <c r="S439" s="2635"/>
      <c r="T439" s="2635"/>
      <c r="U439" s="2635"/>
      <c r="V439" s="1327"/>
    </row>
    <row r="440" spans="1:22" ht="16.5" hidden="1" x14ac:dyDescent="0.25">
      <c r="A440" s="1377"/>
      <c r="B440" s="1371"/>
      <c r="C440" s="1372"/>
      <c r="D440" s="1373"/>
      <c r="E440" s="1256"/>
      <c r="F440" s="1424"/>
      <c r="G440" s="1291" t="s">
        <v>871</v>
      </c>
      <c r="H440" s="1240" t="s">
        <v>872</v>
      </c>
      <c r="I440" s="1373"/>
      <c r="J440" s="2635"/>
      <c r="K440" s="2635"/>
      <c r="L440" s="2635"/>
      <c r="M440" s="2635"/>
      <c r="N440" s="2635"/>
      <c r="O440" s="2635"/>
      <c r="P440" s="2635"/>
      <c r="Q440" s="2635"/>
      <c r="R440" s="2635"/>
      <c r="S440" s="2635"/>
      <c r="T440" s="2635"/>
      <c r="U440" s="2635"/>
      <c r="V440" s="1327"/>
    </row>
    <row r="441" spans="1:22" ht="16.5" hidden="1" x14ac:dyDescent="0.25">
      <c r="A441" s="1377"/>
      <c r="B441" s="1371"/>
      <c r="C441" s="1372"/>
      <c r="D441" s="1373"/>
      <c r="E441" s="1256"/>
      <c r="F441" s="1424"/>
      <c r="G441" s="1291" t="s">
        <v>873</v>
      </c>
      <c r="H441" s="1240" t="s">
        <v>874</v>
      </c>
      <c r="I441" s="1373"/>
      <c r="J441" s="2635"/>
      <c r="K441" s="2635"/>
      <c r="L441" s="2635"/>
      <c r="M441" s="2635"/>
      <c r="N441" s="2635"/>
      <c r="O441" s="2635"/>
      <c r="P441" s="2635"/>
      <c r="Q441" s="2635"/>
      <c r="R441" s="2635"/>
      <c r="S441" s="2635"/>
      <c r="T441" s="2635"/>
      <c r="U441" s="2635"/>
      <c r="V441" s="1327"/>
    </row>
    <row r="442" spans="1:22" ht="16.5" hidden="1" x14ac:dyDescent="0.25">
      <c r="A442" s="1379"/>
      <c r="B442" s="1380"/>
      <c r="C442" s="1381"/>
      <c r="D442" s="1382"/>
      <c r="E442" s="1259"/>
      <c r="F442" s="1424"/>
      <c r="G442" s="1291" t="s">
        <v>875</v>
      </c>
      <c r="H442" s="1240" t="s">
        <v>876</v>
      </c>
      <c r="I442" s="1382"/>
      <c r="J442" s="2635"/>
      <c r="K442" s="2635"/>
      <c r="L442" s="2635"/>
      <c r="M442" s="2635"/>
      <c r="N442" s="2635"/>
      <c r="O442" s="2635"/>
      <c r="P442" s="2635"/>
      <c r="Q442" s="2635"/>
      <c r="R442" s="2635"/>
      <c r="S442" s="2635"/>
      <c r="T442" s="2635"/>
      <c r="U442" s="2635"/>
      <c r="V442" s="1327"/>
    </row>
    <row r="443" spans="1:22" ht="17.25" customHeight="1" x14ac:dyDescent="0.25">
      <c r="A443" s="1370" t="s">
        <v>396</v>
      </c>
      <c r="B443" s="1386" t="s">
        <v>877</v>
      </c>
      <c r="C443" s="1387">
        <v>3043984</v>
      </c>
      <c r="D443" s="1388" t="s">
        <v>878</v>
      </c>
      <c r="E443" s="1387">
        <v>5000094</v>
      </c>
      <c r="F443" s="1417" t="s">
        <v>879</v>
      </c>
      <c r="G443" s="1418"/>
      <c r="H443" s="1240"/>
      <c r="I443" s="1391" t="s">
        <v>2528</v>
      </c>
      <c r="J443" s="2637">
        <f>(K443+L443+M443+N443)</f>
        <v>70</v>
      </c>
      <c r="K443" s="2637">
        <f>(K444+K445+K446+K447+K464+K471+K472+K473)</f>
        <v>14</v>
      </c>
      <c r="L443" s="2637">
        <f t="shared" ref="L443:N443" si="51">(L444+L445+L446+L447+L464+L471+L472+L473)</f>
        <v>18</v>
      </c>
      <c r="M443" s="2637">
        <f t="shared" si="51"/>
        <v>21</v>
      </c>
      <c r="N443" s="2637">
        <f t="shared" si="51"/>
        <v>17</v>
      </c>
      <c r="O443" s="2635"/>
      <c r="P443" s="2636">
        <v>1000</v>
      </c>
      <c r="Q443" s="2635"/>
      <c r="R443" s="2635"/>
      <c r="S443" s="2635"/>
      <c r="T443" s="2635"/>
      <c r="U443" s="2635"/>
      <c r="V443" s="1327"/>
    </row>
    <row r="444" spans="1:22" ht="16.5" x14ac:dyDescent="0.25">
      <c r="A444" s="1377"/>
      <c r="B444" s="1371"/>
      <c r="C444" s="1372"/>
      <c r="D444" s="1373"/>
      <c r="E444" s="1372"/>
      <c r="F444" s="1424"/>
      <c r="G444" s="1291" t="s">
        <v>880</v>
      </c>
      <c r="H444" s="1240" t="s">
        <v>881</v>
      </c>
      <c r="I444" s="1376"/>
      <c r="J444" s="2635">
        <f t="shared" si="50"/>
        <v>18</v>
      </c>
      <c r="K444" s="2635">
        <v>4</v>
      </c>
      <c r="L444" s="2635">
        <v>5</v>
      </c>
      <c r="M444" s="2635">
        <v>5</v>
      </c>
      <c r="N444" s="2635">
        <v>4</v>
      </c>
      <c r="O444" s="2635"/>
      <c r="P444" s="2635"/>
      <c r="Q444" s="2635"/>
      <c r="R444" s="2635"/>
      <c r="S444" s="2635"/>
      <c r="T444" s="2635"/>
      <c r="U444" s="2635"/>
      <c r="V444" s="1327"/>
    </row>
    <row r="445" spans="1:22" ht="16.5" x14ac:dyDescent="0.25">
      <c r="A445" s="1377"/>
      <c r="B445" s="1371"/>
      <c r="C445" s="1372"/>
      <c r="D445" s="1373"/>
      <c r="E445" s="1372"/>
      <c r="F445" s="1424"/>
      <c r="G445" s="1291" t="s">
        <v>882</v>
      </c>
      <c r="H445" s="1240" t="s">
        <v>883</v>
      </c>
      <c r="I445" s="1376"/>
      <c r="J445" s="2635">
        <f t="shared" si="50"/>
        <v>1</v>
      </c>
      <c r="K445" s="2635">
        <v>0</v>
      </c>
      <c r="L445" s="2635">
        <v>0</v>
      </c>
      <c r="M445" s="2635">
        <v>0</v>
      </c>
      <c r="N445" s="2635">
        <v>1</v>
      </c>
      <c r="O445" s="2635"/>
      <c r="P445" s="2635"/>
      <c r="Q445" s="2635"/>
      <c r="R445" s="2635"/>
      <c r="S445" s="2635"/>
      <c r="T445" s="2635"/>
      <c r="U445" s="2635"/>
      <c r="V445" s="1327"/>
    </row>
    <row r="446" spans="1:22" ht="16.5" x14ac:dyDescent="0.25">
      <c r="A446" s="1377"/>
      <c r="B446" s="1371"/>
      <c r="C446" s="1372"/>
      <c r="D446" s="1373"/>
      <c r="E446" s="1372"/>
      <c r="F446" s="1424"/>
      <c r="G446" s="1291" t="s">
        <v>884</v>
      </c>
      <c r="H446" s="1240" t="s">
        <v>885</v>
      </c>
      <c r="I446" s="1376"/>
      <c r="J446" s="2635">
        <f t="shared" si="50"/>
        <v>5</v>
      </c>
      <c r="K446" s="2635">
        <v>1</v>
      </c>
      <c r="L446" s="2635">
        <v>1</v>
      </c>
      <c r="M446" s="2635">
        <v>2</v>
      </c>
      <c r="N446" s="2635">
        <v>1</v>
      </c>
      <c r="O446" s="2635"/>
      <c r="P446" s="2635"/>
      <c r="Q446" s="2635"/>
      <c r="R446" s="2635"/>
      <c r="S446" s="2635"/>
      <c r="T446" s="2635"/>
      <c r="U446" s="2635"/>
      <c r="V446" s="1327"/>
    </row>
    <row r="447" spans="1:22" ht="24.75" x14ac:dyDescent="0.25">
      <c r="A447" s="1377"/>
      <c r="B447" s="1371"/>
      <c r="C447" s="1372"/>
      <c r="D447" s="1373"/>
      <c r="E447" s="1372"/>
      <c r="F447" s="1424"/>
      <c r="G447" s="1291" t="s">
        <v>886</v>
      </c>
      <c r="H447" s="1240" t="s">
        <v>887</v>
      </c>
      <c r="I447" s="1376"/>
      <c r="J447" s="2635">
        <f t="shared" si="50"/>
        <v>3</v>
      </c>
      <c r="K447" s="2635">
        <v>0</v>
      </c>
      <c r="L447" s="2635">
        <v>1</v>
      </c>
      <c r="M447" s="2635">
        <v>1</v>
      </c>
      <c r="N447" s="2635">
        <v>1</v>
      </c>
      <c r="O447" s="2635"/>
      <c r="P447" s="2635"/>
      <c r="Q447" s="2635"/>
      <c r="R447" s="2635"/>
      <c r="S447" s="2635"/>
      <c r="T447" s="2635"/>
      <c r="U447" s="2635"/>
      <c r="V447" s="1327"/>
    </row>
    <row r="448" spans="1:22" ht="16.5" hidden="1" x14ac:dyDescent="0.25">
      <c r="A448" s="1377"/>
      <c r="B448" s="1371"/>
      <c r="C448" s="1372"/>
      <c r="D448" s="1373"/>
      <c r="E448" s="1372"/>
      <c r="F448" s="1424"/>
      <c r="G448" s="1291" t="s">
        <v>888</v>
      </c>
      <c r="H448" s="1240" t="s">
        <v>889</v>
      </c>
      <c r="I448" s="1376"/>
      <c r="J448" s="2635"/>
      <c r="K448" s="2635"/>
      <c r="L448" s="2635"/>
      <c r="M448" s="2635"/>
      <c r="N448" s="2635"/>
      <c r="O448" s="2635"/>
      <c r="P448" s="2635"/>
      <c r="Q448" s="2635"/>
      <c r="R448" s="2635"/>
      <c r="S448" s="2635"/>
      <c r="T448" s="2635"/>
      <c r="U448" s="2635"/>
      <c r="V448" s="1327"/>
    </row>
    <row r="449" spans="1:22" ht="24.75" hidden="1" x14ac:dyDescent="0.25">
      <c r="A449" s="1377"/>
      <c r="B449" s="1371"/>
      <c r="C449" s="1372"/>
      <c r="D449" s="1373"/>
      <c r="E449" s="1372"/>
      <c r="F449" s="1424"/>
      <c r="G449" s="1291" t="s">
        <v>890</v>
      </c>
      <c r="H449" s="1240" t="s">
        <v>891</v>
      </c>
      <c r="I449" s="1376"/>
      <c r="J449" s="2635"/>
      <c r="K449" s="2635"/>
      <c r="L449" s="2635"/>
      <c r="M449" s="2635"/>
      <c r="N449" s="2635"/>
      <c r="O449" s="2635"/>
      <c r="P449" s="2635"/>
      <c r="Q449" s="2635"/>
      <c r="R449" s="2635"/>
      <c r="S449" s="2635"/>
      <c r="T449" s="2635"/>
      <c r="U449" s="2635"/>
      <c r="V449" s="1327"/>
    </row>
    <row r="450" spans="1:22" ht="16.5" hidden="1" x14ac:dyDescent="0.25">
      <c r="A450" s="1377"/>
      <c r="B450" s="1371"/>
      <c r="C450" s="1372"/>
      <c r="D450" s="1373"/>
      <c r="E450" s="1372"/>
      <c r="F450" s="1424"/>
      <c r="G450" s="1291" t="s">
        <v>892</v>
      </c>
      <c r="H450" s="1240" t="s">
        <v>893</v>
      </c>
      <c r="I450" s="1376"/>
      <c r="J450" s="2635"/>
      <c r="K450" s="2635"/>
      <c r="L450" s="2635"/>
      <c r="M450" s="2635"/>
      <c r="N450" s="2635"/>
      <c r="O450" s="2635"/>
      <c r="P450" s="2635"/>
      <c r="Q450" s="2635"/>
      <c r="R450" s="2635"/>
      <c r="S450" s="2635"/>
      <c r="T450" s="2635"/>
      <c r="U450" s="2635"/>
      <c r="V450" s="1327"/>
    </row>
    <row r="451" spans="1:22" ht="24.75" hidden="1" x14ac:dyDescent="0.25">
      <c r="A451" s="1377"/>
      <c r="B451" s="1371"/>
      <c r="C451" s="1372"/>
      <c r="D451" s="1373"/>
      <c r="E451" s="1372"/>
      <c r="F451" s="1424"/>
      <c r="G451" s="1291" t="s">
        <v>894</v>
      </c>
      <c r="H451" s="1240" t="s">
        <v>895</v>
      </c>
      <c r="I451" s="1376"/>
      <c r="J451" s="2635"/>
      <c r="K451" s="2635"/>
      <c r="L451" s="2635"/>
      <c r="M451" s="2635"/>
      <c r="N451" s="2635"/>
      <c r="O451" s="2635"/>
      <c r="P451" s="2635"/>
      <c r="Q451" s="2635"/>
      <c r="R451" s="2635"/>
      <c r="S451" s="2635"/>
      <c r="T451" s="2635"/>
      <c r="U451" s="2635"/>
      <c r="V451" s="1327"/>
    </row>
    <row r="452" spans="1:22" ht="16.5" hidden="1" x14ac:dyDescent="0.25">
      <c r="A452" s="1377"/>
      <c r="B452" s="1371"/>
      <c r="C452" s="1372"/>
      <c r="D452" s="1373"/>
      <c r="E452" s="1372"/>
      <c r="F452" s="1424"/>
      <c r="G452" s="1291" t="s">
        <v>896</v>
      </c>
      <c r="H452" s="1240" t="s">
        <v>897</v>
      </c>
      <c r="I452" s="1376"/>
      <c r="J452" s="2635"/>
      <c r="K452" s="2635"/>
      <c r="L452" s="2635"/>
      <c r="M452" s="2635"/>
      <c r="N452" s="2635"/>
      <c r="O452" s="2635"/>
      <c r="P452" s="2635"/>
      <c r="Q452" s="2635"/>
      <c r="R452" s="2635"/>
      <c r="S452" s="2635"/>
      <c r="T452" s="2635"/>
      <c r="U452" s="2635"/>
      <c r="V452" s="1327"/>
    </row>
    <row r="453" spans="1:22" ht="16.5" hidden="1" x14ac:dyDescent="0.25">
      <c r="A453" s="1377"/>
      <c r="B453" s="1371"/>
      <c r="C453" s="1372"/>
      <c r="D453" s="1373"/>
      <c r="E453" s="1372"/>
      <c r="F453" s="1424"/>
      <c r="G453" s="1291" t="s">
        <v>898</v>
      </c>
      <c r="H453" s="1240" t="s">
        <v>899</v>
      </c>
      <c r="I453" s="1376"/>
      <c r="J453" s="2635"/>
      <c r="K453" s="2635"/>
      <c r="L453" s="2635"/>
      <c r="M453" s="2635"/>
      <c r="N453" s="2635"/>
      <c r="O453" s="2635"/>
      <c r="P453" s="2635"/>
      <c r="Q453" s="2635"/>
      <c r="R453" s="2635"/>
      <c r="S453" s="2635"/>
      <c r="T453" s="2635"/>
      <c r="U453" s="2635"/>
      <c r="V453" s="1327"/>
    </row>
    <row r="454" spans="1:22" ht="16.5" hidden="1" x14ac:dyDescent="0.25">
      <c r="A454" s="1377"/>
      <c r="B454" s="1371"/>
      <c r="C454" s="1372"/>
      <c r="D454" s="1373"/>
      <c r="E454" s="1372"/>
      <c r="F454" s="1424"/>
      <c r="G454" s="1291" t="s">
        <v>900</v>
      </c>
      <c r="H454" s="1240" t="s">
        <v>901</v>
      </c>
      <c r="I454" s="1376"/>
      <c r="J454" s="2635"/>
      <c r="K454" s="2635"/>
      <c r="L454" s="2635"/>
      <c r="M454" s="2635"/>
      <c r="N454" s="2635"/>
      <c r="O454" s="2635"/>
      <c r="P454" s="2635"/>
      <c r="Q454" s="2635"/>
      <c r="R454" s="2635"/>
      <c r="S454" s="2635"/>
      <c r="T454" s="2635"/>
      <c r="U454" s="2635"/>
      <c r="V454" s="1327"/>
    </row>
    <row r="455" spans="1:22" ht="16.5" hidden="1" x14ac:dyDescent="0.25">
      <c r="A455" s="1377"/>
      <c r="B455" s="1371"/>
      <c r="C455" s="1372"/>
      <c r="D455" s="1373"/>
      <c r="E455" s="1372"/>
      <c r="F455" s="1424"/>
      <c r="G455" s="1291" t="s">
        <v>902</v>
      </c>
      <c r="H455" s="1240" t="s">
        <v>903</v>
      </c>
      <c r="I455" s="1376"/>
      <c r="J455" s="2635"/>
      <c r="K455" s="2635"/>
      <c r="L455" s="2635"/>
      <c r="M455" s="2635"/>
      <c r="N455" s="2635"/>
      <c r="O455" s="2635"/>
      <c r="P455" s="2635"/>
      <c r="Q455" s="2635"/>
      <c r="R455" s="2635"/>
      <c r="S455" s="2635"/>
      <c r="T455" s="2635"/>
      <c r="U455" s="2635"/>
      <c r="V455" s="1327"/>
    </row>
    <row r="456" spans="1:22" ht="16.5" hidden="1" x14ac:dyDescent="0.25">
      <c r="A456" s="1377"/>
      <c r="B456" s="1371"/>
      <c r="C456" s="1372"/>
      <c r="D456" s="1373"/>
      <c r="E456" s="1372"/>
      <c r="F456" s="1424"/>
      <c r="G456" s="1291" t="s">
        <v>904</v>
      </c>
      <c r="H456" s="1240" t="s">
        <v>905</v>
      </c>
      <c r="I456" s="1376"/>
      <c r="J456" s="2635"/>
      <c r="K456" s="2635"/>
      <c r="L456" s="2635"/>
      <c r="M456" s="2635"/>
      <c r="N456" s="2635"/>
      <c r="O456" s="2635"/>
      <c r="P456" s="2635"/>
      <c r="Q456" s="2635"/>
      <c r="R456" s="2635"/>
      <c r="S456" s="2635"/>
      <c r="T456" s="2635"/>
      <c r="U456" s="2635"/>
      <c r="V456" s="1327"/>
    </row>
    <row r="457" spans="1:22" ht="16.5" hidden="1" x14ac:dyDescent="0.25">
      <c r="A457" s="1377"/>
      <c r="B457" s="1371"/>
      <c r="C457" s="1372"/>
      <c r="D457" s="1373"/>
      <c r="E457" s="1372"/>
      <c r="F457" s="1424"/>
      <c r="G457" s="1291" t="s">
        <v>906</v>
      </c>
      <c r="H457" s="1240" t="s">
        <v>907</v>
      </c>
      <c r="I457" s="1376"/>
      <c r="J457" s="2635"/>
      <c r="K457" s="2635"/>
      <c r="L457" s="2635"/>
      <c r="M457" s="2635"/>
      <c r="N457" s="2635"/>
      <c r="O457" s="2635"/>
      <c r="P457" s="2635"/>
      <c r="Q457" s="2635"/>
      <c r="R457" s="2635"/>
      <c r="S457" s="2635"/>
      <c r="T457" s="2635"/>
      <c r="U457" s="2635"/>
      <c r="V457" s="1327"/>
    </row>
    <row r="458" spans="1:22" ht="16.5" hidden="1" x14ac:dyDescent="0.25">
      <c r="A458" s="1377"/>
      <c r="B458" s="1371"/>
      <c r="C458" s="1372"/>
      <c r="D458" s="1373"/>
      <c r="E458" s="1372"/>
      <c r="F458" s="1424"/>
      <c r="G458" s="1291" t="s">
        <v>908</v>
      </c>
      <c r="H458" s="1240" t="s">
        <v>909</v>
      </c>
      <c r="I458" s="1376"/>
      <c r="J458" s="2635"/>
      <c r="K458" s="2635"/>
      <c r="L458" s="2635"/>
      <c r="M458" s="2635"/>
      <c r="N458" s="2635"/>
      <c r="O458" s="2635"/>
      <c r="P458" s="2635"/>
      <c r="Q458" s="2635"/>
      <c r="R458" s="2635"/>
      <c r="S458" s="2635"/>
      <c r="T458" s="2635"/>
      <c r="U458" s="2635"/>
      <c r="V458" s="1327"/>
    </row>
    <row r="459" spans="1:22" ht="16.5" hidden="1" x14ac:dyDescent="0.25">
      <c r="A459" s="1377"/>
      <c r="B459" s="1371"/>
      <c r="C459" s="1372"/>
      <c r="D459" s="1373"/>
      <c r="E459" s="1372"/>
      <c r="F459" s="1424"/>
      <c r="G459" s="1291" t="s">
        <v>910</v>
      </c>
      <c r="H459" s="1240" t="s">
        <v>911</v>
      </c>
      <c r="I459" s="1376"/>
      <c r="J459" s="2635"/>
      <c r="K459" s="2635"/>
      <c r="L459" s="2635"/>
      <c r="M459" s="2635"/>
      <c r="N459" s="2635"/>
      <c r="O459" s="2635"/>
      <c r="P459" s="2635"/>
      <c r="Q459" s="2635"/>
      <c r="R459" s="2635"/>
      <c r="S459" s="2635"/>
      <c r="T459" s="2635"/>
      <c r="U459" s="2635"/>
      <c r="V459" s="1327"/>
    </row>
    <row r="460" spans="1:22" hidden="1" x14ac:dyDescent="0.25">
      <c r="A460" s="1377"/>
      <c r="B460" s="1371"/>
      <c r="C460" s="1372"/>
      <c r="D460" s="1373"/>
      <c r="E460" s="1372"/>
      <c r="F460" s="1424"/>
      <c r="G460" s="1291" t="s">
        <v>912</v>
      </c>
      <c r="H460" s="1240" t="s">
        <v>913</v>
      </c>
      <c r="I460" s="1376"/>
      <c r="J460" s="2635"/>
      <c r="K460" s="2635"/>
      <c r="L460" s="2635"/>
      <c r="M460" s="2635"/>
      <c r="N460" s="2635"/>
      <c r="O460" s="2635"/>
      <c r="P460" s="2635"/>
      <c r="Q460" s="2635"/>
      <c r="R460" s="2635"/>
      <c r="S460" s="2635"/>
      <c r="T460" s="2635"/>
      <c r="U460" s="2635"/>
      <c r="V460" s="1327"/>
    </row>
    <row r="461" spans="1:22" ht="24.75" hidden="1" x14ac:dyDescent="0.25">
      <c r="A461" s="1377"/>
      <c r="B461" s="1371"/>
      <c r="C461" s="1372"/>
      <c r="D461" s="1373"/>
      <c r="E461" s="1372"/>
      <c r="F461" s="1424"/>
      <c r="G461" s="1291" t="s">
        <v>914</v>
      </c>
      <c r="H461" s="1240" t="s">
        <v>915</v>
      </c>
      <c r="I461" s="1376"/>
      <c r="J461" s="2635"/>
      <c r="K461" s="2635"/>
      <c r="L461" s="2635"/>
      <c r="M461" s="2635"/>
      <c r="N461" s="2635"/>
      <c r="O461" s="2635"/>
      <c r="P461" s="2635"/>
      <c r="Q461" s="2635"/>
      <c r="R461" s="2635"/>
      <c r="S461" s="2635"/>
      <c r="T461" s="2635"/>
      <c r="U461" s="2635"/>
      <c r="V461" s="1327"/>
    </row>
    <row r="462" spans="1:22" ht="16.5" hidden="1" x14ac:dyDescent="0.25">
      <c r="A462" s="1377"/>
      <c r="B462" s="1371"/>
      <c r="C462" s="1372"/>
      <c r="D462" s="1373"/>
      <c r="E462" s="1372"/>
      <c r="F462" s="1424"/>
      <c r="G462" s="1291" t="s">
        <v>916</v>
      </c>
      <c r="H462" s="1240" t="s">
        <v>917</v>
      </c>
      <c r="I462" s="1376"/>
      <c r="J462" s="2635"/>
      <c r="K462" s="2635"/>
      <c r="L462" s="2635"/>
      <c r="M462" s="2635"/>
      <c r="N462" s="2635"/>
      <c r="O462" s="2635"/>
      <c r="P462" s="2635"/>
      <c r="Q462" s="2635"/>
      <c r="R462" s="2635"/>
      <c r="S462" s="2635"/>
      <c r="T462" s="2635"/>
      <c r="U462" s="2635"/>
      <c r="V462" s="1327"/>
    </row>
    <row r="463" spans="1:22" ht="16.5" hidden="1" x14ac:dyDescent="0.25">
      <c r="A463" s="1377"/>
      <c r="B463" s="1371"/>
      <c r="C463" s="1372"/>
      <c r="D463" s="1373"/>
      <c r="E463" s="1372"/>
      <c r="F463" s="1424"/>
      <c r="G463" s="1291" t="s">
        <v>918</v>
      </c>
      <c r="H463" s="1240" t="s">
        <v>919</v>
      </c>
      <c r="I463" s="1376"/>
      <c r="J463" s="2635"/>
      <c r="K463" s="2635"/>
      <c r="L463" s="2635"/>
      <c r="M463" s="2635"/>
      <c r="N463" s="2635"/>
      <c r="O463" s="2635"/>
      <c r="P463" s="2635"/>
      <c r="Q463" s="2635"/>
      <c r="R463" s="2635"/>
      <c r="S463" s="2635"/>
      <c r="T463" s="2635"/>
      <c r="U463" s="2635"/>
      <c r="V463" s="1327"/>
    </row>
    <row r="464" spans="1:22" ht="16.5" x14ac:dyDescent="0.25">
      <c r="A464" s="1377"/>
      <c r="B464" s="1371"/>
      <c r="C464" s="1372"/>
      <c r="D464" s="1373"/>
      <c r="E464" s="1372"/>
      <c r="F464" s="1424"/>
      <c r="G464" s="1291" t="s">
        <v>920</v>
      </c>
      <c r="H464" s="1240" t="s">
        <v>921</v>
      </c>
      <c r="I464" s="1376"/>
      <c r="J464" s="2635">
        <f>(K464+L464+M464+N464)</f>
        <v>1</v>
      </c>
      <c r="K464" s="2635">
        <v>0</v>
      </c>
      <c r="L464" s="2635">
        <v>0</v>
      </c>
      <c r="M464" s="2635">
        <v>1</v>
      </c>
      <c r="N464" s="2635">
        <v>0</v>
      </c>
      <c r="O464" s="2635"/>
      <c r="P464" s="2635"/>
      <c r="Q464" s="2635"/>
      <c r="R464" s="2635"/>
      <c r="S464" s="2635"/>
      <c r="T464" s="2635"/>
      <c r="U464" s="2635"/>
      <c r="V464" s="1327"/>
    </row>
    <row r="465" spans="1:22" ht="24.75" hidden="1" x14ac:dyDescent="0.25">
      <c r="A465" s="1377"/>
      <c r="B465" s="1371"/>
      <c r="C465" s="1372"/>
      <c r="D465" s="1373"/>
      <c r="E465" s="1372"/>
      <c r="F465" s="1424"/>
      <c r="G465" s="1291" t="s">
        <v>922</v>
      </c>
      <c r="H465" s="1240" t="s">
        <v>923</v>
      </c>
      <c r="I465" s="1376"/>
      <c r="J465" s="2635"/>
      <c r="K465" s="2635"/>
      <c r="L465" s="2635"/>
      <c r="M465" s="2635"/>
      <c r="N465" s="2635"/>
      <c r="O465" s="2635"/>
      <c r="P465" s="2635"/>
      <c r="Q465" s="2635"/>
      <c r="R465" s="2635"/>
      <c r="S465" s="2635"/>
      <c r="T465" s="2635"/>
      <c r="U465" s="2635"/>
      <c r="V465" s="1327"/>
    </row>
    <row r="466" spans="1:22" ht="16.5" hidden="1" x14ac:dyDescent="0.25">
      <c r="A466" s="1377"/>
      <c r="B466" s="1371"/>
      <c r="C466" s="1372"/>
      <c r="D466" s="1373"/>
      <c r="E466" s="1372"/>
      <c r="F466" s="1424"/>
      <c r="G466" s="1291" t="s">
        <v>924</v>
      </c>
      <c r="H466" s="1240" t="s">
        <v>925</v>
      </c>
      <c r="I466" s="1376"/>
      <c r="J466" s="2635"/>
      <c r="K466" s="2635"/>
      <c r="L466" s="2635"/>
      <c r="M466" s="2635"/>
      <c r="N466" s="2635"/>
      <c r="O466" s="2635"/>
      <c r="P466" s="2635"/>
      <c r="Q466" s="2635"/>
      <c r="R466" s="2635"/>
      <c r="S466" s="2635"/>
      <c r="T466" s="2635"/>
      <c r="U466" s="2635"/>
      <c r="V466" s="1327"/>
    </row>
    <row r="467" spans="1:22" ht="24.75" hidden="1" x14ac:dyDescent="0.25">
      <c r="A467" s="1377"/>
      <c r="B467" s="1371"/>
      <c r="C467" s="1372"/>
      <c r="D467" s="1373"/>
      <c r="E467" s="1372"/>
      <c r="F467" s="1424"/>
      <c r="G467" s="1291" t="s">
        <v>926</v>
      </c>
      <c r="H467" s="1240" t="s">
        <v>927</v>
      </c>
      <c r="I467" s="1376"/>
      <c r="J467" s="2635"/>
      <c r="K467" s="2635"/>
      <c r="L467" s="2635"/>
      <c r="M467" s="2635"/>
      <c r="N467" s="2635"/>
      <c r="O467" s="2635"/>
      <c r="P467" s="2635"/>
      <c r="Q467" s="2635"/>
      <c r="R467" s="2635"/>
      <c r="S467" s="2635"/>
      <c r="T467" s="2635"/>
      <c r="U467" s="2635"/>
      <c r="V467" s="1327"/>
    </row>
    <row r="468" spans="1:22" hidden="1" x14ac:dyDescent="0.25">
      <c r="A468" s="1377"/>
      <c r="B468" s="1371"/>
      <c r="C468" s="1372"/>
      <c r="D468" s="1373"/>
      <c r="E468" s="1372"/>
      <c r="F468" s="1424"/>
      <c r="G468" s="1291" t="s">
        <v>928</v>
      </c>
      <c r="H468" s="1240" t="s">
        <v>929</v>
      </c>
      <c r="I468" s="1376"/>
      <c r="J468" s="2635"/>
      <c r="K468" s="2635"/>
      <c r="L468" s="2635"/>
      <c r="M468" s="2635"/>
      <c r="N468" s="2635"/>
      <c r="O468" s="2635"/>
      <c r="P468" s="2635"/>
      <c r="Q468" s="2635"/>
      <c r="R468" s="2635"/>
      <c r="S468" s="2635"/>
      <c r="T468" s="2635"/>
      <c r="U468" s="2635"/>
      <c r="V468" s="1327"/>
    </row>
    <row r="469" spans="1:22" ht="16.5" hidden="1" x14ac:dyDescent="0.25">
      <c r="A469" s="1377"/>
      <c r="B469" s="1371"/>
      <c r="C469" s="1372"/>
      <c r="D469" s="1373"/>
      <c r="E469" s="1372"/>
      <c r="F469" s="1424"/>
      <c r="G469" s="1291" t="s">
        <v>930</v>
      </c>
      <c r="H469" s="1240" t="s">
        <v>931</v>
      </c>
      <c r="I469" s="1376"/>
      <c r="J469" s="2635"/>
      <c r="K469" s="2635"/>
      <c r="L469" s="2635"/>
      <c r="M469" s="2635"/>
      <c r="N469" s="2635"/>
      <c r="O469" s="2635"/>
      <c r="P469" s="2635"/>
      <c r="Q469" s="2635"/>
      <c r="R469" s="2635"/>
      <c r="S469" s="2635"/>
      <c r="T469" s="2635"/>
      <c r="U469" s="2635"/>
      <c r="V469" s="1327"/>
    </row>
    <row r="470" spans="1:22" ht="16.5" hidden="1" x14ac:dyDescent="0.25">
      <c r="A470" s="1377"/>
      <c r="B470" s="1371"/>
      <c r="C470" s="1372"/>
      <c r="D470" s="1373"/>
      <c r="E470" s="1372"/>
      <c r="F470" s="1424"/>
      <c r="G470" s="1291" t="s">
        <v>932</v>
      </c>
      <c r="H470" s="1240" t="s">
        <v>933</v>
      </c>
      <c r="I470" s="1376"/>
      <c r="J470" s="2635"/>
      <c r="K470" s="2635"/>
      <c r="L470" s="2635"/>
      <c r="M470" s="2635"/>
      <c r="N470" s="2635"/>
      <c r="O470" s="2635"/>
      <c r="P470" s="2635"/>
      <c r="Q470" s="2635"/>
      <c r="R470" s="2635"/>
      <c r="S470" s="2635"/>
      <c r="T470" s="2635"/>
      <c r="U470" s="2635"/>
      <c r="V470" s="1327"/>
    </row>
    <row r="471" spans="1:22" ht="16.5" x14ac:dyDescent="0.25">
      <c r="A471" s="1377"/>
      <c r="B471" s="1371"/>
      <c r="C471" s="1372"/>
      <c r="D471" s="1373"/>
      <c r="E471" s="1372"/>
      <c r="F471" s="1424"/>
      <c r="G471" s="1291" t="s">
        <v>934</v>
      </c>
      <c r="H471" s="1240" t="s">
        <v>935</v>
      </c>
      <c r="I471" s="1376"/>
      <c r="J471" s="2635">
        <f>(K471+L471+M471+N471)</f>
        <v>30</v>
      </c>
      <c r="K471" s="2635">
        <v>6</v>
      </c>
      <c r="L471" s="2635">
        <v>8</v>
      </c>
      <c r="M471" s="2635">
        <v>8</v>
      </c>
      <c r="N471" s="2635">
        <v>8</v>
      </c>
      <c r="O471" s="2635"/>
      <c r="P471" s="2635"/>
      <c r="Q471" s="2635"/>
      <c r="R471" s="2635"/>
      <c r="S471" s="2635"/>
      <c r="T471" s="2635"/>
      <c r="U471" s="2635"/>
      <c r="V471" s="1327"/>
    </row>
    <row r="472" spans="1:22" ht="24" customHeight="1" x14ac:dyDescent="0.25">
      <c r="A472" s="1377"/>
      <c r="B472" s="1371"/>
      <c r="C472" s="1372"/>
      <c r="D472" s="1373"/>
      <c r="E472" s="1372"/>
      <c r="F472" s="1424"/>
      <c r="G472" s="1291" t="s">
        <v>936</v>
      </c>
      <c r="H472" s="1240" t="s">
        <v>937</v>
      </c>
      <c r="I472" s="1376"/>
      <c r="J472" s="2635">
        <f>(K472+L472+M472+N472)</f>
        <v>6</v>
      </c>
      <c r="K472" s="2635">
        <v>1</v>
      </c>
      <c r="L472" s="2635">
        <v>1</v>
      </c>
      <c r="M472" s="2635">
        <v>2</v>
      </c>
      <c r="N472" s="2635">
        <v>2</v>
      </c>
      <c r="O472" s="2635"/>
      <c r="P472" s="2635"/>
      <c r="Q472" s="2635"/>
      <c r="R472" s="2635"/>
      <c r="S472" s="2635"/>
      <c r="T472" s="2635"/>
      <c r="U472" s="2635"/>
      <c r="V472" s="1327"/>
    </row>
    <row r="473" spans="1:22" ht="15" customHeight="1" x14ac:dyDescent="0.25">
      <c r="A473" s="1379"/>
      <c r="B473" s="1380"/>
      <c r="C473" s="1381"/>
      <c r="D473" s="1382"/>
      <c r="E473" s="1381"/>
      <c r="F473" s="1426"/>
      <c r="G473" s="1291" t="s">
        <v>938</v>
      </c>
      <c r="H473" s="1240" t="s">
        <v>939</v>
      </c>
      <c r="I473" s="1384"/>
      <c r="J473" s="2635">
        <f>(K473+L473+M473+N473)</f>
        <v>6</v>
      </c>
      <c r="K473" s="2635">
        <v>2</v>
      </c>
      <c r="L473" s="2635">
        <v>2</v>
      </c>
      <c r="M473" s="2635">
        <v>2</v>
      </c>
      <c r="N473" s="2635">
        <v>0</v>
      </c>
      <c r="O473" s="2635"/>
      <c r="P473" s="2635"/>
      <c r="Q473" s="2635"/>
      <c r="R473" s="2635"/>
      <c r="S473" s="2635"/>
      <c r="T473" s="2635"/>
      <c r="U473" s="2635"/>
      <c r="V473" s="1327"/>
    </row>
    <row r="475" spans="1:22" x14ac:dyDescent="0.25">
      <c r="A475" s="1268" t="s">
        <v>0</v>
      </c>
      <c r="B475" s="1268"/>
      <c r="C475" s="1268"/>
      <c r="D475" s="1268"/>
      <c r="E475" s="1268"/>
      <c r="F475" s="1268"/>
      <c r="G475" s="1268"/>
      <c r="H475" s="1268"/>
      <c r="I475" s="1268"/>
      <c r="J475" s="1268"/>
      <c r="K475" s="1268"/>
      <c r="L475" s="1268"/>
      <c r="M475" s="1268"/>
      <c r="N475" s="1268"/>
      <c r="O475" s="1268"/>
      <c r="P475" s="1268"/>
      <c r="Q475" s="1268"/>
      <c r="R475" s="1268"/>
      <c r="S475" s="1268"/>
      <c r="T475" s="1268"/>
      <c r="U475" s="1268"/>
      <c r="V475" s="1268"/>
    </row>
    <row r="476" spans="1:22" x14ac:dyDescent="0.25">
      <c r="A476" s="1268" t="s">
        <v>244</v>
      </c>
      <c r="B476" s="1268"/>
      <c r="C476" s="1268"/>
      <c r="D476" s="1268"/>
      <c r="E476" s="1268"/>
      <c r="F476" s="1268"/>
      <c r="G476" s="1268"/>
      <c r="H476" s="1268"/>
      <c r="I476" s="1268"/>
      <c r="J476" s="1268"/>
      <c r="K476" s="1268"/>
      <c r="L476" s="1268"/>
      <c r="M476" s="1268"/>
      <c r="N476" s="1268"/>
      <c r="O476" s="1268"/>
      <c r="P476" s="1268"/>
      <c r="Q476" s="1268"/>
      <c r="R476" s="1268"/>
      <c r="S476" s="1268"/>
      <c r="T476" s="1268"/>
      <c r="U476" s="1268"/>
      <c r="V476" s="1268"/>
    </row>
    <row r="477" spans="1:22" ht="15" customHeight="1" x14ac:dyDescent="0.25">
      <c r="A477" s="1461" t="s">
        <v>1957</v>
      </c>
      <c r="B477" s="1461"/>
      <c r="C477" s="1462"/>
      <c r="D477" s="1461"/>
      <c r="E477" s="1463"/>
      <c r="F477" s="1461"/>
      <c r="G477" s="1464"/>
      <c r="H477" s="1461"/>
      <c r="I477" s="1463"/>
      <c r="J477" s="1463"/>
      <c r="K477" s="1463"/>
      <c r="L477" s="1463"/>
      <c r="M477" s="1463"/>
      <c r="N477" s="1463"/>
      <c r="O477" s="1156"/>
      <c r="P477" s="1156"/>
      <c r="Q477" s="1156"/>
      <c r="R477" s="1156"/>
      <c r="S477" s="1156"/>
      <c r="T477" s="1156"/>
      <c r="U477" s="1156"/>
      <c r="V477" s="1156"/>
    </row>
    <row r="478" spans="1:22" ht="17.25" customHeight="1" thickBot="1" x14ac:dyDescent="0.3">
      <c r="A478" s="1465" t="s">
        <v>940</v>
      </c>
      <c r="B478" s="1465"/>
      <c r="C478" s="1466"/>
      <c r="D478" s="1465"/>
      <c r="E478" s="1467"/>
      <c r="F478" s="1465"/>
      <c r="G478" s="1464"/>
      <c r="H478" s="1461"/>
      <c r="I478" s="1463"/>
      <c r="J478" s="1463"/>
      <c r="K478" s="1463"/>
      <c r="L478" s="1463"/>
      <c r="M478" s="1463"/>
      <c r="N478" s="1463"/>
      <c r="O478" s="1156"/>
      <c r="P478" s="1156"/>
      <c r="Q478" s="1156"/>
      <c r="R478" s="1156"/>
      <c r="S478" s="1156"/>
      <c r="T478" s="1156"/>
      <c r="U478" s="1156"/>
      <c r="V478" s="1156"/>
    </row>
    <row r="479" spans="1:22" ht="12.75" customHeight="1" x14ac:dyDescent="0.25">
      <c r="A479" s="1165" t="s">
        <v>4</v>
      </c>
      <c r="B479" s="1166" t="s">
        <v>247</v>
      </c>
      <c r="C479" s="1165" t="s">
        <v>5</v>
      </c>
      <c r="D479" s="1274" t="s">
        <v>6</v>
      </c>
      <c r="E479" s="1165" t="s">
        <v>7</v>
      </c>
      <c r="F479" s="1167" t="s">
        <v>248</v>
      </c>
      <c r="G479" s="1168" t="s">
        <v>249</v>
      </c>
      <c r="H479" s="1166" t="s">
        <v>250</v>
      </c>
      <c r="I479" s="1165" t="s">
        <v>11</v>
      </c>
      <c r="J479" s="1169" t="s">
        <v>251</v>
      </c>
      <c r="K479" s="1170" t="s">
        <v>252</v>
      </c>
      <c r="L479" s="1171"/>
      <c r="M479" s="1171"/>
      <c r="N479" s="1171"/>
      <c r="O479" s="1172" t="s">
        <v>253</v>
      </c>
      <c r="P479" s="1173"/>
      <c r="Q479" s="1173"/>
      <c r="R479" s="1173"/>
      <c r="S479" s="1173"/>
      <c r="T479" s="1174"/>
      <c r="U479" s="1175" t="s">
        <v>15</v>
      </c>
      <c r="V479" s="1168" t="s">
        <v>16</v>
      </c>
    </row>
    <row r="480" spans="1:22" ht="12.75" customHeight="1" x14ac:dyDescent="0.25">
      <c r="A480" s="1176"/>
      <c r="B480" s="1177"/>
      <c r="C480" s="1176"/>
      <c r="D480" s="1275"/>
      <c r="E480" s="1176"/>
      <c r="F480" s="1178"/>
      <c r="G480" s="1179"/>
      <c r="H480" s="1177"/>
      <c r="I480" s="1176"/>
      <c r="J480" s="1180"/>
      <c r="K480" s="1181"/>
      <c r="L480" s="1182"/>
      <c r="M480" s="1182"/>
      <c r="N480" s="1182"/>
      <c r="O480" s="1183" t="s">
        <v>17</v>
      </c>
      <c r="P480" s="1184" t="s">
        <v>18</v>
      </c>
      <c r="Q480" s="1184" t="s">
        <v>19</v>
      </c>
      <c r="R480" s="1184" t="s">
        <v>254</v>
      </c>
      <c r="S480" s="1185" t="s">
        <v>21</v>
      </c>
      <c r="T480" s="1186" t="s">
        <v>255</v>
      </c>
      <c r="U480" s="1180"/>
      <c r="V480" s="1179"/>
    </row>
    <row r="481" spans="1:22" ht="24.75" x14ac:dyDescent="0.25">
      <c r="A481" s="1176"/>
      <c r="B481" s="1177"/>
      <c r="C481" s="1176"/>
      <c r="D481" s="1275"/>
      <c r="E481" s="1176"/>
      <c r="F481" s="1178"/>
      <c r="G481" s="1179"/>
      <c r="H481" s="1177"/>
      <c r="I481" s="1176"/>
      <c r="J481" s="1186"/>
      <c r="K481" s="1184" t="s">
        <v>23</v>
      </c>
      <c r="L481" s="1184" t="s">
        <v>24</v>
      </c>
      <c r="M481" s="1184" t="s">
        <v>25</v>
      </c>
      <c r="N481" s="1184" t="s">
        <v>26</v>
      </c>
      <c r="O481" s="1184" t="s">
        <v>256</v>
      </c>
      <c r="P481" s="1184" t="s">
        <v>742</v>
      </c>
      <c r="Q481" s="1184" t="s">
        <v>258</v>
      </c>
      <c r="R481" s="1184" t="s">
        <v>259</v>
      </c>
      <c r="S481" s="1366" t="s">
        <v>260</v>
      </c>
      <c r="T481" s="1180"/>
      <c r="U481" s="1180"/>
      <c r="V481" s="1179"/>
    </row>
    <row r="482" spans="1:22" ht="19.5" customHeight="1" x14ac:dyDescent="0.25">
      <c r="A482" s="1367" t="s">
        <v>941</v>
      </c>
      <c r="B482" s="1368"/>
      <c r="C482" s="1368"/>
      <c r="D482" s="1368"/>
      <c r="E482" s="1368"/>
      <c r="F482" s="1368"/>
      <c r="G482" s="1368"/>
      <c r="H482" s="1368"/>
      <c r="I482" s="1368"/>
      <c r="J482" s="1368"/>
      <c r="K482" s="1368"/>
      <c r="L482" s="1368"/>
      <c r="M482" s="1368"/>
      <c r="N482" s="1368"/>
      <c r="O482" s="1368"/>
      <c r="P482" s="1368"/>
      <c r="Q482" s="1368"/>
      <c r="R482" s="1368"/>
      <c r="S482" s="1368"/>
      <c r="T482" s="1368"/>
      <c r="U482" s="1368"/>
      <c r="V482" s="1369"/>
    </row>
    <row r="483" spans="1:22" ht="24" hidden="1" customHeight="1" x14ac:dyDescent="0.25">
      <c r="A483" s="1370" t="s">
        <v>262</v>
      </c>
      <c r="B483" s="2601" t="s">
        <v>942</v>
      </c>
      <c r="C483" s="1372">
        <v>3000001</v>
      </c>
      <c r="D483" s="1470" t="s">
        <v>943</v>
      </c>
      <c r="E483" s="1372">
        <v>5004452</v>
      </c>
      <c r="F483" s="1417" t="s">
        <v>944</v>
      </c>
      <c r="G483" s="1418"/>
      <c r="H483" s="1324"/>
      <c r="I483" s="1376" t="s">
        <v>551</v>
      </c>
      <c r="J483" s="1471"/>
      <c r="K483" s="1471"/>
      <c r="L483" s="1471"/>
      <c r="M483" s="1471"/>
      <c r="N483" s="1471"/>
      <c r="O483" s="1326"/>
      <c r="P483" s="1326"/>
      <c r="Q483" s="1326"/>
      <c r="R483" s="1326"/>
      <c r="S483" s="1326"/>
      <c r="T483" s="1326"/>
      <c r="U483" s="1326"/>
      <c r="V483" s="2020"/>
    </row>
    <row r="484" spans="1:22" ht="16.5" hidden="1" x14ac:dyDescent="0.25">
      <c r="A484" s="1377"/>
      <c r="B484" s="2601"/>
      <c r="C484" s="1372"/>
      <c r="D484" s="1470"/>
      <c r="E484" s="1372"/>
      <c r="F484" s="1424"/>
      <c r="G484" s="1291" t="s">
        <v>946</v>
      </c>
      <c r="H484" s="1240" t="s">
        <v>947</v>
      </c>
      <c r="I484" s="1376"/>
      <c r="J484" s="1475"/>
      <c r="K484" s="1475"/>
      <c r="L484" s="1475"/>
      <c r="M484" s="1475"/>
      <c r="N484" s="1475"/>
      <c r="O484" s="1305"/>
      <c r="P484" s="1305"/>
      <c r="Q484" s="1305"/>
      <c r="R484" s="1305"/>
      <c r="S484" s="1305"/>
      <c r="T484" s="1305"/>
      <c r="U484" s="1305"/>
      <c r="V484" s="1327"/>
    </row>
    <row r="485" spans="1:22" ht="16.5" hidden="1" x14ac:dyDescent="0.25">
      <c r="A485" s="1377"/>
      <c r="B485" s="2601"/>
      <c r="C485" s="1372"/>
      <c r="D485" s="1470"/>
      <c r="E485" s="1372"/>
      <c r="F485" s="1424"/>
      <c r="G485" s="1291" t="s">
        <v>948</v>
      </c>
      <c r="H485" s="1240" t="s">
        <v>949</v>
      </c>
      <c r="I485" s="1376"/>
      <c r="J485" s="1475"/>
      <c r="K485" s="1475"/>
      <c r="L485" s="1475"/>
      <c r="M485" s="1475"/>
      <c r="N485" s="1475"/>
      <c r="O485" s="1305"/>
      <c r="P485" s="1305"/>
      <c r="Q485" s="1305"/>
      <c r="R485" s="1305"/>
      <c r="S485" s="1305"/>
      <c r="T485" s="1305"/>
      <c r="U485" s="1305"/>
      <c r="V485" s="1327"/>
    </row>
    <row r="486" spans="1:22" ht="16.5" hidden="1" x14ac:dyDescent="0.25">
      <c r="A486" s="1379"/>
      <c r="B486" s="2602"/>
      <c r="C486" s="1381"/>
      <c r="D486" s="1472"/>
      <c r="E486" s="1372"/>
      <c r="F486" s="1426"/>
      <c r="G486" s="1291" t="s">
        <v>950</v>
      </c>
      <c r="H486" s="1240" t="s">
        <v>951</v>
      </c>
      <c r="I486" s="1384"/>
      <c r="J486" s="1475"/>
      <c r="K486" s="1475"/>
      <c r="L486" s="1475"/>
      <c r="M486" s="1475"/>
      <c r="N486" s="1475"/>
      <c r="O486" s="1305"/>
      <c r="P486" s="1305"/>
      <c r="Q486" s="1305"/>
      <c r="R486" s="1305"/>
      <c r="S486" s="1305"/>
      <c r="T486" s="1305"/>
      <c r="U486" s="1305"/>
      <c r="V486" s="1327"/>
    </row>
    <row r="487" spans="1:22" ht="15" hidden="1" customHeight="1" x14ac:dyDescent="0.25">
      <c r="A487" s="1370" t="s">
        <v>272</v>
      </c>
      <c r="B487" s="2603" t="s">
        <v>952</v>
      </c>
      <c r="C487" s="1387">
        <v>3000001</v>
      </c>
      <c r="D487" s="2119" t="s">
        <v>953</v>
      </c>
      <c r="E487" s="1394">
        <v>5004453</v>
      </c>
      <c r="F487" s="1417" t="s">
        <v>954</v>
      </c>
      <c r="G487" s="1418"/>
      <c r="H487" s="1240"/>
      <c r="I487" s="1391" t="s">
        <v>955</v>
      </c>
      <c r="J487" s="1475"/>
      <c r="K487" s="1475"/>
      <c r="L487" s="1475"/>
      <c r="M487" s="1475"/>
      <c r="N487" s="1475"/>
      <c r="O487" s="1305"/>
      <c r="P487" s="1305"/>
      <c r="Q487" s="1305"/>
      <c r="R487" s="1305"/>
      <c r="S487" s="1305"/>
      <c r="T487" s="1305"/>
      <c r="U487" s="1305"/>
      <c r="V487" s="1327"/>
    </row>
    <row r="488" spans="1:22" ht="30" hidden="1" customHeight="1" x14ac:dyDescent="0.25">
      <c r="A488" s="1379"/>
      <c r="B488" s="2602"/>
      <c r="C488" s="1381"/>
      <c r="D488" s="2120"/>
      <c r="E488" s="1394"/>
      <c r="F488" s="1426"/>
      <c r="G488" s="1291" t="s">
        <v>956</v>
      </c>
      <c r="H488" s="1240" t="s">
        <v>957</v>
      </c>
      <c r="I488" s="1384"/>
      <c r="J488" s="1475"/>
      <c r="K488" s="1475"/>
      <c r="L488" s="1475"/>
      <c r="M488" s="1475"/>
      <c r="N488" s="1475"/>
      <c r="O488" s="1305"/>
      <c r="P488" s="1305"/>
      <c r="Q488" s="1305"/>
      <c r="R488" s="1305"/>
      <c r="S488" s="1305"/>
      <c r="T488" s="1305"/>
      <c r="U488" s="1305"/>
      <c r="V488" s="1327"/>
    </row>
    <row r="489" spans="1:22" ht="19.5" customHeight="1" x14ac:dyDescent="0.25">
      <c r="A489" s="1367" t="s">
        <v>958</v>
      </c>
      <c r="B489" s="1368"/>
      <c r="C489" s="1368"/>
      <c r="D489" s="1368"/>
      <c r="E489" s="1368"/>
      <c r="F489" s="1368"/>
      <c r="G489" s="1368"/>
      <c r="H489" s="1368"/>
      <c r="I489" s="1368"/>
      <c r="J489" s="1368"/>
      <c r="K489" s="1368"/>
      <c r="L489" s="1368"/>
      <c r="M489" s="1368"/>
      <c r="N489" s="1368"/>
      <c r="O489" s="1368"/>
      <c r="P489" s="1368"/>
      <c r="Q489" s="1368"/>
      <c r="R489" s="1368"/>
      <c r="S489" s="1368"/>
      <c r="T489" s="1368"/>
      <c r="U489" s="1368"/>
      <c r="V489" s="1369"/>
    </row>
    <row r="490" spans="1:22" ht="66" hidden="1" customHeight="1" x14ac:dyDescent="0.25">
      <c r="A490" s="1370" t="s">
        <v>53</v>
      </c>
      <c r="B490" s="2121" t="s">
        <v>959</v>
      </c>
      <c r="C490" s="1387">
        <v>3043987</v>
      </c>
      <c r="D490" s="1440" t="s">
        <v>960</v>
      </c>
      <c r="E490" s="1387">
        <v>5000098</v>
      </c>
      <c r="F490" s="1417" t="s">
        <v>961</v>
      </c>
      <c r="G490" s="1474"/>
      <c r="H490" s="1240"/>
      <c r="I490" s="1388" t="s">
        <v>284</v>
      </c>
      <c r="J490" s="1475"/>
      <c r="K490" s="1475"/>
      <c r="L490" s="1475"/>
      <c r="M490" s="1475"/>
      <c r="N490" s="1475"/>
      <c r="O490" s="1305"/>
      <c r="P490" s="1305"/>
      <c r="Q490" s="1305"/>
      <c r="R490" s="1305"/>
      <c r="S490" s="1305"/>
      <c r="T490" s="1305"/>
      <c r="U490" s="1305"/>
      <c r="V490" s="1327"/>
    </row>
    <row r="491" spans="1:22" ht="26.25" hidden="1" customHeight="1" x14ac:dyDescent="0.25">
      <c r="A491" s="1377"/>
      <c r="B491" s="1497"/>
      <c r="C491" s="1372"/>
      <c r="D491" s="1445"/>
      <c r="E491" s="1372"/>
      <c r="F491" s="1424"/>
      <c r="G491" s="1291" t="s">
        <v>962</v>
      </c>
      <c r="H491" s="1240" t="s">
        <v>963</v>
      </c>
      <c r="I491" s="1373"/>
      <c r="J491" s="1475"/>
      <c r="K491" s="1475"/>
      <c r="L491" s="1475"/>
      <c r="M491" s="1475"/>
      <c r="N491" s="1475"/>
      <c r="O491" s="1305"/>
      <c r="P491" s="1305"/>
      <c r="Q491" s="1305"/>
      <c r="R491" s="1305"/>
      <c r="S491" s="1305"/>
      <c r="T491" s="1305"/>
      <c r="U491" s="1305"/>
      <c r="V491" s="1327"/>
    </row>
    <row r="492" spans="1:22" ht="30" hidden="1" customHeight="1" x14ac:dyDescent="0.25">
      <c r="A492" s="1377"/>
      <c r="B492" s="1497"/>
      <c r="C492" s="1372"/>
      <c r="D492" s="1445"/>
      <c r="E492" s="1372"/>
      <c r="F492" s="1424"/>
      <c r="G492" s="1291" t="s">
        <v>964</v>
      </c>
      <c r="H492" s="1240" t="s">
        <v>965</v>
      </c>
      <c r="I492" s="1373"/>
      <c r="J492" s="1475"/>
      <c r="K492" s="1475"/>
      <c r="L492" s="1475"/>
      <c r="M492" s="1475"/>
      <c r="N492" s="1475"/>
      <c r="O492" s="1305"/>
      <c r="P492" s="1305"/>
      <c r="Q492" s="1305"/>
      <c r="R492" s="1305"/>
      <c r="S492" s="1305"/>
      <c r="T492" s="1305"/>
      <c r="U492" s="1305"/>
      <c r="V492" s="1327"/>
    </row>
    <row r="493" spans="1:22" ht="26.25" hidden="1" customHeight="1" x14ac:dyDescent="0.25">
      <c r="A493" s="1377"/>
      <c r="B493" s="1497"/>
      <c r="C493" s="1372"/>
      <c r="D493" s="1445"/>
      <c r="E493" s="1372"/>
      <c r="F493" s="1424"/>
      <c r="G493" s="1291" t="s">
        <v>966</v>
      </c>
      <c r="H493" s="1240" t="s">
        <v>967</v>
      </c>
      <c r="I493" s="1373"/>
      <c r="J493" s="1475"/>
      <c r="K493" s="1475"/>
      <c r="L493" s="1475"/>
      <c r="M493" s="1475"/>
      <c r="N493" s="1475"/>
      <c r="O493" s="1305"/>
      <c r="P493" s="1305"/>
      <c r="Q493" s="1305"/>
      <c r="R493" s="1305"/>
      <c r="S493" s="1305"/>
      <c r="T493" s="1305"/>
      <c r="U493" s="1305"/>
      <c r="V493" s="1327"/>
    </row>
    <row r="494" spans="1:22" ht="66" hidden="1" customHeight="1" x14ac:dyDescent="0.25">
      <c r="A494" s="1377"/>
      <c r="B494" s="1497"/>
      <c r="C494" s="1372">
        <v>3043988</v>
      </c>
      <c r="D494" s="1445" t="s">
        <v>968</v>
      </c>
      <c r="E494" s="1387">
        <v>5000099</v>
      </c>
      <c r="F494" s="1417" t="s">
        <v>969</v>
      </c>
      <c r="G494" s="1474"/>
      <c r="H494" s="1240"/>
      <c r="I494" s="1388" t="s">
        <v>82</v>
      </c>
      <c r="J494" s="1475"/>
      <c r="K494" s="1475"/>
      <c r="L494" s="1475"/>
      <c r="M494" s="1475"/>
      <c r="N494" s="1475"/>
      <c r="O494" s="1305"/>
      <c r="P494" s="1305"/>
      <c r="Q494" s="1305"/>
      <c r="R494" s="1305"/>
      <c r="S494" s="1305"/>
      <c r="T494" s="1305"/>
      <c r="U494" s="1305"/>
      <c r="V494" s="1327"/>
    </row>
    <row r="495" spans="1:22" ht="24.75" x14ac:dyDescent="0.25">
      <c r="A495" s="1377"/>
      <c r="B495" s="1497"/>
      <c r="C495" s="1372"/>
      <c r="D495" s="1445"/>
      <c r="E495" s="1372"/>
      <c r="F495" s="1424"/>
      <c r="G495" s="1291" t="s">
        <v>970</v>
      </c>
      <c r="H495" s="1240" t="s">
        <v>971</v>
      </c>
      <c r="I495" s="1373"/>
      <c r="J495" s="1850">
        <f>(K495+L495+M495+N495)</f>
        <v>70</v>
      </c>
      <c r="K495" s="1850">
        <f t="shared" ref="K495:N495" si="52">(K496+K498+K499)</f>
        <v>14</v>
      </c>
      <c r="L495" s="1850">
        <f t="shared" si="52"/>
        <v>20</v>
      </c>
      <c r="M495" s="1850">
        <f t="shared" si="52"/>
        <v>20</v>
      </c>
      <c r="N495" s="1850">
        <f t="shared" si="52"/>
        <v>16</v>
      </c>
      <c r="O495" s="1305"/>
      <c r="P495" s="1349">
        <v>1000</v>
      </c>
      <c r="Q495" s="1305"/>
      <c r="R495" s="1305"/>
      <c r="S495" s="1305"/>
      <c r="T495" s="1305"/>
      <c r="U495" s="1305"/>
      <c r="V495" s="1327"/>
    </row>
    <row r="496" spans="1:22" ht="24.75" x14ac:dyDescent="0.25">
      <c r="A496" s="1377"/>
      <c r="B496" s="1497"/>
      <c r="C496" s="1372"/>
      <c r="D496" s="1445"/>
      <c r="E496" s="1372"/>
      <c r="F496" s="1424"/>
      <c r="G496" s="1291" t="s">
        <v>972</v>
      </c>
      <c r="H496" s="1240" t="s">
        <v>973</v>
      </c>
      <c r="I496" s="1373"/>
      <c r="J496" s="1850">
        <f>(K496+L496+M496+N496)</f>
        <v>10</v>
      </c>
      <c r="K496" s="1850">
        <v>2</v>
      </c>
      <c r="L496" s="1850">
        <v>3</v>
      </c>
      <c r="M496" s="1850">
        <v>3</v>
      </c>
      <c r="N496" s="1850">
        <v>2</v>
      </c>
      <c r="O496" s="1305"/>
      <c r="P496" s="1305"/>
      <c r="Q496" s="1305"/>
      <c r="R496" s="1305"/>
      <c r="S496" s="1305"/>
      <c r="T496" s="1305"/>
      <c r="U496" s="1305"/>
      <c r="V496" s="1327"/>
    </row>
    <row r="497" spans="1:22" ht="35.25" hidden="1" customHeight="1" x14ac:dyDescent="0.25">
      <c r="A497" s="1377"/>
      <c r="B497" s="1497"/>
      <c r="C497" s="1372"/>
      <c r="D497" s="1445"/>
      <c r="E497" s="1372"/>
      <c r="F497" s="1424"/>
      <c r="G497" s="2122"/>
      <c r="H497" s="2123" t="s">
        <v>974</v>
      </c>
      <c r="I497" s="1373"/>
      <c r="J497" s="1850"/>
      <c r="K497" s="1850"/>
      <c r="L497" s="1850"/>
      <c r="M497" s="1850"/>
      <c r="N497" s="1850"/>
      <c r="O497" s="1305"/>
      <c r="P497" s="1305"/>
      <c r="Q497" s="1305"/>
      <c r="R497" s="1305"/>
      <c r="S497" s="1305"/>
      <c r="T497" s="1305"/>
      <c r="U497" s="1305"/>
      <c r="V497" s="1327"/>
    </row>
    <row r="498" spans="1:22" ht="34.5" x14ac:dyDescent="0.25">
      <c r="A498" s="1377"/>
      <c r="B498" s="1497"/>
      <c r="C498" s="1372"/>
      <c r="D498" s="1445"/>
      <c r="E498" s="1372"/>
      <c r="F498" s="1424"/>
      <c r="G498" s="1291" t="s">
        <v>975</v>
      </c>
      <c r="H498" s="1399" t="s">
        <v>976</v>
      </c>
      <c r="I498" s="1373"/>
      <c r="J498" s="1850">
        <f t="shared" ref="J498:J499" si="53">(K498+L498+M498+N498)</f>
        <v>50</v>
      </c>
      <c r="K498" s="1850">
        <v>10</v>
      </c>
      <c r="L498" s="1850">
        <v>15</v>
      </c>
      <c r="M498" s="1850">
        <v>15</v>
      </c>
      <c r="N498" s="1850">
        <v>10</v>
      </c>
      <c r="O498" s="1305"/>
      <c r="P498" s="1305"/>
      <c r="Q498" s="1305"/>
      <c r="R498" s="1305"/>
      <c r="S498" s="1305"/>
      <c r="T498" s="1305"/>
      <c r="U498" s="1305"/>
      <c r="V498" s="1327"/>
    </row>
    <row r="499" spans="1:22" ht="24.75" x14ac:dyDescent="0.25">
      <c r="A499" s="1377"/>
      <c r="B499" s="1497"/>
      <c r="C499" s="1372"/>
      <c r="D499" s="1445"/>
      <c r="E499" s="1381"/>
      <c r="F499" s="1424"/>
      <c r="G499" s="1291" t="s">
        <v>977</v>
      </c>
      <c r="H499" s="1240" t="s">
        <v>978</v>
      </c>
      <c r="I499" s="1382"/>
      <c r="J499" s="1850">
        <f t="shared" si="53"/>
        <v>10</v>
      </c>
      <c r="K499" s="1850">
        <v>2</v>
      </c>
      <c r="L499" s="1850">
        <v>2</v>
      </c>
      <c r="M499" s="1850">
        <v>2</v>
      </c>
      <c r="N499" s="1850">
        <v>4</v>
      </c>
      <c r="O499" s="1305"/>
      <c r="P499" s="1305"/>
      <c r="Q499" s="1305"/>
      <c r="R499" s="1305"/>
      <c r="S499" s="1305"/>
      <c r="T499" s="1305"/>
      <c r="U499" s="1305"/>
      <c r="V499" s="1327"/>
    </row>
    <row r="500" spans="1:22" ht="54" customHeight="1" x14ac:dyDescent="0.25">
      <c r="A500" s="1377"/>
      <c r="B500" s="1497"/>
      <c r="C500" s="1372">
        <v>3043989</v>
      </c>
      <c r="D500" s="1440" t="s">
        <v>979</v>
      </c>
      <c r="E500" s="1387">
        <v>50000100</v>
      </c>
      <c r="F500" s="1417" t="s">
        <v>980</v>
      </c>
      <c r="G500" s="1428"/>
      <c r="H500" s="1240"/>
      <c r="I500" s="1388" t="s">
        <v>73</v>
      </c>
      <c r="J500" s="1850">
        <f>(K500+L500+M500+N500)</f>
        <v>6</v>
      </c>
      <c r="K500" s="1850">
        <f t="shared" ref="K500:N500" si="54">(K501+K502+K503)</f>
        <v>1</v>
      </c>
      <c r="L500" s="1850">
        <f t="shared" si="54"/>
        <v>2</v>
      </c>
      <c r="M500" s="1850">
        <f t="shared" si="54"/>
        <v>2</v>
      </c>
      <c r="N500" s="1850">
        <f t="shared" si="54"/>
        <v>1</v>
      </c>
      <c r="O500" s="1305"/>
      <c r="P500" s="1349">
        <v>1000</v>
      </c>
      <c r="Q500" s="1305"/>
      <c r="R500" s="1305"/>
      <c r="S500" s="1305"/>
      <c r="T500" s="1305"/>
      <c r="U500" s="1305"/>
      <c r="V500" s="1327"/>
    </row>
    <row r="501" spans="1:22" ht="24.75" x14ac:dyDescent="0.25">
      <c r="A501" s="1377"/>
      <c r="B501" s="1497"/>
      <c r="C501" s="1372"/>
      <c r="D501" s="1445"/>
      <c r="E501" s="1372"/>
      <c r="F501" s="1424"/>
      <c r="G501" s="1291" t="s">
        <v>981</v>
      </c>
      <c r="H501" s="1240" t="s">
        <v>982</v>
      </c>
      <c r="I501" s="1373"/>
      <c r="J501" s="1850">
        <f>(K501+L501+M501+N501)</f>
        <v>4</v>
      </c>
      <c r="K501" s="1850">
        <v>1</v>
      </c>
      <c r="L501" s="1850">
        <v>1</v>
      </c>
      <c r="M501" s="1850">
        <v>1</v>
      </c>
      <c r="N501" s="1850">
        <v>1</v>
      </c>
      <c r="O501" s="1305"/>
      <c r="P501" s="1305"/>
      <c r="Q501" s="1305"/>
      <c r="R501" s="1305"/>
      <c r="S501" s="1305"/>
      <c r="T501" s="1305"/>
      <c r="U501" s="1305"/>
      <c r="V501" s="1327"/>
    </row>
    <row r="502" spans="1:22" ht="41.25" x14ac:dyDescent="0.25">
      <c r="A502" s="1377"/>
      <c r="B502" s="1497"/>
      <c r="C502" s="1372"/>
      <c r="D502" s="1445"/>
      <c r="E502" s="1372"/>
      <c r="F502" s="1424"/>
      <c r="G502" s="1291" t="s">
        <v>983</v>
      </c>
      <c r="H502" s="1240" t="s">
        <v>984</v>
      </c>
      <c r="I502" s="1373"/>
      <c r="J502" s="1850">
        <f t="shared" ref="J502:J503" si="55">(K502+L502+M502+N502)</f>
        <v>1</v>
      </c>
      <c r="K502" s="1850">
        <v>0</v>
      </c>
      <c r="L502" s="1850">
        <v>0</v>
      </c>
      <c r="M502" s="1850">
        <v>1</v>
      </c>
      <c r="N502" s="1850">
        <v>0</v>
      </c>
      <c r="O502" s="1305"/>
      <c r="P502" s="1305"/>
      <c r="Q502" s="1305"/>
      <c r="R502" s="1305"/>
      <c r="S502" s="1305"/>
      <c r="T502" s="1305"/>
      <c r="U502" s="1305"/>
      <c r="V502" s="1327"/>
    </row>
    <row r="503" spans="1:22" ht="42.75" x14ac:dyDescent="0.25">
      <c r="A503" s="1377"/>
      <c r="B503" s="1497"/>
      <c r="C503" s="1372"/>
      <c r="D503" s="1446"/>
      <c r="E503" s="1381"/>
      <c r="F503" s="1424"/>
      <c r="G503" s="1291" t="s">
        <v>985</v>
      </c>
      <c r="H503" s="1399" t="s">
        <v>986</v>
      </c>
      <c r="I503" s="1382"/>
      <c r="J503" s="1850">
        <f t="shared" si="55"/>
        <v>1</v>
      </c>
      <c r="K503" s="1850">
        <v>0</v>
      </c>
      <c r="L503" s="1850">
        <v>1</v>
      </c>
      <c r="M503" s="1850">
        <v>0</v>
      </c>
      <c r="N503" s="1850">
        <v>0</v>
      </c>
      <c r="O503" s="1305"/>
      <c r="P503" s="1305"/>
      <c r="Q503" s="1305"/>
      <c r="R503" s="1305"/>
      <c r="S503" s="1305"/>
      <c r="T503" s="1305"/>
      <c r="U503" s="1305"/>
      <c r="V503" s="1327"/>
    </row>
    <row r="504" spans="1:22" ht="43.5" hidden="1" customHeight="1" x14ac:dyDescent="0.25">
      <c r="A504" s="1377"/>
      <c r="B504" s="1497"/>
      <c r="C504" s="2126"/>
      <c r="D504" s="2127"/>
      <c r="E504" s="1387">
        <v>50000101</v>
      </c>
      <c r="F504" s="1417" t="s">
        <v>987</v>
      </c>
      <c r="G504" s="1535"/>
      <c r="H504" s="1399"/>
      <c r="I504" s="1482"/>
      <c r="J504" s="1475"/>
      <c r="K504" s="1475"/>
      <c r="L504" s="1475"/>
      <c r="M504" s="1475"/>
      <c r="N504" s="1475"/>
      <c r="O504" s="1305"/>
      <c r="P504" s="1305"/>
      <c r="Q504" s="1305"/>
      <c r="R504" s="1305"/>
      <c r="S504" s="1305"/>
      <c r="T504" s="1305"/>
      <c r="U504" s="1305"/>
      <c r="V504" s="1327"/>
    </row>
    <row r="505" spans="1:22" ht="33" hidden="1" customHeight="1" x14ac:dyDescent="0.25">
      <c r="A505" s="1377"/>
      <c r="B505" s="1497"/>
      <c r="C505" s="1372">
        <v>3043990</v>
      </c>
      <c r="D505" s="1445" t="s">
        <v>988</v>
      </c>
      <c r="E505" s="1372"/>
      <c r="F505" s="1424"/>
      <c r="G505" s="1291" t="s">
        <v>989</v>
      </c>
      <c r="H505" s="1240" t="s">
        <v>990</v>
      </c>
      <c r="I505" s="1388" t="s">
        <v>57</v>
      </c>
      <c r="J505" s="1475"/>
      <c r="K505" s="1475"/>
      <c r="L505" s="1475"/>
      <c r="M505" s="1475"/>
      <c r="N505" s="1475"/>
      <c r="O505" s="1305"/>
      <c r="P505" s="1305"/>
      <c r="Q505" s="1305"/>
      <c r="R505" s="1305"/>
      <c r="S505" s="1305"/>
      <c r="T505" s="1305"/>
      <c r="U505" s="1305"/>
      <c r="V505" s="1327"/>
    </row>
    <row r="506" spans="1:22" ht="24.75" hidden="1" x14ac:dyDescent="0.25">
      <c r="A506" s="1379"/>
      <c r="B506" s="1533"/>
      <c r="C506" s="1381"/>
      <c r="D506" s="1446"/>
      <c r="E506" s="1381"/>
      <c r="F506" s="1426"/>
      <c r="G506" s="1291" t="s">
        <v>991</v>
      </c>
      <c r="H506" s="1240" t="s">
        <v>992</v>
      </c>
      <c r="I506" s="1382"/>
      <c r="J506" s="1475"/>
      <c r="K506" s="1475"/>
      <c r="L506" s="1475"/>
      <c r="M506" s="1475"/>
      <c r="N506" s="1475"/>
      <c r="O506" s="1305"/>
      <c r="P506" s="1305"/>
      <c r="Q506" s="1305"/>
      <c r="R506" s="1305"/>
      <c r="S506" s="1305"/>
      <c r="T506" s="1305"/>
      <c r="U506" s="1305"/>
      <c r="V506" s="1327"/>
    </row>
    <row r="507" spans="1:22" ht="18.75" customHeight="1" x14ac:dyDescent="0.25">
      <c r="A507" s="1367" t="s">
        <v>993</v>
      </c>
      <c r="B507" s="1368"/>
      <c r="C507" s="1368"/>
      <c r="D507" s="1368"/>
      <c r="E507" s="1368"/>
      <c r="F507" s="1368"/>
      <c r="G507" s="1368"/>
      <c r="H507" s="1368"/>
      <c r="I507" s="1368"/>
      <c r="J507" s="1368"/>
      <c r="K507" s="1368"/>
      <c r="L507" s="1368"/>
      <c r="M507" s="1368"/>
      <c r="N507" s="1368"/>
      <c r="O507" s="1368"/>
      <c r="P507" s="1368"/>
      <c r="Q507" s="1368"/>
      <c r="R507" s="1368"/>
      <c r="S507" s="1368"/>
      <c r="T507" s="1368"/>
      <c r="U507" s="1368"/>
      <c r="V507" s="1369"/>
    </row>
    <row r="508" spans="1:22" ht="38.25" customHeight="1" x14ac:dyDescent="0.25">
      <c r="A508" s="1370" t="s">
        <v>377</v>
      </c>
      <c r="B508" s="1386" t="s">
        <v>994</v>
      </c>
      <c r="C508" s="1387" t="s">
        <v>995</v>
      </c>
      <c r="D508" s="1388" t="s">
        <v>996</v>
      </c>
      <c r="E508" s="1372">
        <v>5000104</v>
      </c>
      <c r="F508" s="1417" t="s">
        <v>997</v>
      </c>
      <c r="G508" s="1418"/>
      <c r="H508" s="1471"/>
      <c r="I508" s="1288" t="s">
        <v>596</v>
      </c>
      <c r="J508" s="1887">
        <f>(K508+L508+M508+N508)</f>
        <v>810</v>
      </c>
      <c r="K508" s="1887">
        <f t="shared" ref="K508:N508" si="56">(K509+K510+K511+K512+K513+K514+K515)</f>
        <v>197</v>
      </c>
      <c r="L508" s="1887">
        <f t="shared" si="56"/>
        <v>197</v>
      </c>
      <c r="M508" s="1887">
        <f t="shared" si="56"/>
        <v>208</v>
      </c>
      <c r="N508" s="1887">
        <f t="shared" si="56"/>
        <v>208</v>
      </c>
      <c r="O508" s="1326"/>
      <c r="P508" s="1848">
        <v>104558</v>
      </c>
      <c r="Q508" s="1326"/>
      <c r="R508" s="1326"/>
      <c r="S508" s="1326"/>
      <c r="T508" s="1326"/>
      <c r="U508" s="1326"/>
      <c r="V508" s="2020"/>
    </row>
    <row r="509" spans="1:22" x14ac:dyDescent="0.25">
      <c r="A509" s="1377"/>
      <c r="B509" s="1371"/>
      <c r="C509" s="1372"/>
      <c r="D509" s="1373"/>
      <c r="E509" s="1372"/>
      <c r="F509" s="1424"/>
      <c r="G509" s="1291" t="s">
        <v>998</v>
      </c>
      <c r="H509" s="1475" t="s">
        <v>999</v>
      </c>
      <c r="I509" s="1288"/>
      <c r="J509" s="1850">
        <f t="shared" ref="J509:J511" si="57">(K509+L509+M509+N509)</f>
        <v>20</v>
      </c>
      <c r="K509" s="1850">
        <v>5</v>
      </c>
      <c r="L509" s="1850">
        <v>5</v>
      </c>
      <c r="M509" s="1850">
        <v>5</v>
      </c>
      <c r="N509" s="1850">
        <v>5</v>
      </c>
      <c r="O509" s="1305"/>
      <c r="P509" s="1305"/>
      <c r="Q509" s="1305"/>
      <c r="R509" s="1305"/>
      <c r="S509" s="1305"/>
      <c r="T509" s="1305"/>
      <c r="U509" s="1305"/>
      <c r="V509" s="1327"/>
    </row>
    <row r="510" spans="1:22" x14ac:dyDescent="0.25">
      <c r="A510" s="1377"/>
      <c r="B510" s="1371"/>
      <c r="C510" s="1372"/>
      <c r="D510" s="1373"/>
      <c r="E510" s="1372"/>
      <c r="F510" s="1424"/>
      <c r="G510" s="1291" t="s">
        <v>1000</v>
      </c>
      <c r="H510" s="1475" t="s">
        <v>1001</v>
      </c>
      <c r="I510" s="1288"/>
      <c r="J510" s="1850">
        <f t="shared" si="57"/>
        <v>10</v>
      </c>
      <c r="K510" s="1850">
        <v>2</v>
      </c>
      <c r="L510" s="1850">
        <v>2</v>
      </c>
      <c r="M510" s="1850">
        <v>3</v>
      </c>
      <c r="N510" s="1850">
        <v>3</v>
      </c>
      <c r="O510" s="1305"/>
      <c r="P510" s="1305"/>
      <c r="Q510" s="1305"/>
      <c r="R510" s="1305"/>
      <c r="S510" s="1305"/>
      <c r="T510" s="1305"/>
      <c r="U510" s="1305"/>
      <c r="V510" s="1327"/>
    </row>
    <row r="511" spans="1:22" x14ac:dyDescent="0.25">
      <c r="A511" s="1377"/>
      <c r="B511" s="1371"/>
      <c r="C511" s="1372"/>
      <c r="D511" s="1373"/>
      <c r="E511" s="1372"/>
      <c r="F511" s="1424"/>
      <c r="G511" s="1291" t="s">
        <v>1002</v>
      </c>
      <c r="H511" s="1475" t="s">
        <v>1003</v>
      </c>
      <c r="I511" s="1288"/>
      <c r="J511" s="1850">
        <f t="shared" si="57"/>
        <v>300</v>
      </c>
      <c r="K511" s="1850">
        <v>70</v>
      </c>
      <c r="L511" s="1850">
        <v>70</v>
      </c>
      <c r="M511" s="1850">
        <v>80</v>
      </c>
      <c r="N511" s="1850">
        <v>80</v>
      </c>
      <c r="O511" s="1305"/>
      <c r="P511" s="1305"/>
      <c r="Q511" s="1305"/>
      <c r="R511" s="1305"/>
      <c r="S511" s="1305"/>
      <c r="T511" s="1305"/>
      <c r="U511" s="1305"/>
      <c r="V511" s="1327"/>
    </row>
    <row r="512" spans="1:22" ht="18" x14ac:dyDescent="0.25">
      <c r="A512" s="1377"/>
      <c r="B512" s="1371"/>
      <c r="C512" s="1372"/>
      <c r="D512" s="1373"/>
      <c r="E512" s="1372"/>
      <c r="F512" s="1424"/>
      <c r="G512" s="1291" t="s">
        <v>1004</v>
      </c>
      <c r="H512" s="1399" t="s">
        <v>1005</v>
      </c>
      <c r="I512" s="1288"/>
      <c r="J512" s="1850">
        <f>(K512+L512+M512+N512)</f>
        <v>120</v>
      </c>
      <c r="K512" s="1850">
        <v>30</v>
      </c>
      <c r="L512" s="1850">
        <v>30</v>
      </c>
      <c r="M512" s="1850">
        <v>30</v>
      </c>
      <c r="N512" s="1850">
        <v>30</v>
      </c>
      <c r="O512" s="1305"/>
      <c r="P512" s="1305"/>
      <c r="Q512" s="1305"/>
      <c r="R512" s="1305"/>
      <c r="S512" s="1305"/>
      <c r="T512" s="1305"/>
      <c r="U512" s="1305"/>
      <c r="V512" s="1327"/>
    </row>
    <row r="513" spans="1:22" x14ac:dyDescent="0.25">
      <c r="A513" s="1377"/>
      <c r="B513" s="1371"/>
      <c r="C513" s="1372"/>
      <c r="D513" s="1373"/>
      <c r="E513" s="1372"/>
      <c r="F513" s="1424"/>
      <c r="G513" s="1291" t="s">
        <v>1006</v>
      </c>
      <c r="H513" s="1399" t="s">
        <v>1007</v>
      </c>
      <c r="I513" s="1288"/>
      <c r="J513" s="1850">
        <f t="shared" ref="J513:J523" si="58">(K513+L513+M513+N513)</f>
        <v>120</v>
      </c>
      <c r="K513" s="1850">
        <v>30</v>
      </c>
      <c r="L513" s="1850">
        <v>30</v>
      </c>
      <c r="M513" s="1850">
        <v>30</v>
      </c>
      <c r="N513" s="1850">
        <v>30</v>
      </c>
      <c r="O513" s="1305"/>
      <c r="P513" s="1305"/>
      <c r="Q513" s="1305"/>
      <c r="R513" s="1305"/>
      <c r="S513" s="1305"/>
      <c r="T513" s="1305"/>
      <c r="U513" s="1305"/>
      <c r="V513" s="1327"/>
    </row>
    <row r="514" spans="1:22" x14ac:dyDescent="0.25">
      <c r="A514" s="1377"/>
      <c r="B514" s="1371"/>
      <c r="C514" s="1372"/>
      <c r="D514" s="1373"/>
      <c r="E514" s="1372"/>
      <c r="F514" s="1424"/>
      <c r="G514" s="1291" t="s">
        <v>1008</v>
      </c>
      <c r="H514" s="1399" t="s">
        <v>1009</v>
      </c>
      <c r="I514" s="1288"/>
      <c r="J514" s="1850">
        <f t="shared" si="58"/>
        <v>120</v>
      </c>
      <c r="K514" s="1850">
        <v>30</v>
      </c>
      <c r="L514" s="1850">
        <v>30</v>
      </c>
      <c r="M514" s="1850">
        <v>30</v>
      </c>
      <c r="N514" s="1850">
        <v>30</v>
      </c>
      <c r="O514" s="1305"/>
      <c r="P514" s="1305"/>
      <c r="Q514" s="1305"/>
      <c r="R514" s="1305"/>
      <c r="S514" s="1305"/>
      <c r="T514" s="1305"/>
      <c r="U514" s="1305"/>
      <c r="V514" s="1327"/>
    </row>
    <row r="515" spans="1:22" x14ac:dyDescent="0.25">
      <c r="A515" s="1377"/>
      <c r="B515" s="1371"/>
      <c r="C515" s="1381"/>
      <c r="D515" s="1382"/>
      <c r="E515" s="1381"/>
      <c r="F515" s="1424"/>
      <c r="G515" s="1291" t="s">
        <v>1010</v>
      </c>
      <c r="H515" s="2058" t="s">
        <v>1011</v>
      </c>
      <c r="I515" s="1296"/>
      <c r="J515" s="1850">
        <f t="shared" si="58"/>
        <v>120</v>
      </c>
      <c r="K515" s="1850">
        <v>30</v>
      </c>
      <c r="L515" s="1850">
        <v>30</v>
      </c>
      <c r="M515" s="1850">
        <v>30</v>
      </c>
      <c r="N515" s="1850">
        <v>30</v>
      </c>
      <c r="O515" s="1305"/>
      <c r="P515" s="1305"/>
      <c r="Q515" s="1305"/>
      <c r="R515" s="1305"/>
      <c r="S515" s="1305"/>
      <c r="T515" s="1305"/>
      <c r="U515" s="1305"/>
      <c r="V515" s="1327"/>
    </row>
    <row r="516" spans="1:22" ht="17.25" customHeight="1" x14ac:dyDescent="0.25">
      <c r="A516" s="1377"/>
      <c r="B516" s="1371"/>
      <c r="C516" s="1387">
        <v>3000007</v>
      </c>
      <c r="D516" s="1388" t="s">
        <v>1012</v>
      </c>
      <c r="E516" s="1387">
        <v>5000105</v>
      </c>
      <c r="F516" s="1417" t="s">
        <v>1013</v>
      </c>
      <c r="G516" s="1428"/>
      <c r="H516" s="1318"/>
      <c r="I516" s="1281" t="s">
        <v>596</v>
      </c>
      <c r="J516" s="1850">
        <f>(K516+L516+M516+N516)</f>
        <v>770</v>
      </c>
      <c r="K516" s="1850">
        <f t="shared" ref="K516:N516" si="59">(K517+K518+K519+K520+K521+K522+K523)</f>
        <v>170</v>
      </c>
      <c r="L516" s="1850">
        <f t="shared" si="59"/>
        <v>200</v>
      </c>
      <c r="M516" s="1850">
        <f t="shared" si="59"/>
        <v>205</v>
      </c>
      <c r="N516" s="1850">
        <f t="shared" si="59"/>
        <v>195</v>
      </c>
      <c r="O516" s="1305"/>
      <c r="P516" s="1305">
        <v>1500</v>
      </c>
      <c r="Q516" s="1305"/>
      <c r="R516" s="1305"/>
      <c r="S516" s="1305"/>
      <c r="T516" s="1305"/>
      <c r="U516" s="1305"/>
      <c r="V516" s="1327"/>
    </row>
    <row r="517" spans="1:22" ht="17.25" customHeight="1" x14ac:dyDescent="0.25">
      <c r="A517" s="1377"/>
      <c r="B517" s="1371"/>
      <c r="C517" s="1372"/>
      <c r="D517" s="1373"/>
      <c r="E517" s="1372"/>
      <c r="F517" s="1424"/>
      <c r="G517" s="1291" t="s">
        <v>1015</v>
      </c>
      <c r="H517" s="1399" t="s">
        <v>1016</v>
      </c>
      <c r="I517" s="1288"/>
      <c r="J517" s="1850">
        <f t="shared" si="58"/>
        <v>40</v>
      </c>
      <c r="K517" s="1850">
        <v>10</v>
      </c>
      <c r="L517" s="1850">
        <v>10</v>
      </c>
      <c r="M517" s="1850">
        <v>10</v>
      </c>
      <c r="N517" s="1850">
        <v>10</v>
      </c>
      <c r="O517" s="1305"/>
      <c r="P517" s="1305"/>
      <c r="Q517" s="1305"/>
      <c r="R517" s="1305"/>
      <c r="S517" s="1305"/>
      <c r="T517" s="1305"/>
      <c r="U517" s="1305"/>
      <c r="V517" s="1327"/>
    </row>
    <row r="518" spans="1:22" ht="17.25" customHeight="1" x14ac:dyDescent="0.25">
      <c r="A518" s="1377"/>
      <c r="B518" s="1371"/>
      <c r="C518" s="1372"/>
      <c r="D518" s="1373"/>
      <c r="E518" s="1372"/>
      <c r="F518" s="1424"/>
      <c r="G518" s="1291" t="s">
        <v>1017</v>
      </c>
      <c r="H518" s="1399" t="s">
        <v>1018</v>
      </c>
      <c r="I518" s="1288"/>
      <c r="J518" s="1850">
        <f t="shared" si="58"/>
        <v>0</v>
      </c>
      <c r="K518" s="1850">
        <v>0</v>
      </c>
      <c r="L518" s="1850">
        <v>0</v>
      </c>
      <c r="M518" s="1850">
        <v>0</v>
      </c>
      <c r="N518" s="1850">
        <v>0</v>
      </c>
      <c r="O518" s="1305"/>
      <c r="P518" s="1305"/>
      <c r="Q518" s="1305"/>
      <c r="R518" s="1305"/>
      <c r="S518" s="1305"/>
      <c r="T518" s="1305"/>
      <c r="U518" s="1305"/>
      <c r="V518" s="1327"/>
    </row>
    <row r="519" spans="1:22" ht="16.5" x14ac:dyDescent="0.25">
      <c r="A519" s="1377"/>
      <c r="B519" s="1371"/>
      <c r="C519" s="1372"/>
      <c r="D519" s="1373"/>
      <c r="E519" s="1372"/>
      <c r="F519" s="1424"/>
      <c r="G519" s="1291" t="s">
        <v>1019</v>
      </c>
      <c r="H519" s="1318" t="s">
        <v>1020</v>
      </c>
      <c r="I519" s="1288"/>
      <c r="J519" s="1850">
        <f t="shared" si="58"/>
        <v>150</v>
      </c>
      <c r="K519" s="1850">
        <v>30</v>
      </c>
      <c r="L519" s="1850">
        <v>40</v>
      </c>
      <c r="M519" s="1850">
        <v>40</v>
      </c>
      <c r="N519" s="1850">
        <v>40</v>
      </c>
      <c r="O519" s="1305"/>
      <c r="P519" s="1305"/>
      <c r="Q519" s="1305"/>
      <c r="R519" s="1305"/>
      <c r="S519" s="1305"/>
      <c r="T519" s="1305"/>
      <c r="U519" s="1305"/>
      <c r="V519" s="1327"/>
    </row>
    <row r="520" spans="1:22" x14ac:dyDescent="0.25">
      <c r="A520" s="1377"/>
      <c r="B520" s="1371"/>
      <c r="C520" s="1372"/>
      <c r="D520" s="1373"/>
      <c r="E520" s="1372"/>
      <c r="F520" s="1424"/>
      <c r="G520" s="1291" t="s">
        <v>1021</v>
      </c>
      <c r="H520" s="1318" t="s">
        <v>1022</v>
      </c>
      <c r="I520" s="1288"/>
      <c r="J520" s="1850">
        <f t="shared" si="58"/>
        <v>70</v>
      </c>
      <c r="K520" s="1850">
        <v>10</v>
      </c>
      <c r="L520" s="1850">
        <v>20</v>
      </c>
      <c r="M520" s="1850">
        <v>20</v>
      </c>
      <c r="N520" s="1850">
        <v>20</v>
      </c>
      <c r="O520" s="1305"/>
      <c r="P520" s="1305"/>
      <c r="Q520" s="1305"/>
      <c r="R520" s="1305"/>
      <c r="S520" s="1305"/>
      <c r="T520" s="1305"/>
      <c r="U520" s="1305"/>
      <c r="V520" s="1327"/>
    </row>
    <row r="521" spans="1:22" x14ac:dyDescent="0.25">
      <c r="A521" s="1377"/>
      <c r="B521" s="1371"/>
      <c r="C521" s="1372"/>
      <c r="D521" s="1373"/>
      <c r="E521" s="1372"/>
      <c r="F521" s="1424"/>
      <c r="G521" s="1291" t="s">
        <v>1023</v>
      </c>
      <c r="H521" s="1318" t="s">
        <v>1024</v>
      </c>
      <c r="I521" s="1288"/>
      <c r="J521" s="1850">
        <f t="shared" si="58"/>
        <v>170</v>
      </c>
      <c r="K521" s="1850">
        <v>40</v>
      </c>
      <c r="L521" s="1850">
        <v>40</v>
      </c>
      <c r="M521" s="1850">
        <v>45</v>
      </c>
      <c r="N521" s="1850">
        <v>45</v>
      </c>
      <c r="O521" s="1305"/>
      <c r="P521" s="1305"/>
      <c r="Q521" s="1305"/>
      <c r="R521" s="1305"/>
      <c r="S521" s="1305"/>
      <c r="T521" s="1305"/>
      <c r="U521" s="1305"/>
      <c r="V521" s="1327"/>
    </row>
    <row r="522" spans="1:22" ht="16.5" x14ac:dyDescent="0.25">
      <c r="A522" s="1377"/>
      <c r="B522" s="1371"/>
      <c r="C522" s="1372"/>
      <c r="D522" s="1373"/>
      <c r="E522" s="1372"/>
      <c r="F522" s="1424"/>
      <c r="G522" s="1291" t="s">
        <v>1025</v>
      </c>
      <c r="H522" s="1318" t="s">
        <v>1026</v>
      </c>
      <c r="I522" s="1288"/>
      <c r="J522" s="1850">
        <f t="shared" si="58"/>
        <v>220</v>
      </c>
      <c r="K522" s="1850">
        <v>50</v>
      </c>
      <c r="L522" s="1850">
        <v>60</v>
      </c>
      <c r="M522" s="1850">
        <v>60</v>
      </c>
      <c r="N522" s="1850">
        <v>50</v>
      </c>
      <c r="O522" s="1305"/>
      <c r="P522" s="1305"/>
      <c r="Q522" s="1305"/>
      <c r="R522" s="1305"/>
      <c r="S522" s="1305"/>
      <c r="T522" s="1305"/>
      <c r="U522" s="1305"/>
      <c r="V522" s="1327"/>
    </row>
    <row r="523" spans="1:22" x14ac:dyDescent="0.25">
      <c r="A523" s="1377"/>
      <c r="B523" s="1371"/>
      <c r="C523" s="1372"/>
      <c r="D523" s="1373"/>
      <c r="E523" s="1372"/>
      <c r="F523" s="1424"/>
      <c r="G523" s="1291" t="s">
        <v>1027</v>
      </c>
      <c r="H523" s="1318" t="s">
        <v>1028</v>
      </c>
      <c r="I523" s="1288"/>
      <c r="J523" s="1850">
        <f t="shared" si="58"/>
        <v>120</v>
      </c>
      <c r="K523" s="1850">
        <v>30</v>
      </c>
      <c r="L523" s="1850">
        <v>30</v>
      </c>
      <c r="M523" s="1850">
        <v>30</v>
      </c>
      <c r="N523" s="1850">
        <v>30</v>
      </c>
      <c r="O523" s="1305"/>
      <c r="P523" s="1305"/>
      <c r="Q523" s="1305"/>
      <c r="R523" s="1305"/>
      <c r="S523" s="1305"/>
      <c r="T523" s="1305"/>
      <c r="U523" s="1305"/>
      <c r="V523" s="1327"/>
    </row>
    <row r="524" spans="1:22" ht="24" hidden="1" customHeight="1" x14ac:dyDescent="0.25">
      <c r="A524" s="1377"/>
      <c r="B524" s="1371"/>
      <c r="C524" s="1387">
        <v>3000008</v>
      </c>
      <c r="D524" s="2638" t="s">
        <v>1029</v>
      </c>
      <c r="E524" s="1387">
        <v>5000106</v>
      </c>
      <c r="F524" s="1417" t="s">
        <v>1030</v>
      </c>
      <c r="G524" s="1474"/>
      <c r="H524" s="1318"/>
      <c r="I524" s="1281" t="s">
        <v>596</v>
      </c>
      <c r="J524" s="1475"/>
      <c r="K524" s="1475"/>
      <c r="L524" s="1475"/>
      <c r="M524" s="1475"/>
      <c r="N524" s="1475"/>
      <c r="O524" s="1305"/>
      <c r="P524" s="1305"/>
      <c r="Q524" s="1305"/>
      <c r="R524" s="1305"/>
      <c r="S524" s="1305"/>
      <c r="T524" s="1305"/>
      <c r="U524" s="1305"/>
      <c r="V524" s="1327"/>
    </row>
    <row r="525" spans="1:22" ht="19.5" hidden="1" customHeight="1" x14ac:dyDescent="0.25">
      <c r="A525" s="1377"/>
      <c r="B525" s="1371"/>
      <c r="C525" s="1372"/>
      <c r="D525" s="2639"/>
      <c r="E525" s="1372"/>
      <c r="F525" s="1424"/>
      <c r="G525" s="1291" t="s">
        <v>1031</v>
      </c>
      <c r="H525" s="1399" t="s">
        <v>1032</v>
      </c>
      <c r="I525" s="1288"/>
      <c r="J525" s="1475"/>
      <c r="K525" s="1475"/>
      <c r="L525" s="1475"/>
      <c r="M525" s="1475"/>
      <c r="N525" s="1475"/>
      <c r="O525" s="1305"/>
      <c r="P525" s="1305"/>
      <c r="Q525" s="1305"/>
      <c r="R525" s="1305"/>
      <c r="S525" s="1305"/>
      <c r="T525" s="1305"/>
      <c r="U525" s="1305"/>
      <c r="V525" s="1327"/>
    </row>
    <row r="526" spans="1:22" ht="19.5" hidden="1" customHeight="1" x14ac:dyDescent="0.25">
      <c r="A526" s="1377"/>
      <c r="B526" s="1371"/>
      <c r="C526" s="1372"/>
      <c r="D526" s="2639"/>
      <c r="E526" s="1372"/>
      <c r="F526" s="1424"/>
      <c r="G526" s="1291" t="s">
        <v>1033</v>
      </c>
      <c r="H526" s="1399" t="s">
        <v>1034</v>
      </c>
      <c r="I526" s="1288"/>
      <c r="J526" s="1475"/>
      <c r="K526" s="1475"/>
      <c r="L526" s="1475"/>
      <c r="M526" s="1475"/>
      <c r="N526" s="1475"/>
      <c r="O526" s="1305"/>
      <c r="P526" s="1305"/>
      <c r="Q526" s="1305"/>
      <c r="R526" s="1305"/>
      <c r="S526" s="1305"/>
      <c r="T526" s="1305"/>
      <c r="U526" s="1305"/>
      <c r="V526" s="1327"/>
    </row>
    <row r="527" spans="1:22" ht="19.5" hidden="1" customHeight="1" x14ac:dyDescent="0.25">
      <c r="A527" s="1377"/>
      <c r="B527" s="1371"/>
      <c r="C527" s="1372"/>
      <c r="D527" s="2639"/>
      <c r="E527" s="1372"/>
      <c r="F527" s="1424"/>
      <c r="G527" s="1291" t="s">
        <v>1035</v>
      </c>
      <c r="H527" s="1399" t="s">
        <v>1036</v>
      </c>
      <c r="I527" s="1288"/>
      <c r="J527" s="1475"/>
      <c r="K527" s="1475"/>
      <c r="L527" s="1475"/>
      <c r="M527" s="1475"/>
      <c r="N527" s="1475"/>
      <c r="O527" s="1305"/>
      <c r="P527" s="1305"/>
      <c r="Q527" s="1305"/>
      <c r="R527" s="1305"/>
      <c r="S527" s="1305"/>
      <c r="T527" s="1305"/>
      <c r="U527" s="1305"/>
      <c r="V527" s="1327"/>
    </row>
    <row r="528" spans="1:22" ht="19.5" hidden="1" customHeight="1" x14ac:dyDescent="0.25">
      <c r="A528" s="1377"/>
      <c r="B528" s="1371"/>
      <c r="C528" s="1372"/>
      <c r="D528" s="2639"/>
      <c r="E528" s="1372"/>
      <c r="F528" s="1424"/>
      <c r="G528" s="1291" t="s">
        <v>1037</v>
      </c>
      <c r="H528" s="1399" t="s">
        <v>1038</v>
      </c>
      <c r="I528" s="1288"/>
      <c r="J528" s="1475"/>
      <c r="K528" s="1475"/>
      <c r="L528" s="1475"/>
      <c r="M528" s="1475"/>
      <c r="N528" s="1475"/>
      <c r="O528" s="1305"/>
      <c r="P528" s="1305"/>
      <c r="Q528" s="1305"/>
      <c r="R528" s="1305"/>
      <c r="S528" s="1305"/>
      <c r="T528" s="1305"/>
      <c r="U528" s="1305"/>
      <c r="V528" s="1327"/>
    </row>
    <row r="529" spans="1:22" hidden="1" x14ac:dyDescent="0.25">
      <c r="A529" s="1377"/>
      <c r="B529" s="1371"/>
      <c r="C529" s="1372"/>
      <c r="D529" s="2639"/>
      <c r="E529" s="1372"/>
      <c r="F529" s="1424"/>
      <c r="G529" s="1291" t="s">
        <v>1039</v>
      </c>
      <c r="H529" s="1318" t="s">
        <v>1040</v>
      </c>
      <c r="I529" s="1288"/>
      <c r="J529" s="1475"/>
      <c r="K529" s="1475"/>
      <c r="L529" s="1475"/>
      <c r="M529" s="1475"/>
      <c r="N529" s="1475"/>
      <c r="O529" s="1305"/>
      <c r="P529" s="1305"/>
      <c r="Q529" s="1305"/>
      <c r="R529" s="1305"/>
      <c r="S529" s="1305"/>
      <c r="T529" s="1305"/>
      <c r="U529" s="1305"/>
      <c r="V529" s="1327"/>
    </row>
    <row r="530" spans="1:22" hidden="1" x14ac:dyDescent="0.25">
      <c r="A530" s="1377"/>
      <c r="B530" s="1371"/>
      <c r="C530" s="1372"/>
      <c r="D530" s="2639"/>
      <c r="E530" s="1372"/>
      <c r="F530" s="1424"/>
      <c r="G530" s="1291" t="s">
        <v>1041</v>
      </c>
      <c r="H530" s="1318" t="s">
        <v>1042</v>
      </c>
      <c r="I530" s="1288"/>
      <c r="J530" s="1475"/>
      <c r="K530" s="1475"/>
      <c r="L530" s="1475"/>
      <c r="M530" s="1475"/>
      <c r="N530" s="1475"/>
      <c r="O530" s="1305"/>
      <c r="P530" s="1305"/>
      <c r="Q530" s="1305"/>
      <c r="R530" s="1305"/>
      <c r="S530" s="1305"/>
      <c r="T530" s="1305"/>
      <c r="U530" s="1305"/>
      <c r="V530" s="1327"/>
    </row>
    <row r="531" spans="1:22" hidden="1" x14ac:dyDescent="0.25">
      <c r="A531" s="1377"/>
      <c r="B531" s="1371"/>
      <c r="C531" s="1372"/>
      <c r="D531" s="2639"/>
      <c r="E531" s="1372"/>
      <c r="F531" s="1424"/>
      <c r="G531" s="2132"/>
      <c r="H531" s="1975" t="s">
        <v>1044</v>
      </c>
      <c r="I531" s="1288"/>
      <c r="J531" s="1475"/>
      <c r="K531" s="1475"/>
      <c r="L531" s="1475"/>
      <c r="M531" s="1475"/>
      <c r="N531" s="1475"/>
      <c r="O531" s="1305"/>
      <c r="P531" s="1305"/>
      <c r="Q531" s="1305"/>
      <c r="R531" s="1305"/>
      <c r="S531" s="1305"/>
      <c r="T531" s="1305"/>
      <c r="U531" s="1305"/>
      <c r="V531" s="1327"/>
    </row>
    <row r="532" spans="1:22" hidden="1" x14ac:dyDescent="0.25">
      <c r="A532" s="1377"/>
      <c r="B532" s="1371"/>
      <c r="C532" s="1372"/>
      <c r="D532" s="2639"/>
      <c r="E532" s="1372"/>
      <c r="F532" s="1424"/>
      <c r="G532" s="1291" t="s">
        <v>1045</v>
      </c>
      <c r="H532" s="1318" t="s">
        <v>1046</v>
      </c>
      <c r="I532" s="1288"/>
      <c r="J532" s="1475"/>
      <c r="K532" s="1475"/>
      <c r="L532" s="1475"/>
      <c r="M532" s="1475"/>
      <c r="N532" s="1475"/>
      <c r="O532" s="1305"/>
      <c r="P532" s="1305"/>
      <c r="Q532" s="1305"/>
      <c r="R532" s="1305"/>
      <c r="S532" s="1305"/>
      <c r="T532" s="1305"/>
      <c r="U532" s="1305"/>
      <c r="V532" s="1327"/>
    </row>
    <row r="533" spans="1:22" hidden="1" x14ac:dyDescent="0.25">
      <c r="A533" s="1377"/>
      <c r="B533" s="1371"/>
      <c r="C533" s="1372"/>
      <c r="D533" s="2639"/>
      <c r="E533" s="1372"/>
      <c r="F533" s="1424"/>
      <c r="G533" s="1291" t="s">
        <v>1047</v>
      </c>
      <c r="H533" s="1318" t="s">
        <v>1048</v>
      </c>
      <c r="I533" s="1288"/>
      <c r="J533" s="1475"/>
      <c r="K533" s="1475"/>
      <c r="L533" s="1475"/>
      <c r="M533" s="1475"/>
      <c r="N533" s="1475"/>
      <c r="O533" s="1305"/>
      <c r="P533" s="1305"/>
      <c r="Q533" s="1305"/>
      <c r="R533" s="1305"/>
      <c r="S533" s="1305"/>
      <c r="T533" s="1305"/>
      <c r="U533" s="1305"/>
      <c r="V533" s="1327"/>
    </row>
    <row r="534" spans="1:22" ht="16.5" hidden="1" x14ac:dyDescent="0.25">
      <c r="A534" s="1377"/>
      <c r="B534" s="1371"/>
      <c r="C534" s="1372"/>
      <c r="D534" s="2639"/>
      <c r="E534" s="1372"/>
      <c r="F534" s="1424"/>
      <c r="G534" s="1291" t="s">
        <v>1049</v>
      </c>
      <c r="H534" s="1318" t="s">
        <v>1050</v>
      </c>
      <c r="I534" s="1288"/>
      <c r="J534" s="1475"/>
      <c r="K534" s="1475"/>
      <c r="L534" s="1475"/>
      <c r="M534" s="1475"/>
      <c r="N534" s="1475"/>
      <c r="O534" s="1305"/>
      <c r="P534" s="1305"/>
      <c r="Q534" s="1305"/>
      <c r="R534" s="1305"/>
      <c r="S534" s="1305"/>
      <c r="T534" s="1305"/>
      <c r="U534" s="1305"/>
      <c r="V534" s="1327"/>
    </row>
    <row r="535" spans="1:22" hidden="1" x14ac:dyDescent="0.25">
      <c r="A535" s="1377"/>
      <c r="B535" s="1371"/>
      <c r="C535" s="1372"/>
      <c r="D535" s="2639"/>
      <c r="E535" s="1372"/>
      <c r="F535" s="1424"/>
      <c r="G535" s="1273"/>
      <c r="H535" s="1318" t="s">
        <v>1052</v>
      </c>
      <c r="I535" s="1288"/>
      <c r="J535" s="1475"/>
      <c r="K535" s="1475"/>
      <c r="L535" s="1475"/>
      <c r="M535" s="1475"/>
      <c r="N535" s="1475"/>
      <c r="O535" s="1305"/>
      <c r="P535" s="1305"/>
      <c r="Q535" s="1305"/>
      <c r="R535" s="1305"/>
      <c r="S535" s="1305"/>
      <c r="T535" s="1305"/>
      <c r="U535" s="1305"/>
      <c r="V535" s="1327"/>
    </row>
    <row r="536" spans="1:22" hidden="1" x14ac:dyDescent="0.25">
      <c r="A536" s="1377"/>
      <c r="B536" s="1371"/>
      <c r="C536" s="1372"/>
      <c r="D536" s="2639"/>
      <c r="E536" s="1372"/>
      <c r="F536" s="1424"/>
      <c r="G536" s="1291" t="s">
        <v>1053</v>
      </c>
      <c r="H536" s="1318" t="s">
        <v>1054</v>
      </c>
      <c r="I536" s="1288"/>
      <c r="J536" s="1475"/>
      <c r="K536" s="1475"/>
      <c r="L536" s="1475"/>
      <c r="M536" s="1475"/>
      <c r="N536" s="1475"/>
      <c r="O536" s="1305"/>
      <c r="P536" s="1305"/>
      <c r="Q536" s="1305"/>
      <c r="R536" s="1305"/>
      <c r="S536" s="1305"/>
      <c r="T536" s="1305"/>
      <c r="U536" s="1305"/>
      <c r="V536" s="1327"/>
    </row>
    <row r="537" spans="1:22" hidden="1" x14ac:dyDescent="0.25">
      <c r="A537" s="1377"/>
      <c r="B537" s="1371"/>
      <c r="C537" s="1372"/>
      <c r="D537" s="2639"/>
      <c r="E537" s="1372"/>
      <c r="F537" s="1424"/>
      <c r="G537" s="1291" t="s">
        <v>1055</v>
      </c>
      <c r="H537" s="1318" t="s">
        <v>1056</v>
      </c>
      <c r="I537" s="1288"/>
      <c r="J537" s="1475"/>
      <c r="K537" s="1475"/>
      <c r="L537" s="1475"/>
      <c r="M537" s="1475"/>
      <c r="N537" s="1475"/>
      <c r="O537" s="1305"/>
      <c r="P537" s="1305"/>
      <c r="Q537" s="1305"/>
      <c r="R537" s="1305"/>
      <c r="S537" s="1305"/>
      <c r="T537" s="1305"/>
      <c r="U537" s="1305"/>
      <c r="V537" s="1327"/>
    </row>
    <row r="538" spans="1:22" hidden="1" x14ac:dyDescent="0.25">
      <c r="A538" s="1377"/>
      <c r="B538" s="1371"/>
      <c r="C538" s="1372"/>
      <c r="D538" s="2639"/>
      <c r="E538" s="1372"/>
      <c r="F538" s="1424"/>
      <c r="G538" s="1291" t="s">
        <v>1057</v>
      </c>
      <c r="H538" s="1318" t="s">
        <v>1058</v>
      </c>
      <c r="I538" s="1288"/>
      <c r="J538" s="1475"/>
      <c r="K538" s="1475"/>
      <c r="L538" s="1475"/>
      <c r="M538" s="1475"/>
      <c r="N538" s="1475"/>
      <c r="O538" s="1305"/>
      <c r="P538" s="1305"/>
      <c r="Q538" s="1305"/>
      <c r="R538" s="1305"/>
      <c r="S538" s="1305"/>
      <c r="T538" s="1305"/>
      <c r="U538" s="1305"/>
      <c r="V538" s="1327"/>
    </row>
    <row r="539" spans="1:22" hidden="1" x14ac:dyDescent="0.25">
      <c r="A539" s="1377"/>
      <c r="B539" s="1371"/>
      <c r="C539" s="1372"/>
      <c r="D539" s="2639"/>
      <c r="E539" s="1372"/>
      <c r="F539" s="1424"/>
      <c r="G539" s="1291" t="s">
        <v>1059</v>
      </c>
      <c r="H539" s="1318" t="s">
        <v>1060</v>
      </c>
      <c r="I539" s="1288"/>
      <c r="J539" s="1475"/>
      <c r="K539" s="1475"/>
      <c r="L539" s="1475"/>
      <c r="M539" s="1475"/>
      <c r="N539" s="1475"/>
      <c r="O539" s="1305"/>
      <c r="P539" s="1305"/>
      <c r="Q539" s="1305"/>
      <c r="R539" s="1305"/>
      <c r="S539" s="1305"/>
      <c r="T539" s="1305"/>
      <c r="U539" s="1305"/>
      <c r="V539" s="1327"/>
    </row>
    <row r="540" spans="1:22" hidden="1" x14ac:dyDescent="0.25">
      <c r="A540" s="1377"/>
      <c r="B540" s="1371"/>
      <c r="C540" s="1372"/>
      <c r="D540" s="2639"/>
      <c r="E540" s="1372"/>
      <c r="F540" s="1424"/>
      <c r="G540" s="1291" t="s">
        <v>1061</v>
      </c>
      <c r="H540" s="1318" t="s">
        <v>1062</v>
      </c>
      <c r="I540" s="1288"/>
      <c r="J540" s="1475"/>
      <c r="K540" s="1475"/>
      <c r="L540" s="1475"/>
      <c r="M540" s="1475"/>
      <c r="N540" s="1475"/>
      <c r="O540" s="1305"/>
      <c r="P540" s="1305"/>
      <c r="Q540" s="1305"/>
      <c r="R540" s="1305"/>
      <c r="S540" s="1305"/>
      <c r="T540" s="1305"/>
      <c r="U540" s="1305"/>
      <c r="V540" s="1327"/>
    </row>
    <row r="541" spans="1:22" hidden="1" x14ac:dyDescent="0.25">
      <c r="A541" s="1377"/>
      <c r="B541" s="1371"/>
      <c r="C541" s="1372"/>
      <c r="D541" s="2639"/>
      <c r="E541" s="1372"/>
      <c r="F541" s="1424"/>
      <c r="G541" s="1291" t="s">
        <v>1063</v>
      </c>
      <c r="H541" s="1318" t="s">
        <v>1064</v>
      </c>
      <c r="I541" s="1288"/>
      <c r="J541" s="1475"/>
      <c r="K541" s="1475"/>
      <c r="L541" s="1475"/>
      <c r="M541" s="1475"/>
      <c r="N541" s="1475"/>
      <c r="O541" s="1305"/>
      <c r="P541" s="1305"/>
      <c r="Q541" s="1305"/>
      <c r="R541" s="1305"/>
      <c r="S541" s="1305"/>
      <c r="T541" s="1305"/>
      <c r="U541" s="1305"/>
      <c r="V541" s="1327"/>
    </row>
    <row r="542" spans="1:22" hidden="1" x14ac:dyDescent="0.25">
      <c r="A542" s="1377"/>
      <c r="B542" s="1371"/>
      <c r="C542" s="1372"/>
      <c r="D542" s="2639"/>
      <c r="E542" s="1372"/>
      <c r="F542" s="1424"/>
      <c r="G542" s="2132"/>
      <c r="H542" s="1975" t="s">
        <v>1065</v>
      </c>
      <c r="I542" s="1288"/>
      <c r="J542" s="1475"/>
      <c r="K542" s="1475"/>
      <c r="L542" s="1475"/>
      <c r="M542" s="1475"/>
      <c r="N542" s="1475"/>
      <c r="O542" s="1305"/>
      <c r="P542" s="1305"/>
      <c r="Q542" s="1305"/>
      <c r="R542" s="1305"/>
      <c r="S542" s="1305"/>
      <c r="T542" s="1305"/>
      <c r="U542" s="1305"/>
      <c r="V542" s="1327"/>
    </row>
    <row r="543" spans="1:22" ht="16.5" hidden="1" x14ac:dyDescent="0.25">
      <c r="A543" s="1379"/>
      <c r="B543" s="1380"/>
      <c r="C543" s="1381"/>
      <c r="D543" s="2639"/>
      <c r="E543" s="1372"/>
      <c r="F543" s="1426"/>
      <c r="G543" s="2133"/>
      <c r="H543" s="1975" t="s">
        <v>1066</v>
      </c>
      <c r="I543" s="1296"/>
      <c r="J543" s="1475"/>
      <c r="K543" s="1475"/>
      <c r="L543" s="1475"/>
      <c r="M543" s="1475"/>
      <c r="N543" s="1475"/>
      <c r="O543" s="1305"/>
      <c r="P543" s="1305"/>
      <c r="Q543" s="1305"/>
      <c r="R543" s="1305"/>
      <c r="S543" s="1305"/>
      <c r="T543" s="1305"/>
      <c r="U543" s="1305"/>
      <c r="V543" s="1327"/>
    </row>
    <row r="544" spans="1:22" ht="34.5" hidden="1" customHeight="1" x14ac:dyDescent="0.25">
      <c r="A544" s="1370" t="s">
        <v>396</v>
      </c>
      <c r="B544" s="1386" t="s">
        <v>1067</v>
      </c>
      <c r="C544" s="1372">
        <v>3000009</v>
      </c>
      <c r="D544" s="1265" t="s">
        <v>1068</v>
      </c>
      <c r="E544" s="1394">
        <v>5000107</v>
      </c>
      <c r="F544" s="1417" t="s">
        <v>1069</v>
      </c>
      <c r="G544" s="1418"/>
      <c r="H544" s="1318"/>
      <c r="I544" s="1281" t="s">
        <v>1070</v>
      </c>
      <c r="J544" s="1475"/>
      <c r="K544" s="1475"/>
      <c r="L544" s="1475"/>
      <c r="M544" s="1475"/>
      <c r="N544" s="1475"/>
      <c r="O544" s="1305"/>
      <c r="P544" s="1305"/>
      <c r="Q544" s="1305"/>
      <c r="R544" s="1305"/>
      <c r="S544" s="1305"/>
      <c r="T544" s="1305"/>
      <c r="U544" s="1305"/>
      <c r="V544" s="1327"/>
    </row>
    <row r="545" spans="1:22" ht="38.25" hidden="1" customHeight="1" x14ac:dyDescent="0.25">
      <c r="A545" s="1377"/>
      <c r="B545" s="1371"/>
      <c r="C545" s="1372"/>
      <c r="D545" s="1265"/>
      <c r="E545" s="1394"/>
      <c r="F545" s="1426"/>
      <c r="G545" s="1291" t="s">
        <v>1072</v>
      </c>
      <c r="H545" s="1318" t="s">
        <v>1073</v>
      </c>
      <c r="I545" s="1296"/>
      <c r="J545" s="1475"/>
      <c r="K545" s="1475"/>
      <c r="L545" s="1475"/>
      <c r="M545" s="1475"/>
      <c r="N545" s="1475"/>
      <c r="O545" s="1305"/>
      <c r="P545" s="1305"/>
      <c r="Q545" s="1305"/>
      <c r="R545" s="1305"/>
      <c r="S545" s="1305"/>
      <c r="T545" s="1305"/>
      <c r="U545" s="1305"/>
      <c r="V545" s="1327"/>
    </row>
    <row r="546" spans="1:22" ht="31.5" hidden="1" customHeight="1" x14ac:dyDescent="0.25">
      <c r="A546" s="1377"/>
      <c r="B546" s="1371"/>
      <c r="C546" s="1372">
        <v>3000010</v>
      </c>
      <c r="D546" s="1389" t="s">
        <v>1074</v>
      </c>
      <c r="E546" s="1394">
        <v>5000108</v>
      </c>
      <c r="F546" s="1417" t="s">
        <v>1075</v>
      </c>
      <c r="G546" s="1418"/>
      <c r="H546" s="1318"/>
      <c r="I546" s="1281" t="s">
        <v>596</v>
      </c>
      <c r="J546" s="1475"/>
      <c r="K546" s="1475"/>
      <c r="L546" s="1475"/>
      <c r="M546" s="1475"/>
      <c r="N546" s="1475"/>
      <c r="O546" s="1305"/>
      <c r="P546" s="1305"/>
      <c r="Q546" s="1305"/>
      <c r="R546" s="1305"/>
      <c r="S546" s="1305"/>
      <c r="T546" s="1305"/>
      <c r="U546" s="1305"/>
      <c r="V546" s="1327"/>
    </row>
    <row r="547" spans="1:22" ht="24.75" hidden="1" customHeight="1" x14ac:dyDescent="0.25">
      <c r="A547" s="1377"/>
      <c r="B547" s="1371"/>
      <c r="C547" s="1372"/>
      <c r="D547" s="1389"/>
      <c r="E547" s="1394"/>
      <c r="F547" s="1424"/>
      <c r="G547" s="1291" t="s">
        <v>1076</v>
      </c>
      <c r="H547" s="1476" t="s">
        <v>1077</v>
      </c>
      <c r="I547" s="1288"/>
      <c r="J547" s="1475"/>
      <c r="K547" s="1475"/>
      <c r="L547" s="1475"/>
      <c r="M547" s="1475"/>
      <c r="N547" s="1475"/>
      <c r="O547" s="1305"/>
      <c r="P547" s="1305"/>
      <c r="Q547" s="1305"/>
      <c r="R547" s="1305"/>
      <c r="S547" s="1305"/>
      <c r="T547" s="1305"/>
      <c r="U547" s="1305"/>
      <c r="V547" s="1327"/>
    </row>
    <row r="548" spans="1:22" ht="16.5" hidden="1" x14ac:dyDescent="0.25">
      <c r="A548" s="1377"/>
      <c r="B548" s="1371"/>
      <c r="C548" s="1372"/>
      <c r="D548" s="1389"/>
      <c r="E548" s="1394"/>
      <c r="F548" s="1424"/>
      <c r="G548" s="1291" t="s">
        <v>1078</v>
      </c>
      <c r="H548" s="1476" t="s">
        <v>1079</v>
      </c>
      <c r="I548" s="1288"/>
      <c r="J548" s="1475"/>
      <c r="K548" s="1475"/>
      <c r="L548" s="1475"/>
      <c r="M548" s="1475"/>
      <c r="N548" s="1475"/>
      <c r="O548" s="1305"/>
      <c r="P548" s="1305"/>
      <c r="Q548" s="1305"/>
      <c r="R548" s="1305"/>
      <c r="S548" s="1305"/>
      <c r="T548" s="1305"/>
      <c r="U548" s="1305"/>
      <c r="V548" s="1327"/>
    </row>
    <row r="549" spans="1:22" ht="45.75" hidden="1" customHeight="1" x14ac:dyDescent="0.25">
      <c r="A549" s="1377"/>
      <c r="B549" s="1371"/>
      <c r="C549" s="1372"/>
      <c r="D549" s="1389"/>
      <c r="E549" s="1394"/>
      <c r="F549" s="1426"/>
      <c r="G549" s="1291" t="s">
        <v>1080</v>
      </c>
      <c r="H549" s="1476" t="s">
        <v>1081</v>
      </c>
      <c r="I549" s="1296"/>
      <c r="J549" s="1475"/>
      <c r="K549" s="1475"/>
      <c r="L549" s="1475"/>
      <c r="M549" s="1475"/>
      <c r="N549" s="1475"/>
      <c r="O549" s="1305"/>
      <c r="P549" s="1305"/>
      <c r="Q549" s="1305"/>
      <c r="R549" s="1305"/>
      <c r="S549" s="1305"/>
      <c r="T549" s="1305"/>
      <c r="U549" s="1305"/>
      <c r="V549" s="1327"/>
    </row>
    <row r="550" spans="1:22" ht="15.75" customHeight="1" x14ac:dyDescent="0.25">
      <c r="A550" s="1377"/>
      <c r="B550" s="1371"/>
      <c r="C550" s="1372">
        <v>3000011</v>
      </c>
      <c r="D550" s="1373" t="s">
        <v>1082</v>
      </c>
      <c r="E550" s="1372">
        <v>5000109</v>
      </c>
      <c r="F550" s="1417" t="s">
        <v>1083</v>
      </c>
      <c r="G550" s="1418"/>
      <c r="H550" s="1477"/>
      <c r="I550" s="1281" t="s">
        <v>1070</v>
      </c>
      <c r="J550" s="1850">
        <f>(K550+L550+M550+N550)</f>
        <v>162</v>
      </c>
      <c r="K550" s="1850">
        <f t="shared" ref="K550:N550" si="60">(K551+K552+K553+K554+K555)</f>
        <v>38</v>
      </c>
      <c r="L550" s="1850">
        <f t="shared" si="60"/>
        <v>42</v>
      </c>
      <c r="M550" s="1850">
        <f t="shared" si="60"/>
        <v>41</v>
      </c>
      <c r="N550" s="1850">
        <f t="shared" si="60"/>
        <v>41</v>
      </c>
      <c r="O550" s="1305"/>
      <c r="P550" s="1349">
        <v>3500</v>
      </c>
      <c r="Q550" s="1305"/>
      <c r="R550" s="1305"/>
      <c r="S550" s="1305"/>
      <c r="T550" s="1305"/>
      <c r="U550" s="1305"/>
      <c r="V550" s="1327"/>
    </row>
    <row r="551" spans="1:22" ht="24.75" x14ac:dyDescent="0.25">
      <c r="A551" s="1377"/>
      <c r="B551" s="1371"/>
      <c r="C551" s="1372"/>
      <c r="D551" s="1373"/>
      <c r="E551" s="1372"/>
      <c r="F551" s="1424"/>
      <c r="G551" s="1291" t="s">
        <v>1084</v>
      </c>
      <c r="H551" s="1318" t="s">
        <v>1085</v>
      </c>
      <c r="I551" s="1288"/>
      <c r="J551" s="1850">
        <f>(K551+L551+M551+N551)</f>
        <v>88</v>
      </c>
      <c r="K551" s="1850">
        <f>(88/4)</f>
        <v>22</v>
      </c>
      <c r="L551" s="1850">
        <v>22</v>
      </c>
      <c r="M551" s="1850">
        <v>22</v>
      </c>
      <c r="N551" s="1850">
        <v>22</v>
      </c>
      <c r="O551" s="1305"/>
      <c r="P551" s="1305"/>
      <c r="Q551" s="1305"/>
      <c r="R551" s="1305"/>
      <c r="S551" s="1305"/>
      <c r="T551" s="1305"/>
      <c r="U551" s="1305"/>
      <c r="V551" s="1327"/>
    </row>
    <row r="552" spans="1:22" x14ac:dyDescent="0.25">
      <c r="A552" s="1377"/>
      <c r="B552" s="1371"/>
      <c r="C552" s="1372"/>
      <c r="D552" s="1373"/>
      <c r="E552" s="1372"/>
      <c r="F552" s="1424"/>
      <c r="G552" s="1291" t="s">
        <v>1086</v>
      </c>
      <c r="H552" s="1318" t="s">
        <v>1087</v>
      </c>
      <c r="I552" s="1288"/>
      <c r="J552" s="1850">
        <f t="shared" ref="J552:J555" si="61">(K552+L552+M552+N552)</f>
        <v>17</v>
      </c>
      <c r="K552" s="1850">
        <v>4</v>
      </c>
      <c r="L552" s="1850">
        <v>5</v>
      </c>
      <c r="M552" s="1850">
        <v>4</v>
      </c>
      <c r="N552" s="1850">
        <v>4</v>
      </c>
      <c r="O552" s="1305"/>
      <c r="P552" s="1305"/>
      <c r="Q552" s="1305"/>
      <c r="R552" s="1305"/>
      <c r="S552" s="1305"/>
      <c r="T552" s="1305"/>
      <c r="U552" s="1305"/>
      <c r="V552" s="1327"/>
    </row>
    <row r="553" spans="1:22" ht="16.5" x14ac:dyDescent="0.25">
      <c r="A553" s="1377"/>
      <c r="B553" s="1371"/>
      <c r="C553" s="1372"/>
      <c r="D553" s="1373"/>
      <c r="E553" s="1372"/>
      <c r="F553" s="1424"/>
      <c r="G553" s="1291" t="s">
        <v>1088</v>
      </c>
      <c r="H553" s="1476" t="s">
        <v>1089</v>
      </c>
      <c r="I553" s="1288"/>
      <c r="J553" s="1850">
        <f t="shared" si="61"/>
        <v>19</v>
      </c>
      <c r="K553" s="1850">
        <v>4</v>
      </c>
      <c r="L553" s="1850">
        <v>5</v>
      </c>
      <c r="M553" s="1850">
        <v>5</v>
      </c>
      <c r="N553" s="1850">
        <v>5</v>
      </c>
      <c r="O553" s="1305"/>
      <c r="P553" s="1305"/>
      <c r="Q553" s="1305"/>
      <c r="R553" s="1305"/>
      <c r="S553" s="1305"/>
      <c r="T553" s="1305"/>
      <c r="U553" s="1305"/>
      <c r="V553" s="1327"/>
    </row>
    <row r="554" spans="1:22" x14ac:dyDescent="0.25">
      <c r="A554" s="1377"/>
      <c r="B554" s="1371"/>
      <c r="C554" s="1372"/>
      <c r="D554" s="1373"/>
      <c r="E554" s="1372"/>
      <c r="F554" s="1424"/>
      <c r="G554" s="1291" t="s">
        <v>1090</v>
      </c>
      <c r="H554" s="1318" t="s">
        <v>1091</v>
      </c>
      <c r="I554" s="1288"/>
      <c r="J554" s="1850">
        <f t="shared" si="61"/>
        <v>19</v>
      </c>
      <c r="K554" s="1850">
        <v>4</v>
      </c>
      <c r="L554" s="1850">
        <v>5</v>
      </c>
      <c r="M554" s="1850">
        <v>5</v>
      </c>
      <c r="N554" s="1850">
        <v>5</v>
      </c>
      <c r="O554" s="1305"/>
      <c r="P554" s="1305"/>
      <c r="Q554" s="1305"/>
      <c r="R554" s="1305"/>
      <c r="S554" s="1305"/>
      <c r="T554" s="1305"/>
      <c r="U554" s="1305"/>
      <c r="V554" s="1327"/>
    </row>
    <row r="555" spans="1:22" ht="16.5" x14ac:dyDescent="0.25">
      <c r="A555" s="1377"/>
      <c r="B555" s="1371"/>
      <c r="C555" s="1372"/>
      <c r="D555" s="1382"/>
      <c r="E555" s="1381"/>
      <c r="F555" s="1424"/>
      <c r="G555" s="1291" t="s">
        <v>1092</v>
      </c>
      <c r="H555" s="1318" t="s">
        <v>1093</v>
      </c>
      <c r="I555" s="1296"/>
      <c r="J555" s="1850">
        <f t="shared" si="61"/>
        <v>19</v>
      </c>
      <c r="K555" s="1850">
        <v>4</v>
      </c>
      <c r="L555" s="1850">
        <v>5</v>
      </c>
      <c r="M555" s="1850">
        <v>5</v>
      </c>
      <c r="N555" s="1850">
        <v>5</v>
      </c>
      <c r="O555" s="1305"/>
      <c r="P555" s="1305"/>
      <c r="Q555" s="1305"/>
      <c r="R555" s="1305"/>
      <c r="S555" s="1305"/>
      <c r="T555" s="1305"/>
      <c r="U555" s="1305"/>
      <c r="V555" s="1327"/>
    </row>
    <row r="556" spans="1:22" ht="12.75" customHeight="1" x14ac:dyDescent="0.25">
      <c r="A556" s="1377"/>
      <c r="B556" s="1371"/>
      <c r="C556" s="1372">
        <v>3000012</v>
      </c>
      <c r="D556" s="1388" t="s">
        <v>1094</v>
      </c>
      <c r="E556" s="1387">
        <v>5000110</v>
      </c>
      <c r="F556" s="1160"/>
      <c r="G556" s="1474"/>
      <c r="H556" s="1477"/>
      <c r="I556" s="1281" t="s">
        <v>596</v>
      </c>
      <c r="J556" s="1475"/>
      <c r="K556" s="1475"/>
      <c r="L556" s="1475"/>
      <c r="M556" s="1475"/>
      <c r="N556" s="1475"/>
      <c r="O556" s="1305"/>
      <c r="P556" s="1305"/>
      <c r="Q556" s="1305"/>
      <c r="R556" s="1305"/>
      <c r="S556" s="1305"/>
      <c r="T556" s="1305"/>
      <c r="U556" s="1305"/>
      <c r="V556" s="1327"/>
    </row>
    <row r="557" spans="1:22" ht="24.75" hidden="1" x14ac:dyDescent="0.25">
      <c r="A557" s="1377"/>
      <c r="B557" s="1371"/>
      <c r="C557" s="1372"/>
      <c r="D557" s="1373"/>
      <c r="E557" s="1372"/>
      <c r="F557" s="1417" t="s">
        <v>1095</v>
      </c>
      <c r="G557" s="1291" t="s">
        <v>1096</v>
      </c>
      <c r="H557" s="1478" t="s">
        <v>1097</v>
      </c>
      <c r="I557" s="1288"/>
      <c r="J557" s="1475"/>
      <c r="K557" s="1475"/>
      <c r="L557" s="1475"/>
      <c r="M557" s="1475"/>
      <c r="N557" s="1475"/>
      <c r="O557" s="1305"/>
      <c r="P557" s="1305"/>
      <c r="Q557" s="1305"/>
      <c r="R557" s="1305"/>
      <c r="S557" s="1305"/>
      <c r="T557" s="1305"/>
      <c r="U557" s="1305"/>
      <c r="V557" s="1327"/>
    </row>
    <row r="558" spans="1:22" ht="27" hidden="1" x14ac:dyDescent="0.25">
      <c r="A558" s="1377"/>
      <c r="B558" s="1371"/>
      <c r="C558" s="1372"/>
      <c r="D558" s="1373"/>
      <c r="E558" s="1372"/>
      <c r="F558" s="1424"/>
      <c r="G558" s="1291" t="s">
        <v>1098</v>
      </c>
      <c r="H558" s="1478" t="s">
        <v>1099</v>
      </c>
      <c r="I558" s="1288"/>
      <c r="J558" s="1475"/>
      <c r="K558" s="1475"/>
      <c r="L558" s="1475"/>
      <c r="M558" s="1475"/>
      <c r="N558" s="1475"/>
      <c r="O558" s="1305"/>
      <c r="P558" s="1305"/>
      <c r="Q558" s="1305"/>
      <c r="R558" s="1305"/>
      <c r="S558" s="1305"/>
      <c r="T558" s="1305"/>
      <c r="U558" s="1305"/>
      <c r="V558" s="1327"/>
    </row>
    <row r="559" spans="1:22" ht="18" hidden="1" x14ac:dyDescent="0.25">
      <c r="A559" s="1377"/>
      <c r="B559" s="1371"/>
      <c r="C559" s="1372"/>
      <c r="D559" s="1373"/>
      <c r="E559" s="1372"/>
      <c r="F559" s="1424"/>
      <c r="G559" s="1291" t="s">
        <v>1100</v>
      </c>
      <c r="H559" s="1478" t="s">
        <v>1101</v>
      </c>
      <c r="I559" s="1288"/>
      <c r="J559" s="1475"/>
      <c r="K559" s="1475"/>
      <c r="L559" s="1475"/>
      <c r="M559" s="1475"/>
      <c r="N559" s="1475"/>
      <c r="O559" s="1305"/>
      <c r="P559" s="1305"/>
      <c r="Q559" s="1305"/>
      <c r="R559" s="1305"/>
      <c r="S559" s="1305"/>
      <c r="T559" s="1305"/>
      <c r="U559" s="1305"/>
      <c r="V559" s="1327"/>
    </row>
    <row r="560" spans="1:22" ht="18" hidden="1" x14ac:dyDescent="0.25">
      <c r="A560" s="1377"/>
      <c r="B560" s="1371"/>
      <c r="C560" s="1372"/>
      <c r="D560" s="1373"/>
      <c r="E560" s="1372"/>
      <c r="F560" s="1424"/>
      <c r="G560" s="1291" t="s">
        <v>1102</v>
      </c>
      <c r="H560" s="1478" t="s">
        <v>1103</v>
      </c>
      <c r="I560" s="1288"/>
      <c r="J560" s="1475"/>
      <c r="K560" s="1475"/>
      <c r="L560" s="1475"/>
      <c r="M560" s="1475"/>
      <c r="N560" s="1475"/>
      <c r="O560" s="1305"/>
      <c r="P560" s="1305"/>
      <c r="Q560" s="1305"/>
      <c r="R560" s="1305"/>
      <c r="S560" s="1305"/>
      <c r="T560" s="1305"/>
      <c r="U560" s="1305"/>
      <c r="V560" s="1327"/>
    </row>
    <row r="561" spans="1:22" ht="19.5" hidden="1" x14ac:dyDescent="0.25">
      <c r="A561" s="1377"/>
      <c r="B561" s="1371"/>
      <c r="C561" s="1372"/>
      <c r="D561" s="1373"/>
      <c r="E561" s="1372"/>
      <c r="F561" s="1424"/>
      <c r="G561" s="1291" t="s">
        <v>1104</v>
      </c>
      <c r="H561" s="1479" t="s">
        <v>1105</v>
      </c>
      <c r="I561" s="1288"/>
      <c r="J561" s="1475"/>
      <c r="K561" s="1475"/>
      <c r="L561" s="1475"/>
      <c r="M561" s="1475"/>
      <c r="N561" s="1475"/>
      <c r="O561" s="1305"/>
      <c r="P561" s="1305"/>
      <c r="Q561" s="1305"/>
      <c r="R561" s="1305"/>
      <c r="S561" s="1305"/>
      <c r="T561" s="1305"/>
      <c r="U561" s="1305"/>
      <c r="V561" s="1327"/>
    </row>
    <row r="562" spans="1:22" ht="19.5" hidden="1" x14ac:dyDescent="0.25">
      <c r="A562" s="1377"/>
      <c r="B562" s="1371"/>
      <c r="C562" s="1372"/>
      <c r="D562" s="1373"/>
      <c r="E562" s="1372"/>
      <c r="F562" s="1424"/>
      <c r="G562" s="1291" t="s">
        <v>1106</v>
      </c>
      <c r="H562" s="1479" t="s">
        <v>1107</v>
      </c>
      <c r="I562" s="1288"/>
      <c r="J562" s="1475"/>
      <c r="K562" s="1475"/>
      <c r="L562" s="1475"/>
      <c r="M562" s="1475"/>
      <c r="N562" s="1475"/>
      <c r="O562" s="1305"/>
      <c r="P562" s="1305"/>
      <c r="Q562" s="1305"/>
      <c r="R562" s="1305"/>
      <c r="S562" s="1305"/>
      <c r="T562" s="1305"/>
      <c r="U562" s="1305"/>
      <c r="V562" s="1327"/>
    </row>
    <row r="563" spans="1:22" ht="28.5" hidden="1" x14ac:dyDescent="0.25">
      <c r="A563" s="1377"/>
      <c r="B563" s="1371"/>
      <c r="C563" s="1372"/>
      <c r="D563" s="1373"/>
      <c r="E563" s="1372"/>
      <c r="F563" s="1424"/>
      <c r="G563" s="1291" t="s">
        <v>1108</v>
      </c>
      <c r="H563" s="1479" t="s">
        <v>1109</v>
      </c>
      <c r="I563" s="1288"/>
      <c r="J563" s="1475"/>
      <c r="K563" s="1475"/>
      <c r="L563" s="1475"/>
      <c r="M563" s="1475"/>
      <c r="N563" s="1475"/>
      <c r="O563" s="1305"/>
      <c r="P563" s="1305"/>
      <c r="Q563" s="1305"/>
      <c r="R563" s="1305"/>
      <c r="S563" s="1305"/>
      <c r="T563" s="1305"/>
      <c r="U563" s="1305"/>
      <c r="V563" s="1327"/>
    </row>
    <row r="564" spans="1:22" ht="19.5" hidden="1" x14ac:dyDescent="0.25">
      <c r="A564" s="1377"/>
      <c r="B564" s="1371"/>
      <c r="C564" s="1372"/>
      <c r="D564" s="1373"/>
      <c r="E564" s="1372"/>
      <c r="F564" s="1424"/>
      <c r="G564" s="1291" t="s">
        <v>1110</v>
      </c>
      <c r="H564" s="1479" t="s">
        <v>1111</v>
      </c>
      <c r="I564" s="1288"/>
      <c r="J564" s="1475"/>
      <c r="K564" s="1475"/>
      <c r="L564" s="1475"/>
      <c r="M564" s="1475"/>
      <c r="N564" s="1475"/>
      <c r="O564" s="1305"/>
      <c r="P564" s="1305"/>
      <c r="Q564" s="1305"/>
      <c r="R564" s="1305"/>
      <c r="S564" s="1305"/>
      <c r="T564" s="1305"/>
      <c r="U564" s="1305"/>
      <c r="V564" s="1327"/>
    </row>
    <row r="565" spans="1:22" ht="19.5" hidden="1" x14ac:dyDescent="0.25">
      <c r="A565" s="1377"/>
      <c r="B565" s="1371"/>
      <c r="C565" s="1372"/>
      <c r="D565" s="1373"/>
      <c r="E565" s="1372"/>
      <c r="F565" s="1424"/>
      <c r="G565" s="1291" t="s">
        <v>1112</v>
      </c>
      <c r="H565" s="1479" t="s">
        <v>1113</v>
      </c>
      <c r="I565" s="1288"/>
      <c r="J565" s="1475"/>
      <c r="K565" s="1475"/>
      <c r="L565" s="1475"/>
      <c r="M565" s="1475"/>
      <c r="N565" s="1475"/>
      <c r="O565" s="1305"/>
      <c r="P565" s="1305"/>
      <c r="Q565" s="1305"/>
      <c r="R565" s="1305"/>
      <c r="S565" s="1305"/>
      <c r="T565" s="1305"/>
      <c r="U565" s="1305"/>
      <c r="V565" s="1327"/>
    </row>
    <row r="566" spans="1:22" ht="19.5" hidden="1" x14ac:dyDescent="0.25">
      <c r="A566" s="1377"/>
      <c r="B566" s="1371"/>
      <c r="C566" s="1372"/>
      <c r="D566" s="1382"/>
      <c r="E566" s="1372"/>
      <c r="F566" s="1424"/>
      <c r="G566" s="1291" t="s">
        <v>1114</v>
      </c>
      <c r="H566" s="1479" t="s">
        <v>1115</v>
      </c>
      <c r="I566" s="1296"/>
      <c r="J566" s="1475"/>
      <c r="K566" s="1475"/>
      <c r="L566" s="1475"/>
      <c r="M566" s="1475"/>
      <c r="N566" s="1475"/>
      <c r="O566" s="1305"/>
      <c r="P566" s="1305"/>
      <c r="Q566" s="1305"/>
      <c r="R566" s="1305"/>
      <c r="S566" s="1305"/>
      <c r="T566" s="1305"/>
      <c r="U566" s="1305"/>
      <c r="V566" s="1327"/>
    </row>
    <row r="567" spans="1:22" ht="27" customHeight="1" x14ac:dyDescent="0.25">
      <c r="A567" s="1377"/>
      <c r="B567" s="1371"/>
      <c r="C567" s="1372">
        <v>3000013</v>
      </c>
      <c r="D567" s="1388" t="s">
        <v>1116</v>
      </c>
      <c r="E567" s="1387">
        <v>5000110</v>
      </c>
      <c r="F567" s="1417" t="s">
        <v>1117</v>
      </c>
      <c r="G567" s="1480"/>
      <c r="H567" s="1479"/>
      <c r="I567" s="1281" t="s">
        <v>596</v>
      </c>
      <c r="J567" s="2142">
        <f t="shared" ref="J567:J600" si="62">(K567+L567+M567+N567)</f>
        <v>433</v>
      </c>
      <c r="K567" s="2142">
        <f t="shared" ref="K567:N567" si="63">(K568+K569+K570+K571+K572+K573+K574)</f>
        <v>90</v>
      </c>
      <c r="L567" s="2142">
        <f t="shared" si="63"/>
        <v>120</v>
      </c>
      <c r="M567" s="2142">
        <f t="shared" si="63"/>
        <v>120</v>
      </c>
      <c r="N567" s="2142">
        <f t="shared" si="63"/>
        <v>103</v>
      </c>
      <c r="O567" s="1305"/>
      <c r="P567" s="1305"/>
      <c r="Q567" s="1305"/>
      <c r="R567" s="1305"/>
      <c r="S567" s="1305"/>
      <c r="T567" s="1305"/>
      <c r="U567" s="1305"/>
      <c r="V567" s="1327"/>
    </row>
    <row r="568" spans="1:22" x14ac:dyDescent="0.25">
      <c r="A568" s="1377"/>
      <c r="B568" s="1371"/>
      <c r="C568" s="1372"/>
      <c r="D568" s="1373"/>
      <c r="E568" s="1372"/>
      <c r="F568" s="1424"/>
      <c r="G568" s="1291" t="s">
        <v>1118</v>
      </c>
      <c r="H568" s="1399" t="s">
        <v>1119</v>
      </c>
      <c r="I568" s="1288"/>
      <c r="J568" s="1850">
        <f t="shared" si="62"/>
        <v>50</v>
      </c>
      <c r="K568" s="1850">
        <v>10</v>
      </c>
      <c r="L568" s="1850">
        <v>15</v>
      </c>
      <c r="M568" s="1850">
        <v>15</v>
      </c>
      <c r="N568" s="1850">
        <v>10</v>
      </c>
      <c r="O568" s="1305"/>
      <c r="P568" s="1305"/>
      <c r="Q568" s="1305"/>
      <c r="R568" s="1305"/>
      <c r="S568" s="1305"/>
      <c r="T568" s="1305"/>
      <c r="U568" s="1305"/>
      <c r="V568" s="1327"/>
    </row>
    <row r="569" spans="1:22" ht="19.5" x14ac:dyDescent="0.25">
      <c r="A569" s="1377"/>
      <c r="B569" s="1371"/>
      <c r="C569" s="1372"/>
      <c r="D569" s="1373"/>
      <c r="E569" s="1372"/>
      <c r="F569" s="1424"/>
      <c r="G569" s="1291" t="s">
        <v>1120</v>
      </c>
      <c r="H569" s="1479" t="s">
        <v>1121</v>
      </c>
      <c r="I569" s="1288"/>
      <c r="J569" s="1850">
        <f t="shared" si="62"/>
        <v>50</v>
      </c>
      <c r="K569" s="1850">
        <v>10</v>
      </c>
      <c r="L569" s="1850">
        <v>15</v>
      </c>
      <c r="M569" s="1850">
        <v>15</v>
      </c>
      <c r="N569" s="1850">
        <v>10</v>
      </c>
      <c r="O569" s="1305"/>
      <c r="P569" s="1305"/>
      <c r="Q569" s="1305"/>
      <c r="R569" s="1305"/>
      <c r="S569" s="1305"/>
      <c r="T569" s="1305"/>
      <c r="U569" s="1305"/>
      <c r="V569" s="1327"/>
    </row>
    <row r="570" spans="1:22" ht="19.5" x14ac:dyDescent="0.25">
      <c r="A570" s="1377"/>
      <c r="B570" s="1371"/>
      <c r="C570" s="1372"/>
      <c r="D570" s="1373"/>
      <c r="E570" s="1372"/>
      <c r="F570" s="1424"/>
      <c r="G570" s="1291" t="s">
        <v>1122</v>
      </c>
      <c r="H570" s="1479" t="s">
        <v>1123</v>
      </c>
      <c r="I570" s="1288"/>
      <c r="J570" s="1850">
        <f t="shared" si="62"/>
        <v>50</v>
      </c>
      <c r="K570" s="1850">
        <v>10</v>
      </c>
      <c r="L570" s="1850">
        <v>15</v>
      </c>
      <c r="M570" s="1850">
        <v>15</v>
      </c>
      <c r="N570" s="1850">
        <v>10</v>
      </c>
      <c r="O570" s="1305"/>
      <c r="P570" s="1305"/>
      <c r="Q570" s="1305"/>
      <c r="R570" s="1305"/>
      <c r="S570" s="1305"/>
      <c r="T570" s="1305"/>
      <c r="U570" s="1305"/>
      <c r="V570" s="1327"/>
    </row>
    <row r="571" spans="1:22" ht="19.5" x14ac:dyDescent="0.25">
      <c r="A571" s="1377"/>
      <c r="B571" s="1371"/>
      <c r="C571" s="1372"/>
      <c r="D571" s="1373"/>
      <c r="E571" s="1372"/>
      <c r="F571" s="1424"/>
      <c r="G571" s="1291" t="s">
        <v>1124</v>
      </c>
      <c r="H571" s="1479" t="s">
        <v>1125</v>
      </c>
      <c r="I571" s="1288"/>
      <c r="J571" s="1850">
        <f t="shared" si="62"/>
        <v>50</v>
      </c>
      <c r="K571" s="1850">
        <v>10</v>
      </c>
      <c r="L571" s="1850">
        <v>15</v>
      </c>
      <c r="M571" s="1850">
        <v>15</v>
      </c>
      <c r="N571" s="1850">
        <v>10</v>
      </c>
      <c r="O571" s="1305"/>
      <c r="P571" s="1305"/>
      <c r="Q571" s="1305"/>
      <c r="R571" s="1305"/>
      <c r="S571" s="1305"/>
      <c r="T571" s="1305"/>
      <c r="U571" s="1305"/>
      <c r="V571" s="1327"/>
    </row>
    <row r="572" spans="1:22" ht="19.5" x14ac:dyDescent="0.25">
      <c r="A572" s="1377"/>
      <c r="B572" s="1371"/>
      <c r="C572" s="1372"/>
      <c r="D572" s="1373"/>
      <c r="E572" s="1372"/>
      <c r="F572" s="1424"/>
      <c r="G572" s="1291" t="s">
        <v>1126</v>
      </c>
      <c r="H572" s="1479" t="s">
        <v>1127</v>
      </c>
      <c r="I572" s="1288"/>
      <c r="J572" s="1850">
        <f t="shared" si="62"/>
        <v>233</v>
      </c>
      <c r="K572" s="1850">
        <v>50</v>
      </c>
      <c r="L572" s="1850">
        <v>60</v>
      </c>
      <c r="M572" s="1850">
        <v>60</v>
      </c>
      <c r="N572" s="1850">
        <v>63</v>
      </c>
      <c r="O572" s="1305"/>
      <c r="P572" s="1305"/>
      <c r="Q572" s="1305"/>
      <c r="R572" s="1305"/>
      <c r="S572" s="1305"/>
      <c r="T572" s="1305"/>
      <c r="U572" s="1305"/>
      <c r="V572" s="1327"/>
    </row>
    <row r="573" spans="1:22" ht="28.5" x14ac:dyDescent="0.25">
      <c r="A573" s="1377"/>
      <c r="B573" s="1371"/>
      <c r="C573" s="1372"/>
      <c r="D573" s="1373"/>
      <c r="E573" s="1372"/>
      <c r="F573" s="1424"/>
      <c r="G573" s="1291" t="s">
        <v>1128</v>
      </c>
      <c r="H573" s="1479" t="s">
        <v>1129</v>
      </c>
      <c r="I573" s="1288"/>
      <c r="J573" s="1850">
        <f t="shared" si="62"/>
        <v>0</v>
      </c>
      <c r="K573" s="1850">
        <v>0</v>
      </c>
      <c r="L573" s="1850">
        <v>0</v>
      </c>
      <c r="M573" s="1850">
        <v>0</v>
      </c>
      <c r="N573" s="1850">
        <v>0</v>
      </c>
      <c r="O573" s="1305"/>
      <c r="P573" s="1305"/>
      <c r="Q573" s="1305"/>
      <c r="R573" s="1305"/>
      <c r="S573" s="1305"/>
      <c r="T573" s="1305"/>
      <c r="U573" s="1305"/>
      <c r="V573" s="1327"/>
    </row>
    <row r="574" spans="1:22" ht="28.5" x14ac:dyDescent="0.25">
      <c r="A574" s="1377"/>
      <c r="B574" s="1371"/>
      <c r="C574" s="1372"/>
      <c r="D574" s="1382"/>
      <c r="E574" s="1381"/>
      <c r="F574" s="1426"/>
      <c r="G574" s="1291" t="s">
        <v>1130</v>
      </c>
      <c r="H574" s="1479" t="s">
        <v>1131</v>
      </c>
      <c r="I574" s="1296"/>
      <c r="J574" s="1850">
        <f t="shared" si="62"/>
        <v>0</v>
      </c>
      <c r="K574" s="1850">
        <v>0</v>
      </c>
      <c r="L574" s="1850">
        <v>0</v>
      </c>
      <c r="M574" s="1850">
        <v>0</v>
      </c>
      <c r="N574" s="1850">
        <v>0</v>
      </c>
      <c r="O574" s="1305"/>
      <c r="P574" s="1305"/>
      <c r="Q574" s="1305"/>
      <c r="R574" s="1305"/>
      <c r="S574" s="1305"/>
      <c r="T574" s="1305"/>
      <c r="U574" s="1305"/>
      <c r="V574" s="1327"/>
    </row>
    <row r="575" spans="1:22" ht="15.75" customHeight="1" x14ac:dyDescent="0.25">
      <c r="A575" s="1377"/>
      <c r="B575" s="1371"/>
      <c r="C575" s="1372">
        <v>3000014</v>
      </c>
      <c r="D575" s="1373" t="s">
        <v>1132</v>
      </c>
      <c r="E575" s="1387">
        <v>5000112</v>
      </c>
      <c r="F575" s="1417" t="s">
        <v>1133</v>
      </c>
      <c r="G575" s="1418"/>
      <c r="H575" s="1479"/>
      <c r="I575" s="1281" t="s">
        <v>596</v>
      </c>
      <c r="J575" s="1850">
        <f>(K575+L575+M575+N575)</f>
        <v>100</v>
      </c>
      <c r="K575" s="1850">
        <f t="shared" ref="K575:N575" si="64">(K576+K577+K578)</f>
        <v>20</v>
      </c>
      <c r="L575" s="1850">
        <f t="shared" si="64"/>
        <v>30</v>
      </c>
      <c r="M575" s="1850">
        <f t="shared" si="64"/>
        <v>30</v>
      </c>
      <c r="N575" s="1850">
        <f t="shared" si="64"/>
        <v>20</v>
      </c>
      <c r="O575" s="1305"/>
      <c r="P575" s="1349">
        <v>2500</v>
      </c>
      <c r="Q575" s="1305"/>
      <c r="R575" s="1305"/>
      <c r="S575" s="1305"/>
      <c r="T575" s="1305"/>
      <c r="U575" s="1305"/>
      <c r="V575" s="1327"/>
    </row>
    <row r="576" spans="1:22" ht="19.5" x14ac:dyDescent="0.25">
      <c r="A576" s="1377"/>
      <c r="B576" s="1371"/>
      <c r="C576" s="1372"/>
      <c r="D576" s="1373"/>
      <c r="E576" s="1372"/>
      <c r="F576" s="1424"/>
      <c r="G576" s="1291" t="s">
        <v>1134</v>
      </c>
      <c r="H576" s="1479" t="s">
        <v>1135</v>
      </c>
      <c r="I576" s="1288"/>
      <c r="J576" s="1850">
        <f t="shared" si="62"/>
        <v>50</v>
      </c>
      <c r="K576" s="1850">
        <v>10</v>
      </c>
      <c r="L576" s="1850">
        <v>15</v>
      </c>
      <c r="M576" s="1850">
        <v>15</v>
      </c>
      <c r="N576" s="1850">
        <v>10</v>
      </c>
      <c r="O576" s="1305"/>
      <c r="P576" s="1305"/>
      <c r="Q576" s="1305"/>
      <c r="R576" s="1305"/>
      <c r="S576" s="1305"/>
      <c r="T576" s="1305"/>
      <c r="U576" s="1305"/>
      <c r="V576" s="1327"/>
    </row>
    <row r="577" spans="1:22" x14ac:dyDescent="0.25">
      <c r="A577" s="1377"/>
      <c r="B577" s="1371"/>
      <c r="C577" s="1372"/>
      <c r="D577" s="1373"/>
      <c r="E577" s="1372"/>
      <c r="F577" s="1424"/>
      <c r="G577" s="1291" t="s">
        <v>1136</v>
      </c>
      <c r="H577" s="1479" t="s">
        <v>1137</v>
      </c>
      <c r="I577" s="1288"/>
      <c r="J577" s="1850">
        <f t="shared" si="62"/>
        <v>50</v>
      </c>
      <c r="K577" s="1850">
        <v>10</v>
      </c>
      <c r="L577" s="1850">
        <v>15</v>
      </c>
      <c r="M577" s="1850">
        <v>15</v>
      </c>
      <c r="N577" s="1850">
        <v>10</v>
      </c>
      <c r="O577" s="1305"/>
      <c r="P577" s="1305"/>
      <c r="Q577" s="1305"/>
      <c r="R577" s="1305"/>
      <c r="S577" s="1305"/>
      <c r="T577" s="1305"/>
      <c r="U577" s="1305"/>
      <c r="V577" s="1327"/>
    </row>
    <row r="578" spans="1:22" ht="18" x14ac:dyDescent="0.25">
      <c r="A578" s="1379"/>
      <c r="B578" s="1380"/>
      <c r="C578" s="1381"/>
      <c r="D578" s="1382"/>
      <c r="E578" s="1381"/>
      <c r="F578" s="1424"/>
      <c r="G578" s="1291" t="s">
        <v>1138</v>
      </c>
      <c r="H578" s="1478" t="s">
        <v>1139</v>
      </c>
      <c r="I578" s="1296"/>
      <c r="J578" s="1850">
        <f t="shared" si="62"/>
        <v>0</v>
      </c>
      <c r="K578" s="1850">
        <v>0</v>
      </c>
      <c r="L578" s="1850">
        <v>0</v>
      </c>
      <c r="M578" s="1850">
        <v>0</v>
      </c>
      <c r="N578" s="1850">
        <v>0</v>
      </c>
      <c r="O578" s="1305"/>
      <c r="P578" s="1305"/>
      <c r="Q578" s="1305"/>
      <c r="R578" s="1305"/>
      <c r="S578" s="1305"/>
      <c r="T578" s="1305"/>
      <c r="U578" s="1305"/>
      <c r="V578" s="1327"/>
    </row>
    <row r="579" spans="1:22" ht="34.5" customHeight="1" x14ac:dyDescent="0.25">
      <c r="A579" s="1370" t="s">
        <v>592</v>
      </c>
      <c r="B579" s="1386" t="s">
        <v>1140</v>
      </c>
      <c r="C579" s="1387">
        <v>3000015</v>
      </c>
      <c r="D579" s="1388" t="s">
        <v>1141</v>
      </c>
      <c r="E579" s="1387">
        <v>5000113</v>
      </c>
      <c r="F579" s="1417" t="s">
        <v>1142</v>
      </c>
      <c r="G579" s="1474"/>
      <c r="H579" s="1479"/>
      <c r="I579" s="1281" t="s">
        <v>1070</v>
      </c>
      <c r="J579" s="1850">
        <f>(K579+L579+M579+N579)</f>
        <v>1072</v>
      </c>
      <c r="K579" s="1850">
        <f t="shared" ref="K579:N579" si="65">(K580+K581+K582+K583+K584+K585)</f>
        <v>227</v>
      </c>
      <c r="L579" s="1850">
        <f t="shared" si="65"/>
        <v>275</v>
      </c>
      <c r="M579" s="1850">
        <f t="shared" si="65"/>
        <v>275</v>
      </c>
      <c r="N579" s="1850">
        <f t="shared" si="65"/>
        <v>295</v>
      </c>
      <c r="O579" s="1305"/>
      <c r="P579" s="1349">
        <v>2500</v>
      </c>
      <c r="Q579" s="1305"/>
      <c r="R579" s="1305"/>
      <c r="S579" s="1305"/>
      <c r="T579" s="1305"/>
      <c r="U579" s="1305"/>
      <c r="V579" s="1327"/>
    </row>
    <row r="580" spans="1:22" ht="28.5" x14ac:dyDescent="0.25">
      <c r="A580" s="1377"/>
      <c r="B580" s="1371"/>
      <c r="C580" s="1372"/>
      <c r="D580" s="1373"/>
      <c r="E580" s="1372"/>
      <c r="F580" s="1424"/>
      <c r="G580" s="1291" t="s">
        <v>1143</v>
      </c>
      <c r="H580" s="1479" t="s">
        <v>1144</v>
      </c>
      <c r="I580" s="1288"/>
      <c r="J580" s="1850">
        <f t="shared" si="62"/>
        <v>200</v>
      </c>
      <c r="K580" s="1850">
        <v>50</v>
      </c>
      <c r="L580" s="1850">
        <v>50</v>
      </c>
      <c r="M580" s="1850">
        <v>50</v>
      </c>
      <c r="N580" s="1850">
        <v>50</v>
      </c>
      <c r="O580" s="1305"/>
      <c r="P580" s="1305"/>
      <c r="Q580" s="1305"/>
      <c r="R580" s="1305"/>
      <c r="S580" s="1305"/>
      <c r="T580" s="1305"/>
      <c r="U580" s="1305"/>
      <c r="V580" s="1327"/>
    </row>
    <row r="581" spans="1:22" ht="29.25" customHeight="1" x14ac:dyDescent="0.25">
      <c r="A581" s="1377"/>
      <c r="B581" s="1371"/>
      <c r="C581" s="1372"/>
      <c r="D581" s="1373"/>
      <c r="E581" s="1372"/>
      <c r="F581" s="1424"/>
      <c r="G581" s="1291" t="s">
        <v>1145</v>
      </c>
      <c r="H581" s="1479" t="s">
        <v>1146</v>
      </c>
      <c r="I581" s="1288"/>
      <c r="J581" s="1850">
        <f t="shared" si="62"/>
        <v>300</v>
      </c>
      <c r="K581" s="1850">
        <v>60</v>
      </c>
      <c r="L581" s="1850">
        <v>80</v>
      </c>
      <c r="M581" s="1850">
        <v>80</v>
      </c>
      <c r="N581" s="1850">
        <v>80</v>
      </c>
      <c r="O581" s="1305"/>
      <c r="P581" s="1305"/>
      <c r="Q581" s="1305"/>
      <c r="R581" s="1305"/>
      <c r="S581" s="1305"/>
      <c r="T581" s="1305"/>
      <c r="U581" s="1305"/>
      <c r="V581" s="1327"/>
    </row>
    <row r="582" spans="1:22" ht="28.5" x14ac:dyDescent="0.25">
      <c r="A582" s="1377"/>
      <c r="B582" s="1371"/>
      <c r="C582" s="1372"/>
      <c r="D582" s="1373"/>
      <c r="E582" s="1372"/>
      <c r="F582" s="1424"/>
      <c r="G582" s="1291" t="s">
        <v>1147</v>
      </c>
      <c r="H582" s="1479" t="s">
        <v>1148</v>
      </c>
      <c r="I582" s="1288"/>
      <c r="J582" s="1850">
        <f t="shared" si="62"/>
        <v>72</v>
      </c>
      <c r="K582" s="1850">
        <v>12</v>
      </c>
      <c r="L582" s="1850">
        <v>20</v>
      </c>
      <c r="M582" s="1850">
        <v>20</v>
      </c>
      <c r="N582" s="1850">
        <v>20</v>
      </c>
      <c r="O582" s="1305"/>
      <c r="P582" s="1305"/>
      <c r="Q582" s="1305"/>
      <c r="R582" s="1305"/>
      <c r="S582" s="1305"/>
      <c r="T582" s="1305"/>
      <c r="U582" s="1305"/>
      <c r="V582" s="1327"/>
    </row>
    <row r="583" spans="1:22" ht="28.5" x14ac:dyDescent="0.25">
      <c r="A583" s="1377"/>
      <c r="B583" s="1371"/>
      <c r="C583" s="1372"/>
      <c r="D583" s="1373"/>
      <c r="E583" s="1372"/>
      <c r="F583" s="1424"/>
      <c r="G583" s="1291" t="s">
        <v>1149</v>
      </c>
      <c r="H583" s="1479" t="s">
        <v>1150</v>
      </c>
      <c r="I583" s="1288"/>
      <c r="J583" s="1850">
        <f t="shared" si="62"/>
        <v>100</v>
      </c>
      <c r="K583" s="1850">
        <v>25</v>
      </c>
      <c r="L583" s="1850">
        <v>25</v>
      </c>
      <c r="M583" s="1850">
        <v>25</v>
      </c>
      <c r="N583" s="1850">
        <v>25</v>
      </c>
      <c r="O583" s="1305"/>
      <c r="P583" s="1305"/>
      <c r="Q583" s="1305"/>
      <c r="R583" s="1305"/>
      <c r="S583" s="1305"/>
      <c r="T583" s="1305"/>
      <c r="U583" s="1305"/>
      <c r="V583" s="1327"/>
    </row>
    <row r="584" spans="1:22" ht="27" x14ac:dyDescent="0.25">
      <c r="A584" s="1377"/>
      <c r="B584" s="1371"/>
      <c r="C584" s="1372"/>
      <c r="D584" s="1373"/>
      <c r="E584" s="1372"/>
      <c r="F584" s="1424"/>
      <c r="G584" s="1291" t="s">
        <v>1151</v>
      </c>
      <c r="H584" s="1478" t="s">
        <v>1152</v>
      </c>
      <c r="I584" s="1288"/>
      <c r="J584" s="1850">
        <f t="shared" si="62"/>
        <v>400</v>
      </c>
      <c r="K584" s="1850">
        <v>80</v>
      </c>
      <c r="L584" s="1850">
        <v>100</v>
      </c>
      <c r="M584" s="1850">
        <v>100</v>
      </c>
      <c r="N584" s="1850">
        <v>120</v>
      </c>
      <c r="O584" s="1305"/>
      <c r="P584" s="1305"/>
      <c r="Q584" s="1305"/>
      <c r="R584" s="1305"/>
      <c r="S584" s="1305"/>
      <c r="T584" s="1305"/>
      <c r="U584" s="1305"/>
      <c r="V584" s="1327"/>
    </row>
    <row r="585" spans="1:22" ht="51" x14ac:dyDescent="0.25">
      <c r="A585" s="1379"/>
      <c r="B585" s="1380"/>
      <c r="C585" s="1381"/>
      <c r="D585" s="1382"/>
      <c r="E585" s="1381"/>
      <c r="F585" s="1424"/>
      <c r="G585" s="1291" t="s">
        <v>1153</v>
      </c>
      <c r="H585" s="1399" t="s">
        <v>1154</v>
      </c>
      <c r="I585" s="1296"/>
      <c r="J585" s="1850">
        <f t="shared" si="62"/>
        <v>0</v>
      </c>
      <c r="K585" s="1850">
        <v>0</v>
      </c>
      <c r="L585" s="1850">
        <v>0</v>
      </c>
      <c r="M585" s="1850">
        <v>0</v>
      </c>
      <c r="N585" s="1850">
        <v>0</v>
      </c>
      <c r="O585" s="1305"/>
      <c r="P585" s="1305"/>
      <c r="Q585" s="1305"/>
      <c r="R585" s="1305"/>
      <c r="S585" s="1305"/>
      <c r="T585" s="1305"/>
      <c r="U585" s="1305"/>
      <c r="V585" s="1327"/>
    </row>
    <row r="586" spans="1:22" ht="31.5" customHeight="1" x14ac:dyDescent="0.25">
      <c r="A586" s="1370" t="s">
        <v>1155</v>
      </c>
      <c r="B586" s="1386" t="s">
        <v>1156</v>
      </c>
      <c r="C586" s="1387">
        <v>3000016</v>
      </c>
      <c r="D586" s="1388" t="s">
        <v>1157</v>
      </c>
      <c r="E586" s="1387">
        <v>5000114</v>
      </c>
      <c r="F586" s="1417" t="s">
        <v>1158</v>
      </c>
      <c r="G586" s="1474"/>
      <c r="H586" s="1479"/>
      <c r="I586" s="1281" t="s">
        <v>596</v>
      </c>
      <c r="J586" s="1850">
        <f>(K586+L586+M586+N586)</f>
        <v>126</v>
      </c>
      <c r="K586" s="1850">
        <f t="shared" ref="K586:N586" si="66">(K587+K588+K589+K590+K591+K592+K593+K594)</f>
        <v>26</v>
      </c>
      <c r="L586" s="1850">
        <f t="shared" si="66"/>
        <v>36</v>
      </c>
      <c r="M586" s="1850">
        <f t="shared" si="66"/>
        <v>36</v>
      </c>
      <c r="N586" s="1850">
        <f t="shared" si="66"/>
        <v>28</v>
      </c>
      <c r="O586" s="1305"/>
      <c r="P586" s="1349">
        <v>70481</v>
      </c>
      <c r="Q586" s="1305"/>
      <c r="R586" s="1305"/>
      <c r="S586" s="1305"/>
      <c r="T586" s="1305"/>
      <c r="U586" s="1305"/>
      <c r="V586" s="1327"/>
    </row>
    <row r="587" spans="1:22" ht="19.5" x14ac:dyDescent="0.25">
      <c r="A587" s="1377"/>
      <c r="B587" s="1371"/>
      <c r="C587" s="1372"/>
      <c r="D587" s="1373"/>
      <c r="E587" s="1372"/>
      <c r="F587" s="1424"/>
      <c r="G587" s="1291" t="s">
        <v>1160</v>
      </c>
      <c r="H587" s="1479" t="s">
        <v>1161</v>
      </c>
      <c r="I587" s="1288"/>
      <c r="J587" s="1850">
        <f t="shared" si="62"/>
        <v>4</v>
      </c>
      <c r="K587" s="1850">
        <v>1</v>
      </c>
      <c r="L587" s="1850">
        <v>1</v>
      </c>
      <c r="M587" s="1850">
        <v>1</v>
      </c>
      <c r="N587" s="1850">
        <v>1</v>
      </c>
      <c r="O587" s="1305"/>
      <c r="P587" s="1305"/>
      <c r="Q587" s="1305"/>
      <c r="R587" s="1305"/>
      <c r="S587" s="1305"/>
      <c r="T587" s="1305"/>
      <c r="U587" s="1305"/>
      <c r="V587" s="1327"/>
    </row>
    <row r="588" spans="1:22" ht="37.5" x14ac:dyDescent="0.25">
      <c r="A588" s="1377"/>
      <c r="B588" s="1371"/>
      <c r="C588" s="1372"/>
      <c r="D588" s="1373"/>
      <c r="E588" s="1372"/>
      <c r="F588" s="1424"/>
      <c r="G588" s="1291" t="s">
        <v>1162</v>
      </c>
      <c r="H588" s="1479" t="s">
        <v>1163</v>
      </c>
      <c r="I588" s="1288"/>
      <c r="J588" s="1850">
        <f t="shared" si="62"/>
        <v>20</v>
      </c>
      <c r="K588" s="1850">
        <v>5</v>
      </c>
      <c r="L588" s="1850">
        <v>5</v>
      </c>
      <c r="M588" s="1850">
        <v>5</v>
      </c>
      <c r="N588" s="1850">
        <v>5</v>
      </c>
      <c r="O588" s="1305"/>
      <c r="P588" s="1305"/>
      <c r="Q588" s="1305"/>
      <c r="R588" s="1305"/>
      <c r="S588" s="1305"/>
      <c r="T588" s="1305"/>
      <c r="U588" s="1305"/>
      <c r="V588" s="1327"/>
    </row>
    <row r="589" spans="1:22" ht="19.5" x14ac:dyDescent="0.25">
      <c r="A589" s="1377"/>
      <c r="B589" s="1371"/>
      <c r="C589" s="1372"/>
      <c r="D589" s="1373"/>
      <c r="E589" s="1372"/>
      <c r="F589" s="1424"/>
      <c r="G589" s="1291" t="s">
        <v>1164</v>
      </c>
      <c r="H589" s="1479" t="s">
        <v>1165</v>
      </c>
      <c r="I589" s="1288"/>
      <c r="J589" s="1850">
        <f t="shared" si="62"/>
        <v>50</v>
      </c>
      <c r="K589" s="1850">
        <v>10</v>
      </c>
      <c r="L589" s="1850">
        <v>15</v>
      </c>
      <c r="M589" s="1850">
        <v>15</v>
      </c>
      <c r="N589" s="1850">
        <v>10</v>
      </c>
      <c r="O589" s="1305"/>
      <c r="P589" s="1305"/>
      <c r="Q589" s="1305"/>
      <c r="R589" s="1305"/>
      <c r="S589" s="1305"/>
      <c r="T589" s="1305"/>
      <c r="U589" s="1305"/>
      <c r="V589" s="1327"/>
    </row>
    <row r="590" spans="1:22" ht="19.5" x14ac:dyDescent="0.25">
      <c r="A590" s="1377"/>
      <c r="B590" s="1371"/>
      <c r="C590" s="1372"/>
      <c r="D590" s="1373"/>
      <c r="E590" s="1372"/>
      <c r="F590" s="1424"/>
      <c r="G590" s="1291" t="s">
        <v>1166</v>
      </c>
      <c r="H590" s="1479" t="s">
        <v>1167</v>
      </c>
      <c r="I590" s="1288"/>
      <c r="J590" s="1850">
        <f t="shared" si="62"/>
        <v>52</v>
      </c>
      <c r="K590" s="1850">
        <v>10</v>
      </c>
      <c r="L590" s="1850">
        <v>15</v>
      </c>
      <c r="M590" s="1850">
        <v>15</v>
      </c>
      <c r="N590" s="1850">
        <v>12</v>
      </c>
      <c r="O590" s="1305"/>
      <c r="P590" s="1305"/>
      <c r="Q590" s="1305"/>
      <c r="R590" s="1305"/>
      <c r="S590" s="1305"/>
      <c r="T590" s="1305"/>
      <c r="U590" s="1305"/>
      <c r="V590" s="1327"/>
    </row>
    <row r="591" spans="1:22" ht="28.5" x14ac:dyDescent="0.25">
      <c r="A591" s="1377"/>
      <c r="B591" s="1371"/>
      <c r="C591" s="1372"/>
      <c r="D591" s="1373"/>
      <c r="E591" s="1372"/>
      <c r="F591" s="1424"/>
      <c r="G591" s="1291" t="s">
        <v>1168</v>
      </c>
      <c r="H591" s="1479" t="s">
        <v>1169</v>
      </c>
      <c r="I591" s="1288"/>
      <c r="J591" s="1850">
        <f t="shared" si="62"/>
        <v>0</v>
      </c>
      <c r="K591" s="1850">
        <v>0</v>
      </c>
      <c r="L591" s="1850">
        <v>0</v>
      </c>
      <c r="M591" s="1850">
        <v>0</v>
      </c>
      <c r="N591" s="1850">
        <v>0</v>
      </c>
      <c r="O591" s="1305"/>
      <c r="P591" s="1305"/>
      <c r="Q591" s="1305"/>
      <c r="R591" s="1305"/>
      <c r="S591" s="1305"/>
      <c r="T591" s="1305"/>
      <c r="U591" s="1305"/>
      <c r="V591" s="1327"/>
    </row>
    <row r="592" spans="1:22" ht="28.5" x14ac:dyDescent="0.25">
      <c r="A592" s="1377"/>
      <c r="B592" s="1371"/>
      <c r="C592" s="1372"/>
      <c r="D592" s="1373"/>
      <c r="E592" s="1372"/>
      <c r="F592" s="1424"/>
      <c r="G592" s="1291" t="s">
        <v>1170</v>
      </c>
      <c r="H592" s="1479" t="s">
        <v>1171</v>
      </c>
      <c r="I592" s="1288"/>
      <c r="J592" s="1850">
        <f t="shared" si="62"/>
        <v>0</v>
      </c>
      <c r="K592" s="1850">
        <v>0</v>
      </c>
      <c r="L592" s="1850">
        <v>0</v>
      </c>
      <c r="M592" s="1850">
        <v>0</v>
      </c>
      <c r="N592" s="1850">
        <v>0</v>
      </c>
      <c r="O592" s="1305"/>
      <c r="P592" s="1305"/>
      <c r="Q592" s="1305"/>
      <c r="R592" s="1305"/>
      <c r="S592" s="1305"/>
      <c r="T592" s="1305"/>
      <c r="U592" s="1305"/>
      <c r="V592" s="1327"/>
    </row>
    <row r="593" spans="1:22" ht="19.5" x14ac:dyDescent="0.25">
      <c r="A593" s="1377"/>
      <c r="B593" s="1371"/>
      <c r="C593" s="1372"/>
      <c r="D593" s="1373"/>
      <c r="E593" s="1372"/>
      <c r="F593" s="1424"/>
      <c r="G593" s="1291" t="s">
        <v>1172</v>
      </c>
      <c r="H593" s="1479" t="s">
        <v>1173</v>
      </c>
      <c r="I593" s="1288"/>
      <c r="J593" s="1850">
        <f t="shared" si="62"/>
        <v>0</v>
      </c>
      <c r="K593" s="1850">
        <v>0</v>
      </c>
      <c r="L593" s="1850">
        <v>0</v>
      </c>
      <c r="M593" s="1850">
        <v>0</v>
      </c>
      <c r="N593" s="1850">
        <v>0</v>
      </c>
      <c r="O593" s="1305"/>
      <c r="P593" s="1305"/>
      <c r="Q593" s="1305"/>
      <c r="R593" s="1305"/>
      <c r="S593" s="1305"/>
      <c r="T593" s="1305"/>
      <c r="U593" s="1305"/>
      <c r="V593" s="1327"/>
    </row>
    <row r="594" spans="1:22" ht="19.5" x14ac:dyDescent="0.25">
      <c r="A594" s="1379"/>
      <c r="B594" s="1380"/>
      <c r="C594" s="1381"/>
      <c r="D594" s="1382"/>
      <c r="E594" s="1381"/>
      <c r="F594" s="1426"/>
      <c r="G594" s="1291" t="s">
        <v>1174</v>
      </c>
      <c r="H594" s="1479" t="s">
        <v>1175</v>
      </c>
      <c r="I594" s="1296"/>
      <c r="J594" s="1850">
        <f t="shared" si="62"/>
        <v>0</v>
      </c>
      <c r="K594" s="1850">
        <v>0</v>
      </c>
      <c r="L594" s="1850">
        <v>0</v>
      </c>
      <c r="M594" s="1850">
        <v>0</v>
      </c>
      <c r="N594" s="1850">
        <v>0</v>
      </c>
      <c r="O594" s="1305"/>
      <c r="P594" s="1305"/>
      <c r="Q594" s="1305"/>
      <c r="R594" s="1305"/>
      <c r="S594" s="1305"/>
      <c r="T594" s="1305"/>
      <c r="U594" s="1305"/>
      <c r="V594" s="1327"/>
    </row>
    <row r="595" spans="1:22" ht="24" customHeight="1" x14ac:dyDescent="0.25">
      <c r="A595" s="1370" t="s">
        <v>1176</v>
      </c>
      <c r="B595" s="1386" t="s">
        <v>1177</v>
      </c>
      <c r="C595" s="1387">
        <v>3000017</v>
      </c>
      <c r="D595" s="1481"/>
      <c r="E595" s="1387">
        <v>5000115</v>
      </c>
      <c r="F595" s="1417" t="s">
        <v>1178</v>
      </c>
      <c r="G595" s="1343"/>
      <c r="H595" s="1479"/>
      <c r="I595" s="1281" t="s">
        <v>596</v>
      </c>
      <c r="J595" s="1850">
        <f>(K595+L595+M595+N595)</f>
        <v>16</v>
      </c>
      <c r="K595" s="1850">
        <f t="shared" ref="K595:N595" si="67">(K596+K597+K598+K599+K600)</f>
        <v>3</v>
      </c>
      <c r="L595" s="1850">
        <f t="shared" si="67"/>
        <v>3</v>
      </c>
      <c r="M595" s="1850">
        <f t="shared" si="67"/>
        <v>5</v>
      </c>
      <c r="N595" s="1850">
        <f t="shared" si="67"/>
        <v>5</v>
      </c>
      <c r="O595" s="1305"/>
      <c r="P595" s="1349">
        <v>200</v>
      </c>
      <c r="Q595" s="1305"/>
      <c r="R595" s="1305"/>
      <c r="S595" s="1305"/>
      <c r="T595" s="1305"/>
      <c r="U595" s="1305"/>
      <c r="V595" s="1327"/>
    </row>
    <row r="596" spans="1:22" ht="19.5" x14ac:dyDescent="0.25">
      <c r="A596" s="1377"/>
      <c r="B596" s="1371"/>
      <c r="C596" s="1372"/>
      <c r="D596" s="1482"/>
      <c r="E596" s="1372"/>
      <c r="F596" s="1424"/>
      <c r="G596" s="1291" t="s">
        <v>1179</v>
      </c>
      <c r="H596" s="1479" t="s">
        <v>1180</v>
      </c>
      <c r="I596" s="1288"/>
      <c r="J596" s="1850">
        <f t="shared" si="62"/>
        <v>3</v>
      </c>
      <c r="K596" s="1850">
        <v>0</v>
      </c>
      <c r="L596" s="1850">
        <v>1</v>
      </c>
      <c r="M596" s="1850">
        <v>1</v>
      </c>
      <c r="N596" s="1850">
        <v>1</v>
      </c>
      <c r="O596" s="1305"/>
      <c r="P596" s="1305"/>
      <c r="Q596" s="1305"/>
      <c r="R596" s="1305"/>
      <c r="S596" s="1305"/>
      <c r="T596" s="1305"/>
      <c r="U596" s="1305"/>
      <c r="V596" s="1327"/>
    </row>
    <row r="597" spans="1:22" ht="19.5" x14ac:dyDescent="0.25">
      <c r="A597" s="1377"/>
      <c r="B597" s="1371"/>
      <c r="C597" s="1372"/>
      <c r="D597" s="1482"/>
      <c r="E597" s="1372"/>
      <c r="F597" s="1424"/>
      <c r="G597" s="1291" t="s">
        <v>1181</v>
      </c>
      <c r="H597" s="1479" t="s">
        <v>1182</v>
      </c>
      <c r="I597" s="1288"/>
      <c r="J597" s="1850">
        <f t="shared" si="62"/>
        <v>3</v>
      </c>
      <c r="K597" s="1850">
        <v>0</v>
      </c>
      <c r="L597" s="1850">
        <v>1</v>
      </c>
      <c r="M597" s="1850">
        <v>1</v>
      </c>
      <c r="N597" s="1850">
        <v>1</v>
      </c>
      <c r="O597" s="1305"/>
      <c r="P597" s="1305"/>
      <c r="Q597" s="1305"/>
      <c r="R597" s="1305"/>
      <c r="S597" s="1305"/>
      <c r="T597" s="1305"/>
      <c r="U597" s="1305"/>
      <c r="V597" s="1327"/>
    </row>
    <row r="598" spans="1:22" ht="24.75" x14ac:dyDescent="0.25">
      <c r="A598" s="1377"/>
      <c r="B598" s="1371"/>
      <c r="C598" s="1372"/>
      <c r="D598" s="1482" t="s">
        <v>1183</v>
      </c>
      <c r="E598" s="1372"/>
      <c r="F598" s="1424"/>
      <c r="G598" s="1291" t="s">
        <v>1184</v>
      </c>
      <c r="H598" s="1479" t="s">
        <v>1185</v>
      </c>
      <c r="I598" s="1288"/>
      <c r="J598" s="1850">
        <f t="shared" si="62"/>
        <v>3</v>
      </c>
      <c r="K598" s="1850">
        <v>1</v>
      </c>
      <c r="L598" s="1850">
        <v>0</v>
      </c>
      <c r="M598" s="1850">
        <v>1</v>
      </c>
      <c r="N598" s="1850">
        <v>1</v>
      </c>
      <c r="O598" s="1305"/>
      <c r="P598" s="1305"/>
      <c r="Q598" s="1305"/>
      <c r="R598" s="1305"/>
      <c r="S598" s="1305"/>
      <c r="T598" s="1305"/>
      <c r="U598" s="1305"/>
      <c r="V598" s="1327"/>
    </row>
    <row r="599" spans="1:22" ht="19.5" x14ac:dyDescent="0.25">
      <c r="A599" s="1377"/>
      <c r="B599" s="1371"/>
      <c r="C599" s="1372"/>
      <c r="D599" s="1482"/>
      <c r="E599" s="1372"/>
      <c r="F599" s="1424"/>
      <c r="G599" s="1291" t="s">
        <v>1186</v>
      </c>
      <c r="H599" s="1479" t="s">
        <v>1187</v>
      </c>
      <c r="I599" s="1288"/>
      <c r="J599" s="1850">
        <f t="shared" si="62"/>
        <v>4</v>
      </c>
      <c r="K599" s="1850">
        <v>1</v>
      </c>
      <c r="L599" s="1850">
        <v>1</v>
      </c>
      <c r="M599" s="1850">
        <v>1</v>
      </c>
      <c r="N599" s="1850">
        <v>1</v>
      </c>
      <c r="O599" s="1305"/>
      <c r="P599" s="1305"/>
      <c r="Q599" s="1305"/>
      <c r="R599" s="1305"/>
      <c r="S599" s="1305"/>
      <c r="T599" s="1305"/>
      <c r="U599" s="1305"/>
      <c r="V599" s="1327"/>
    </row>
    <row r="600" spans="1:22" ht="18" x14ac:dyDescent="0.25">
      <c r="A600" s="1379"/>
      <c r="B600" s="1380"/>
      <c r="C600" s="1381"/>
      <c r="D600" s="1398"/>
      <c r="E600" s="1381"/>
      <c r="F600" s="1426"/>
      <c r="G600" s="1291" t="s">
        <v>1188</v>
      </c>
      <c r="H600" s="1478" t="s">
        <v>1189</v>
      </c>
      <c r="I600" s="1296"/>
      <c r="J600" s="1850">
        <f t="shared" si="62"/>
        <v>3</v>
      </c>
      <c r="K600" s="1850">
        <v>1</v>
      </c>
      <c r="L600" s="1850">
        <v>0</v>
      </c>
      <c r="M600" s="1850">
        <v>1</v>
      </c>
      <c r="N600" s="1850">
        <v>1</v>
      </c>
      <c r="O600" s="1305"/>
      <c r="P600" s="1305"/>
      <c r="Q600" s="1305"/>
      <c r="R600" s="1305"/>
      <c r="S600" s="1305"/>
      <c r="T600" s="1305"/>
      <c r="U600" s="1305"/>
      <c r="V600" s="1327"/>
    </row>
    <row r="601" spans="1:22" ht="33.75" hidden="1" customHeight="1" x14ac:dyDescent="0.25">
      <c r="A601" s="1370" t="s">
        <v>2215</v>
      </c>
      <c r="B601" s="2640" t="s">
        <v>2216</v>
      </c>
      <c r="C601" s="1506">
        <v>3043004</v>
      </c>
      <c r="D601" s="1388" t="s">
        <v>2217</v>
      </c>
      <c r="E601" s="1387">
        <v>5000102</v>
      </c>
      <c r="F601" s="2139" t="s">
        <v>2218</v>
      </c>
      <c r="G601" s="2140"/>
      <c r="H601" s="2141"/>
      <c r="I601" s="1281" t="s">
        <v>596</v>
      </c>
      <c r="J601" s="1475"/>
      <c r="K601" s="1475"/>
      <c r="L601" s="1475"/>
      <c r="M601" s="1475"/>
      <c r="N601" s="1475"/>
      <c r="O601" s="1305"/>
      <c r="P601" s="1305"/>
      <c r="Q601" s="1305"/>
      <c r="R601" s="1305"/>
      <c r="S601" s="1305"/>
      <c r="T601" s="1305"/>
      <c r="U601" s="1305"/>
      <c r="V601" s="1327"/>
    </row>
    <row r="602" spans="1:22" ht="16.5" hidden="1" x14ac:dyDescent="0.25">
      <c r="A602" s="1377"/>
      <c r="B602" s="2641"/>
      <c r="C602" s="1514"/>
      <c r="D602" s="1373"/>
      <c r="E602" s="1372"/>
      <c r="F602" s="2143"/>
      <c r="G602" s="2140"/>
      <c r="H602" s="2141" t="s">
        <v>2219</v>
      </c>
      <c r="I602" s="1288"/>
      <c r="J602" s="1475"/>
      <c r="K602" s="1475"/>
      <c r="L602" s="1475"/>
      <c r="M602" s="1475"/>
      <c r="N602" s="1475"/>
      <c r="O602" s="1305"/>
      <c r="P602" s="1305"/>
      <c r="Q602" s="1305"/>
      <c r="R602" s="1305"/>
      <c r="S602" s="1305"/>
      <c r="T602" s="1305"/>
      <c r="U602" s="1305"/>
      <c r="V602" s="1327"/>
    </row>
    <row r="603" spans="1:22" ht="16.5" hidden="1" x14ac:dyDescent="0.25">
      <c r="A603" s="1377"/>
      <c r="B603" s="2641"/>
      <c r="C603" s="1514"/>
      <c r="D603" s="1373"/>
      <c r="E603" s="1372"/>
      <c r="F603" s="2143"/>
      <c r="G603" s="2140"/>
      <c r="H603" s="2141" t="s">
        <v>2220</v>
      </c>
      <c r="I603" s="1288"/>
      <c r="J603" s="1475"/>
      <c r="K603" s="1475"/>
      <c r="L603" s="1475"/>
      <c r="M603" s="1475"/>
      <c r="N603" s="1475"/>
      <c r="O603" s="1305"/>
      <c r="P603" s="1305"/>
      <c r="Q603" s="1305"/>
      <c r="R603" s="1305"/>
      <c r="S603" s="1305"/>
      <c r="T603" s="1305"/>
      <c r="U603" s="1305"/>
      <c r="V603" s="1327"/>
    </row>
    <row r="604" spans="1:22" ht="24.75" hidden="1" x14ac:dyDescent="0.25">
      <c r="A604" s="1377"/>
      <c r="B604" s="2641"/>
      <c r="C604" s="1514"/>
      <c r="D604" s="1373"/>
      <c r="E604" s="1372"/>
      <c r="F604" s="2143"/>
      <c r="G604" s="2140"/>
      <c r="H604" s="2141" t="s">
        <v>2221</v>
      </c>
      <c r="I604" s="1288"/>
      <c r="J604" s="1475"/>
      <c r="K604" s="1475"/>
      <c r="L604" s="1475"/>
      <c r="M604" s="1475"/>
      <c r="N604" s="1475"/>
      <c r="O604" s="1305"/>
      <c r="P604" s="1305"/>
      <c r="Q604" s="1305"/>
      <c r="R604" s="1305"/>
      <c r="S604" s="1305"/>
      <c r="T604" s="1305"/>
      <c r="U604" s="1305"/>
      <c r="V604" s="1327"/>
    </row>
    <row r="605" spans="1:22" ht="33" hidden="1" customHeight="1" x14ac:dyDescent="0.25">
      <c r="A605" s="1377"/>
      <c r="B605" s="2641"/>
      <c r="C605" s="1514"/>
      <c r="D605" s="1373"/>
      <c r="E605" s="1372"/>
      <c r="F605" s="2143"/>
      <c r="G605" s="2140"/>
      <c r="H605" s="2141" t="s">
        <v>2222</v>
      </c>
      <c r="I605" s="1288"/>
      <c r="J605" s="1475"/>
      <c r="K605" s="1475"/>
      <c r="L605" s="1475"/>
      <c r="M605" s="1475"/>
      <c r="N605" s="1475"/>
      <c r="O605" s="1305"/>
      <c r="P605" s="1305"/>
      <c r="Q605" s="1305"/>
      <c r="R605" s="1305"/>
      <c r="S605" s="1305"/>
      <c r="T605" s="1305"/>
      <c r="U605" s="1305"/>
      <c r="V605" s="1327"/>
    </row>
    <row r="606" spans="1:22" ht="24.75" hidden="1" x14ac:dyDescent="0.25">
      <c r="A606" s="1377"/>
      <c r="B606" s="2641"/>
      <c r="C606" s="1514"/>
      <c r="D606" s="1373"/>
      <c r="E606" s="1372"/>
      <c r="F606" s="2143"/>
      <c r="G606" s="2140"/>
      <c r="H606" s="2141" t="s">
        <v>2223</v>
      </c>
      <c r="I606" s="1288"/>
      <c r="J606" s="1475"/>
      <c r="K606" s="1475"/>
      <c r="L606" s="1475"/>
      <c r="M606" s="1475"/>
      <c r="N606" s="1475"/>
      <c r="O606" s="1305"/>
      <c r="P606" s="1305"/>
      <c r="Q606" s="1305"/>
      <c r="R606" s="1305"/>
      <c r="S606" s="1305"/>
      <c r="T606" s="1305"/>
      <c r="U606" s="1305"/>
      <c r="V606" s="1327"/>
    </row>
    <row r="607" spans="1:22" ht="33" hidden="1" x14ac:dyDescent="0.25">
      <c r="A607" s="1377"/>
      <c r="B607" s="2641"/>
      <c r="C607" s="1514"/>
      <c r="D607" s="1373"/>
      <c r="E607" s="1372"/>
      <c r="F607" s="2143"/>
      <c r="G607" s="2140"/>
      <c r="H607" s="2141" t="s">
        <v>2224</v>
      </c>
      <c r="I607" s="1288"/>
      <c r="J607" s="1475"/>
      <c r="K607" s="1475"/>
      <c r="L607" s="1475"/>
      <c r="M607" s="1475"/>
      <c r="N607" s="1475"/>
      <c r="O607" s="1305"/>
      <c r="P607" s="1305"/>
      <c r="Q607" s="1305"/>
      <c r="R607" s="1305"/>
      <c r="S607" s="1305"/>
      <c r="T607" s="1305"/>
      <c r="U607" s="1305"/>
      <c r="V607" s="1327"/>
    </row>
    <row r="608" spans="1:22" ht="16.5" hidden="1" x14ac:dyDescent="0.25">
      <c r="A608" s="1377"/>
      <c r="B608" s="2641"/>
      <c r="C608" s="1514"/>
      <c r="D608" s="1373"/>
      <c r="E608" s="1372"/>
      <c r="F608" s="2143"/>
      <c r="G608" s="2140"/>
      <c r="H608" s="2141" t="s">
        <v>2225</v>
      </c>
      <c r="I608" s="1288"/>
      <c r="J608" s="1475"/>
      <c r="K608" s="1475"/>
      <c r="L608" s="1475"/>
      <c r="M608" s="1475"/>
      <c r="N608" s="1475"/>
      <c r="O608" s="1305"/>
      <c r="P608" s="1305"/>
      <c r="Q608" s="1305"/>
      <c r="R608" s="1305"/>
      <c r="S608" s="1305"/>
      <c r="T608" s="1305"/>
      <c r="U608" s="1305"/>
      <c r="V608" s="1327"/>
    </row>
    <row r="609" spans="1:22" ht="16.5" hidden="1" x14ac:dyDescent="0.25">
      <c r="A609" s="1377"/>
      <c r="B609" s="2641"/>
      <c r="C609" s="1514"/>
      <c r="D609" s="1373"/>
      <c r="E609" s="1372"/>
      <c r="F609" s="2143"/>
      <c r="G609" s="2140"/>
      <c r="H609" s="2141" t="s">
        <v>2226</v>
      </c>
      <c r="I609" s="1288"/>
      <c r="J609" s="1475"/>
      <c r="K609" s="1475"/>
      <c r="L609" s="1475"/>
      <c r="M609" s="1475"/>
      <c r="N609" s="1475"/>
      <c r="O609" s="1305"/>
      <c r="P609" s="1305"/>
      <c r="Q609" s="1305"/>
      <c r="R609" s="1305"/>
      <c r="S609" s="1305"/>
      <c r="T609" s="1305"/>
      <c r="U609" s="1305"/>
      <c r="V609" s="1327"/>
    </row>
    <row r="610" spans="1:22" ht="41.25" hidden="1" x14ac:dyDescent="0.25">
      <c r="A610" s="1379"/>
      <c r="B610" s="2641"/>
      <c r="C610" s="1514"/>
      <c r="D610" s="1382"/>
      <c r="E610" s="1372"/>
      <c r="F610" s="2144"/>
      <c r="G610" s="2140"/>
      <c r="H610" s="2141" t="s">
        <v>2227</v>
      </c>
      <c r="I610" s="1296"/>
      <c r="J610" s="1475"/>
      <c r="K610" s="1475"/>
      <c r="L610" s="1475"/>
      <c r="M610" s="1475"/>
      <c r="N610" s="1475"/>
      <c r="O610" s="1305"/>
      <c r="P610" s="1305"/>
      <c r="Q610" s="1305"/>
      <c r="R610" s="1305"/>
      <c r="S610" s="1305"/>
      <c r="T610" s="1305"/>
      <c r="U610" s="1305"/>
      <c r="V610" s="1327"/>
    </row>
    <row r="611" spans="1:22" ht="37.5" customHeight="1" x14ac:dyDescent="0.25">
      <c r="A611" s="1370" t="s">
        <v>1190</v>
      </c>
      <c r="B611" s="1386" t="s">
        <v>1191</v>
      </c>
      <c r="C611" s="1387">
        <v>3043997</v>
      </c>
      <c r="D611" s="1388" t="s">
        <v>1192</v>
      </c>
      <c r="E611" s="1387">
        <v>5000103</v>
      </c>
      <c r="F611" s="1417" t="s">
        <v>1193</v>
      </c>
      <c r="G611" s="1480"/>
      <c r="H611" s="1240"/>
      <c r="I611" s="1281" t="s">
        <v>596</v>
      </c>
      <c r="J611" s="1850">
        <f>(K611+L611+M611+N611)</f>
        <v>743</v>
      </c>
      <c r="K611" s="1850">
        <f>(K612+K613+K614+K615+K616+K617+K618+K622+K623+K624)</f>
        <v>177</v>
      </c>
      <c r="L611" s="1850">
        <f t="shared" ref="L611:N611" si="68">(L612+L613+L614+L615+L616+L617+L618+L622+L623+L624)</f>
        <v>190</v>
      </c>
      <c r="M611" s="1850">
        <f t="shared" si="68"/>
        <v>187</v>
      </c>
      <c r="N611" s="1850">
        <f t="shared" si="68"/>
        <v>189</v>
      </c>
      <c r="O611" s="1305"/>
      <c r="P611" s="1349">
        <v>68705</v>
      </c>
      <c r="Q611" s="1305"/>
      <c r="R611" s="1305"/>
      <c r="S611" s="1305"/>
      <c r="T611" s="1305"/>
      <c r="U611" s="1305"/>
      <c r="V611" s="1327"/>
    </row>
    <row r="612" spans="1:22" ht="24.75" x14ac:dyDescent="0.25">
      <c r="A612" s="1377"/>
      <c r="B612" s="1371"/>
      <c r="C612" s="1372"/>
      <c r="D612" s="1373"/>
      <c r="E612" s="1372"/>
      <c r="F612" s="1424"/>
      <c r="G612" s="1291" t="s">
        <v>1194</v>
      </c>
      <c r="H612" s="1240" t="s">
        <v>1195</v>
      </c>
      <c r="I612" s="1288"/>
      <c r="J612" s="1850">
        <f>(K612+L612+M612+N612)</f>
        <v>200</v>
      </c>
      <c r="K612" s="1850">
        <v>50</v>
      </c>
      <c r="L612" s="1850">
        <v>50</v>
      </c>
      <c r="M612" s="1850">
        <v>50</v>
      </c>
      <c r="N612" s="1850">
        <v>50</v>
      </c>
      <c r="O612" s="1305"/>
      <c r="P612" s="1305"/>
      <c r="Q612" s="1305"/>
      <c r="R612" s="1305"/>
      <c r="S612" s="1305"/>
      <c r="T612" s="1305"/>
      <c r="U612" s="1305"/>
      <c r="V612" s="1327"/>
    </row>
    <row r="613" spans="1:22" ht="24.75" x14ac:dyDescent="0.25">
      <c r="A613" s="1377"/>
      <c r="B613" s="1371"/>
      <c r="C613" s="1372"/>
      <c r="D613" s="1373"/>
      <c r="E613" s="1372"/>
      <c r="F613" s="1424"/>
      <c r="G613" s="1291" t="s">
        <v>1196</v>
      </c>
      <c r="H613" s="1240" t="s">
        <v>1197</v>
      </c>
      <c r="I613" s="1288"/>
      <c r="J613" s="1850">
        <f t="shared" ref="J613:J625" si="69">(K613+L613+M613+N613)</f>
        <v>160</v>
      </c>
      <c r="K613" s="1850">
        <v>40</v>
      </c>
      <c r="L613" s="1850">
        <v>40</v>
      </c>
      <c r="M613" s="1850">
        <v>40</v>
      </c>
      <c r="N613" s="1850">
        <v>40</v>
      </c>
      <c r="O613" s="1305"/>
      <c r="P613" s="1305"/>
      <c r="Q613" s="1305"/>
      <c r="R613" s="1305"/>
      <c r="S613" s="1305"/>
      <c r="T613" s="1305"/>
      <c r="U613" s="1305"/>
      <c r="V613" s="1327"/>
    </row>
    <row r="614" spans="1:22" ht="24.75" x14ac:dyDescent="0.25">
      <c r="A614" s="1377"/>
      <c r="B614" s="1371"/>
      <c r="C614" s="1372"/>
      <c r="D614" s="1373"/>
      <c r="E614" s="1372"/>
      <c r="F614" s="1424"/>
      <c r="G614" s="1291" t="s">
        <v>1198</v>
      </c>
      <c r="H614" s="1240" t="s">
        <v>1199</v>
      </c>
      <c r="I614" s="1288"/>
      <c r="J614" s="1850">
        <f t="shared" si="69"/>
        <v>160</v>
      </c>
      <c r="K614" s="1850">
        <v>40</v>
      </c>
      <c r="L614" s="1850">
        <v>40</v>
      </c>
      <c r="M614" s="1850">
        <v>40</v>
      </c>
      <c r="N614" s="1850">
        <v>40</v>
      </c>
      <c r="O614" s="1305"/>
      <c r="P614" s="1305"/>
      <c r="Q614" s="1305"/>
      <c r="R614" s="1305"/>
      <c r="S614" s="1305"/>
      <c r="T614" s="1305"/>
      <c r="U614" s="1305"/>
      <c r="V614" s="1327"/>
    </row>
    <row r="615" spans="1:22" ht="24.75" x14ac:dyDescent="0.25">
      <c r="A615" s="1377"/>
      <c r="B615" s="1371"/>
      <c r="C615" s="1372"/>
      <c r="D615" s="1373"/>
      <c r="E615" s="1372"/>
      <c r="F615" s="1424"/>
      <c r="G615" s="1291" t="s">
        <v>1200</v>
      </c>
      <c r="H615" s="1240" t="s">
        <v>1201</v>
      </c>
      <c r="I615" s="1288"/>
      <c r="J615" s="1850">
        <f t="shared" si="69"/>
        <v>80</v>
      </c>
      <c r="K615" s="1850">
        <v>20</v>
      </c>
      <c r="L615" s="1850">
        <v>20</v>
      </c>
      <c r="M615" s="1850">
        <v>20</v>
      </c>
      <c r="N615" s="1850">
        <v>20</v>
      </c>
      <c r="O615" s="1305"/>
      <c r="P615" s="1305"/>
      <c r="Q615" s="1305"/>
      <c r="R615" s="1305"/>
      <c r="S615" s="1305"/>
      <c r="T615" s="1305"/>
      <c r="U615" s="1305"/>
      <c r="V615" s="1327"/>
    </row>
    <row r="616" spans="1:22" ht="24.75" x14ac:dyDescent="0.25">
      <c r="A616" s="1377"/>
      <c r="B616" s="1371"/>
      <c r="C616" s="1372"/>
      <c r="D616" s="1373"/>
      <c r="E616" s="1372"/>
      <c r="F616" s="1424"/>
      <c r="G616" s="1291" t="s">
        <v>1202</v>
      </c>
      <c r="H616" s="1240" t="s">
        <v>1203</v>
      </c>
      <c r="I616" s="1288"/>
      <c r="J616" s="1850">
        <f t="shared" si="69"/>
        <v>72</v>
      </c>
      <c r="K616" s="1850">
        <v>12</v>
      </c>
      <c r="L616" s="1850">
        <v>20</v>
      </c>
      <c r="M616" s="1850">
        <v>20</v>
      </c>
      <c r="N616" s="1850">
        <v>20</v>
      </c>
      <c r="O616" s="1305"/>
      <c r="P616" s="1305"/>
      <c r="Q616" s="1305"/>
      <c r="R616" s="1305"/>
      <c r="S616" s="1305"/>
      <c r="T616" s="1305"/>
      <c r="U616" s="1305"/>
      <c r="V616" s="1327"/>
    </row>
    <row r="617" spans="1:22" ht="24.75" x14ac:dyDescent="0.25">
      <c r="A617" s="1377"/>
      <c r="B617" s="1371"/>
      <c r="C617" s="1372"/>
      <c r="D617" s="1373"/>
      <c r="E617" s="1372"/>
      <c r="F617" s="1424"/>
      <c r="G617" s="1291" t="s">
        <v>1204</v>
      </c>
      <c r="H617" s="1240" t="s">
        <v>1205</v>
      </c>
      <c r="I617" s="1288"/>
      <c r="J617" s="1850">
        <f t="shared" si="69"/>
        <v>5</v>
      </c>
      <c r="K617" s="1850">
        <v>1</v>
      </c>
      <c r="L617" s="1850">
        <v>2</v>
      </c>
      <c r="M617" s="1850">
        <v>1</v>
      </c>
      <c r="N617" s="1850">
        <v>1</v>
      </c>
      <c r="O617" s="1305"/>
      <c r="P617" s="1305"/>
      <c r="Q617" s="1305"/>
      <c r="R617" s="1305"/>
      <c r="S617" s="1305"/>
      <c r="T617" s="1305"/>
      <c r="U617" s="1305"/>
      <c r="V617" s="1327"/>
    </row>
    <row r="618" spans="1:22" ht="24.75" x14ac:dyDescent="0.25">
      <c r="A618" s="1377"/>
      <c r="B618" s="1371"/>
      <c r="C618" s="1372"/>
      <c r="D618" s="1373"/>
      <c r="E618" s="1372"/>
      <c r="F618" s="1424"/>
      <c r="G618" s="1291" t="s">
        <v>1206</v>
      </c>
      <c r="H618" s="1240" t="s">
        <v>1207</v>
      </c>
      <c r="I618" s="1288"/>
      <c r="J618" s="1850">
        <f t="shared" si="69"/>
        <v>2</v>
      </c>
      <c r="K618" s="1850">
        <v>0</v>
      </c>
      <c r="L618" s="1850">
        <v>1</v>
      </c>
      <c r="M618" s="1850">
        <v>0</v>
      </c>
      <c r="N618" s="1850">
        <v>1</v>
      </c>
      <c r="O618" s="1305"/>
      <c r="P618" s="1305"/>
      <c r="Q618" s="1305"/>
      <c r="R618" s="1305"/>
      <c r="S618" s="1305"/>
      <c r="T618" s="1305"/>
      <c r="U618" s="1305"/>
      <c r="V618" s="1327"/>
    </row>
    <row r="619" spans="1:22" ht="24.75" x14ac:dyDescent="0.25">
      <c r="A619" s="1377"/>
      <c r="B619" s="1371"/>
      <c r="C619" s="1372"/>
      <c r="D619" s="1373"/>
      <c r="E619" s="1372"/>
      <c r="F619" s="1424"/>
      <c r="G619" s="1291" t="s">
        <v>1208</v>
      </c>
      <c r="H619" s="1240" t="s">
        <v>1209</v>
      </c>
      <c r="I619" s="1288"/>
      <c r="J619" s="1850">
        <f t="shared" si="69"/>
        <v>0</v>
      </c>
      <c r="K619" s="1850">
        <v>0</v>
      </c>
      <c r="L619" s="1850">
        <v>0</v>
      </c>
      <c r="M619" s="1850">
        <v>0</v>
      </c>
      <c r="N619" s="1850">
        <v>0</v>
      </c>
      <c r="O619" s="1305"/>
      <c r="P619" s="1305"/>
      <c r="Q619" s="1305"/>
      <c r="R619" s="1305"/>
      <c r="S619" s="1305"/>
      <c r="T619" s="1305"/>
      <c r="U619" s="1305"/>
      <c r="V619" s="1327"/>
    </row>
    <row r="620" spans="1:22" ht="16.5" x14ac:dyDescent="0.25">
      <c r="A620" s="1377"/>
      <c r="B620" s="1371"/>
      <c r="C620" s="1372"/>
      <c r="D620" s="1373"/>
      <c r="E620" s="1372"/>
      <c r="F620" s="1424"/>
      <c r="G620" s="1291" t="s">
        <v>1210</v>
      </c>
      <c r="H620" s="1240" t="s">
        <v>1211</v>
      </c>
      <c r="I620" s="1288"/>
      <c r="J620" s="1850"/>
      <c r="K620" s="1850"/>
      <c r="L620" s="1850"/>
      <c r="M620" s="1850"/>
      <c r="N620" s="1850"/>
      <c r="O620" s="1305"/>
      <c r="P620" s="1305"/>
      <c r="Q620" s="1305"/>
      <c r="R620" s="1305"/>
      <c r="S620" s="1305"/>
      <c r="T620" s="1305"/>
      <c r="U620" s="1305"/>
      <c r="V620" s="1327"/>
    </row>
    <row r="621" spans="1:22" ht="21" customHeight="1" x14ac:dyDescent="0.25">
      <c r="A621" s="1377"/>
      <c r="B621" s="1371"/>
      <c r="C621" s="1372"/>
      <c r="D621" s="1373"/>
      <c r="E621" s="1372"/>
      <c r="F621" s="1424"/>
      <c r="G621" s="1291" t="s">
        <v>1212</v>
      </c>
      <c r="H621" s="1240" t="s">
        <v>1213</v>
      </c>
      <c r="I621" s="1288"/>
      <c r="J621" s="1850"/>
      <c r="K621" s="1475"/>
      <c r="L621" s="1475"/>
      <c r="M621" s="1475"/>
      <c r="N621" s="1475"/>
      <c r="O621" s="1305"/>
      <c r="P621" s="1305"/>
      <c r="Q621" s="1305"/>
      <c r="R621" s="1305"/>
      <c r="S621" s="1305"/>
      <c r="T621" s="1305"/>
      <c r="U621" s="1305"/>
      <c r="V621" s="1327"/>
    </row>
    <row r="622" spans="1:22" ht="24.75" x14ac:dyDescent="0.25">
      <c r="A622" s="1377"/>
      <c r="B622" s="1371"/>
      <c r="C622" s="1372"/>
      <c r="D622" s="1373"/>
      <c r="E622" s="1372"/>
      <c r="F622" s="1424"/>
      <c r="G622" s="1291" t="s">
        <v>1214</v>
      </c>
      <c r="H622" s="1240" t="s">
        <v>1215</v>
      </c>
      <c r="I622" s="1288"/>
      <c r="J622" s="1850">
        <f t="shared" si="69"/>
        <v>58</v>
      </c>
      <c r="K622" s="1850">
        <v>13</v>
      </c>
      <c r="L622" s="1850">
        <v>15</v>
      </c>
      <c r="M622" s="1850">
        <v>15</v>
      </c>
      <c r="N622" s="1850">
        <v>15</v>
      </c>
      <c r="O622" s="1305"/>
      <c r="P622" s="1305"/>
      <c r="Q622" s="1305"/>
      <c r="R622" s="1305"/>
      <c r="S622" s="1305"/>
      <c r="T622" s="1305"/>
      <c r="U622" s="1305"/>
      <c r="V622" s="1327"/>
    </row>
    <row r="623" spans="1:22" ht="27.75" customHeight="1" x14ac:dyDescent="0.25">
      <c r="A623" s="1377"/>
      <c r="B623" s="1371"/>
      <c r="C623" s="1372"/>
      <c r="D623" s="1373"/>
      <c r="E623" s="1372"/>
      <c r="F623" s="1424"/>
      <c r="G623" s="1291" t="s">
        <v>1216</v>
      </c>
      <c r="H623" s="1240" t="s">
        <v>1217</v>
      </c>
      <c r="I623" s="1288"/>
      <c r="J623" s="1850">
        <f t="shared" si="69"/>
        <v>4</v>
      </c>
      <c r="K623" s="1850">
        <v>1</v>
      </c>
      <c r="L623" s="1850">
        <v>1</v>
      </c>
      <c r="M623" s="1850">
        <v>1</v>
      </c>
      <c r="N623" s="1850">
        <v>1</v>
      </c>
      <c r="O623" s="1305"/>
      <c r="P623" s="1305"/>
      <c r="Q623" s="1305"/>
      <c r="R623" s="1305"/>
      <c r="S623" s="1305"/>
      <c r="T623" s="1305"/>
      <c r="U623" s="1305"/>
      <c r="V623" s="1327"/>
    </row>
    <row r="624" spans="1:22" ht="26.25" customHeight="1" x14ac:dyDescent="0.25">
      <c r="A624" s="1377"/>
      <c r="B624" s="1371"/>
      <c r="C624" s="1372"/>
      <c r="D624" s="1373"/>
      <c r="E624" s="1372"/>
      <c r="F624" s="1424"/>
      <c r="G624" s="1291" t="s">
        <v>1218</v>
      </c>
      <c r="H624" s="1240" t="s">
        <v>1219</v>
      </c>
      <c r="I624" s="1288"/>
      <c r="J624" s="1850">
        <f t="shared" si="69"/>
        <v>2</v>
      </c>
      <c r="K624" s="1850">
        <v>0</v>
      </c>
      <c r="L624" s="1850">
        <v>1</v>
      </c>
      <c r="M624" s="1850">
        <v>0</v>
      </c>
      <c r="N624" s="1850">
        <v>1</v>
      </c>
      <c r="O624" s="1305"/>
      <c r="P624" s="1305"/>
      <c r="Q624" s="1305"/>
      <c r="R624" s="1305"/>
      <c r="S624" s="1305"/>
      <c r="T624" s="1305"/>
      <c r="U624" s="1305"/>
      <c r="V624" s="1327"/>
    </row>
    <row r="625" spans="1:22" ht="24.75" x14ac:dyDescent="0.25">
      <c r="A625" s="1377"/>
      <c r="B625" s="1371"/>
      <c r="C625" s="1372"/>
      <c r="D625" s="1373"/>
      <c r="E625" s="1372"/>
      <c r="F625" s="1424"/>
      <c r="G625" s="1291" t="s">
        <v>1220</v>
      </c>
      <c r="H625" s="1240" t="s">
        <v>1221</v>
      </c>
      <c r="I625" s="1288"/>
      <c r="J625" s="1850">
        <f t="shared" si="69"/>
        <v>0</v>
      </c>
      <c r="K625" s="1850">
        <v>0</v>
      </c>
      <c r="L625" s="1850">
        <v>0</v>
      </c>
      <c r="M625" s="1850">
        <v>0</v>
      </c>
      <c r="N625" s="1850">
        <v>0</v>
      </c>
      <c r="O625" s="1305"/>
      <c r="P625" s="1305"/>
      <c r="Q625" s="1305"/>
      <c r="R625" s="1305"/>
      <c r="S625" s="1305"/>
      <c r="T625" s="1305"/>
      <c r="U625" s="1305"/>
      <c r="V625" s="1327"/>
    </row>
    <row r="626" spans="1:22" ht="24.75" hidden="1" x14ac:dyDescent="0.25">
      <c r="A626" s="1377"/>
      <c r="B626" s="1371"/>
      <c r="C626" s="1372"/>
      <c r="D626" s="1373"/>
      <c r="E626" s="1372"/>
      <c r="F626" s="1424"/>
      <c r="G626" s="1291" t="s">
        <v>1222</v>
      </c>
      <c r="H626" s="1240" t="s">
        <v>1223</v>
      </c>
      <c r="I626" s="1288"/>
      <c r="J626" s="1850"/>
      <c r="K626" s="1475"/>
      <c r="L626" s="1475"/>
      <c r="M626" s="1475"/>
      <c r="N626" s="1475"/>
      <c r="O626" s="1305"/>
      <c r="P626" s="1305"/>
      <c r="Q626" s="1305"/>
      <c r="R626" s="1305"/>
      <c r="S626" s="1305"/>
      <c r="T626" s="1305"/>
      <c r="U626" s="1305"/>
      <c r="V626" s="1327"/>
    </row>
    <row r="627" spans="1:22" ht="16.5" hidden="1" x14ac:dyDescent="0.25">
      <c r="A627" s="1377"/>
      <c r="B627" s="1371"/>
      <c r="C627" s="1372"/>
      <c r="D627" s="1373"/>
      <c r="E627" s="1372"/>
      <c r="F627" s="1424"/>
      <c r="G627" s="1291" t="s">
        <v>1224</v>
      </c>
      <c r="H627" s="1240" t="s">
        <v>1225</v>
      </c>
      <c r="I627" s="1288"/>
      <c r="J627" s="1850"/>
      <c r="K627" s="1475"/>
      <c r="L627" s="1475"/>
      <c r="M627" s="1475"/>
      <c r="N627" s="1475"/>
      <c r="O627" s="1305"/>
      <c r="P627" s="1305"/>
      <c r="Q627" s="1305"/>
      <c r="R627" s="1305"/>
      <c r="S627" s="1305"/>
      <c r="T627" s="1305"/>
      <c r="U627" s="1305"/>
      <c r="V627" s="1327"/>
    </row>
    <row r="628" spans="1:22" ht="16.5" hidden="1" x14ac:dyDescent="0.25">
      <c r="A628" s="1377"/>
      <c r="B628" s="1371"/>
      <c r="C628" s="1372"/>
      <c r="D628" s="1373"/>
      <c r="E628" s="1372"/>
      <c r="F628" s="1424"/>
      <c r="G628" s="1291" t="s">
        <v>1226</v>
      </c>
      <c r="H628" s="1240" t="s">
        <v>1227</v>
      </c>
      <c r="I628" s="1288"/>
      <c r="J628" s="1850"/>
      <c r="K628" s="1475"/>
      <c r="L628" s="1475"/>
      <c r="M628" s="1475"/>
      <c r="N628" s="1475"/>
      <c r="O628" s="1305"/>
      <c r="P628" s="1305"/>
      <c r="Q628" s="1305"/>
      <c r="R628" s="1305"/>
      <c r="S628" s="1305"/>
      <c r="T628" s="1305"/>
      <c r="U628" s="1305"/>
      <c r="V628" s="1327"/>
    </row>
    <row r="629" spans="1:22" ht="24.75" hidden="1" x14ac:dyDescent="0.25">
      <c r="A629" s="1377"/>
      <c r="B629" s="1371"/>
      <c r="C629" s="1372"/>
      <c r="D629" s="1373"/>
      <c r="E629" s="1372"/>
      <c r="F629" s="1424"/>
      <c r="G629" s="1291" t="s">
        <v>1228</v>
      </c>
      <c r="H629" s="1240" t="s">
        <v>1229</v>
      </c>
      <c r="I629" s="1288"/>
      <c r="J629" s="1850"/>
      <c r="K629" s="1475"/>
      <c r="L629" s="1475"/>
      <c r="M629" s="1475"/>
      <c r="N629" s="1475"/>
      <c r="O629" s="1305"/>
      <c r="P629" s="1305"/>
      <c r="Q629" s="1305"/>
      <c r="R629" s="1305"/>
      <c r="S629" s="1305"/>
      <c r="T629" s="1305"/>
      <c r="U629" s="1305"/>
      <c r="V629" s="1327"/>
    </row>
    <row r="630" spans="1:22" ht="24.75" hidden="1" x14ac:dyDescent="0.25">
      <c r="A630" s="1377"/>
      <c r="B630" s="1371"/>
      <c r="C630" s="1372"/>
      <c r="D630" s="1373"/>
      <c r="E630" s="1372"/>
      <c r="F630" s="1424"/>
      <c r="G630" s="1291" t="s">
        <v>1230</v>
      </c>
      <c r="H630" s="1240" t="s">
        <v>1231</v>
      </c>
      <c r="I630" s="1288"/>
      <c r="J630" s="1850"/>
      <c r="K630" s="1475"/>
      <c r="L630" s="1475"/>
      <c r="M630" s="1475"/>
      <c r="N630" s="1475"/>
      <c r="O630" s="1305"/>
      <c r="P630" s="1305"/>
      <c r="Q630" s="1305"/>
      <c r="R630" s="1305"/>
      <c r="S630" s="1305"/>
      <c r="T630" s="1305"/>
      <c r="U630" s="1305"/>
      <c r="V630" s="1327"/>
    </row>
    <row r="631" spans="1:22" ht="16.5" hidden="1" x14ac:dyDescent="0.25">
      <c r="A631" s="1377"/>
      <c r="B631" s="1371"/>
      <c r="C631" s="1372"/>
      <c r="D631" s="1373"/>
      <c r="E631" s="1372"/>
      <c r="F631" s="1424"/>
      <c r="G631" s="1291" t="s">
        <v>1232</v>
      </c>
      <c r="H631" s="1240" t="s">
        <v>1233</v>
      </c>
      <c r="I631" s="1288"/>
      <c r="J631" s="1850"/>
      <c r="K631" s="1475"/>
      <c r="L631" s="1475"/>
      <c r="M631" s="1475"/>
      <c r="N631" s="1475"/>
      <c r="O631" s="1305"/>
      <c r="P631" s="1305"/>
      <c r="Q631" s="1305"/>
      <c r="R631" s="1305"/>
      <c r="S631" s="1305"/>
      <c r="T631" s="1305"/>
      <c r="U631" s="1305"/>
      <c r="V631" s="1327"/>
    </row>
    <row r="632" spans="1:22" ht="16.5" hidden="1" x14ac:dyDescent="0.25">
      <c r="A632" s="1377"/>
      <c r="B632" s="1371"/>
      <c r="C632" s="1372"/>
      <c r="D632" s="1373"/>
      <c r="E632" s="1372"/>
      <c r="F632" s="1424"/>
      <c r="G632" s="1291" t="s">
        <v>1234</v>
      </c>
      <c r="H632" s="1240" t="s">
        <v>1235</v>
      </c>
      <c r="I632" s="1288"/>
      <c r="J632" s="1850"/>
      <c r="K632" s="1475"/>
      <c r="L632" s="1475"/>
      <c r="M632" s="1475"/>
      <c r="N632" s="1475"/>
      <c r="O632" s="1305"/>
      <c r="P632" s="1305"/>
      <c r="Q632" s="1305"/>
      <c r="R632" s="1305"/>
      <c r="S632" s="1305"/>
      <c r="T632" s="1305"/>
      <c r="U632" s="1305"/>
      <c r="V632" s="1327"/>
    </row>
    <row r="633" spans="1:22" ht="26.25" hidden="1" x14ac:dyDescent="0.25">
      <c r="A633" s="1377"/>
      <c r="B633" s="1371"/>
      <c r="C633" s="1372"/>
      <c r="D633" s="1373"/>
      <c r="E633" s="1372"/>
      <c r="F633" s="1424"/>
      <c r="G633" s="1291" t="s">
        <v>1236</v>
      </c>
      <c r="H633" s="1399" t="s">
        <v>1237</v>
      </c>
      <c r="I633" s="1288"/>
      <c r="J633" s="1850"/>
      <c r="K633" s="1475"/>
      <c r="L633" s="1475"/>
      <c r="M633" s="1475"/>
      <c r="N633" s="1475"/>
      <c r="O633" s="1305"/>
      <c r="P633" s="1305"/>
      <c r="Q633" s="1305"/>
      <c r="R633" s="1305"/>
      <c r="S633" s="1305"/>
      <c r="T633" s="1305"/>
      <c r="U633" s="1305"/>
      <c r="V633" s="1327"/>
    </row>
    <row r="634" spans="1:22" ht="26.25" hidden="1" x14ac:dyDescent="0.25">
      <c r="A634" s="1377"/>
      <c r="B634" s="1371"/>
      <c r="C634" s="1372"/>
      <c r="D634" s="1373"/>
      <c r="E634" s="1372"/>
      <c r="F634" s="1424"/>
      <c r="G634" s="1291" t="s">
        <v>1238</v>
      </c>
      <c r="H634" s="1399" t="s">
        <v>1239</v>
      </c>
      <c r="I634" s="1288"/>
      <c r="J634" s="1850"/>
      <c r="K634" s="1475"/>
      <c r="L634" s="1475"/>
      <c r="M634" s="1475"/>
      <c r="N634" s="1475"/>
      <c r="O634" s="1305"/>
      <c r="P634" s="1305"/>
      <c r="Q634" s="1305"/>
      <c r="R634" s="1305"/>
      <c r="S634" s="1305"/>
      <c r="T634" s="1305"/>
      <c r="U634" s="1305"/>
      <c r="V634" s="1327"/>
    </row>
    <row r="635" spans="1:22" ht="18" hidden="1" x14ac:dyDescent="0.25">
      <c r="A635" s="1377"/>
      <c r="B635" s="1371"/>
      <c r="C635" s="1372"/>
      <c r="D635" s="1373"/>
      <c r="E635" s="1372"/>
      <c r="F635" s="1424"/>
      <c r="G635" s="1291" t="s">
        <v>1240</v>
      </c>
      <c r="H635" s="1399" t="s">
        <v>1241</v>
      </c>
      <c r="I635" s="1288"/>
      <c r="J635" s="1850"/>
      <c r="K635" s="1475"/>
      <c r="L635" s="1475"/>
      <c r="M635" s="1475"/>
      <c r="N635" s="1475"/>
      <c r="O635" s="1305"/>
      <c r="P635" s="1305"/>
      <c r="Q635" s="1305"/>
      <c r="R635" s="1305"/>
      <c r="S635" s="1305"/>
      <c r="T635" s="1305"/>
      <c r="U635" s="1305"/>
      <c r="V635" s="1327"/>
    </row>
    <row r="636" spans="1:22" ht="18" hidden="1" x14ac:dyDescent="0.25">
      <c r="A636" s="1379"/>
      <c r="B636" s="1380"/>
      <c r="C636" s="1381"/>
      <c r="D636" s="1382"/>
      <c r="E636" s="1381"/>
      <c r="F636" s="1426"/>
      <c r="G636" s="1291" t="s">
        <v>1242</v>
      </c>
      <c r="H636" s="1399" t="s">
        <v>1243</v>
      </c>
      <c r="I636" s="1296"/>
      <c r="J636" s="1850"/>
      <c r="K636" s="1475"/>
      <c r="L636" s="1475"/>
      <c r="M636" s="1475"/>
      <c r="N636" s="1475"/>
      <c r="O636" s="1305"/>
      <c r="P636" s="1305"/>
      <c r="Q636" s="1305"/>
      <c r="R636" s="1305"/>
      <c r="S636" s="1305"/>
      <c r="T636" s="1305"/>
      <c r="U636" s="1305"/>
      <c r="V636" s="1327"/>
    </row>
    <row r="637" spans="1:22" x14ac:dyDescent="0.25">
      <c r="A637" s="1447"/>
      <c r="B637" s="1448"/>
      <c r="C637" s="1449"/>
      <c r="D637" s="1450"/>
      <c r="E637" s="1449"/>
      <c r="F637" s="1452"/>
      <c r="G637" s="1483"/>
      <c r="H637" s="1484"/>
      <c r="I637" s="1485"/>
      <c r="J637" s="1486"/>
      <c r="K637" s="1486"/>
      <c r="L637" s="1486"/>
      <c r="M637" s="1486"/>
      <c r="N637" s="1486"/>
      <c r="O637" s="1456"/>
      <c r="P637" s="1456"/>
      <c r="Q637" s="1456"/>
      <c r="R637" s="1456"/>
      <c r="S637" s="1456"/>
      <c r="T637" s="1456"/>
      <c r="U637" s="1456"/>
      <c r="V637" s="1457"/>
    </row>
    <row r="638" spans="1:22" x14ac:dyDescent="0.25">
      <c r="A638" s="1268" t="s">
        <v>0</v>
      </c>
      <c r="B638" s="1268"/>
      <c r="C638" s="1268"/>
      <c r="D638" s="1268"/>
      <c r="E638" s="1268"/>
      <c r="F638" s="1268"/>
      <c r="G638" s="1268"/>
      <c r="H638" s="1268"/>
      <c r="I638" s="1268"/>
      <c r="J638" s="1268"/>
      <c r="K638" s="1268"/>
      <c r="L638" s="1268"/>
      <c r="M638" s="1268"/>
      <c r="N638" s="1268"/>
      <c r="O638" s="1268"/>
      <c r="P638" s="1268"/>
      <c r="Q638" s="1268"/>
      <c r="R638" s="1268"/>
      <c r="S638" s="1268"/>
      <c r="T638" s="1268"/>
      <c r="U638" s="1268"/>
      <c r="V638" s="1268"/>
    </row>
    <row r="639" spans="1:22" x14ac:dyDescent="0.25">
      <c r="A639" s="1268" t="s">
        <v>244</v>
      </c>
      <c r="B639" s="1268"/>
      <c r="C639" s="1268"/>
      <c r="D639" s="1268"/>
      <c r="E639" s="1268"/>
      <c r="F639" s="1268"/>
      <c r="G639" s="1268"/>
      <c r="H639" s="1268"/>
      <c r="I639" s="1268"/>
      <c r="J639" s="1268"/>
      <c r="K639" s="1268"/>
      <c r="L639" s="1268"/>
      <c r="M639" s="1268"/>
      <c r="N639" s="1268"/>
      <c r="O639" s="1268"/>
      <c r="P639" s="1268"/>
      <c r="Q639" s="1268"/>
      <c r="R639" s="1268"/>
      <c r="S639" s="1268"/>
      <c r="T639" s="1268"/>
      <c r="U639" s="1268"/>
      <c r="V639" s="1268"/>
    </row>
    <row r="640" spans="1:22" x14ac:dyDescent="0.25">
      <c r="A640" s="1156"/>
      <c r="B640" s="1163"/>
      <c r="C640" s="1162"/>
      <c r="D640" s="1487"/>
      <c r="E640" s="1163"/>
      <c r="F640" s="1163"/>
      <c r="G640" s="1159"/>
      <c r="H640" s="1163"/>
      <c r="I640" s="1163"/>
      <c r="J640" s="1163"/>
      <c r="K640" s="1163"/>
      <c r="L640" s="1163"/>
      <c r="M640" s="1163"/>
      <c r="N640" s="1163"/>
      <c r="O640" s="1163"/>
      <c r="P640" s="1163"/>
      <c r="Q640" s="1163"/>
      <c r="R640" s="1163"/>
      <c r="S640" s="1163"/>
      <c r="T640" s="1163"/>
      <c r="U640" s="1163"/>
      <c r="V640" s="1156"/>
    </row>
    <row r="641" spans="1:22" x14ac:dyDescent="0.25">
      <c r="A641" s="1461" t="s">
        <v>1957</v>
      </c>
      <c r="B641" s="1461"/>
      <c r="C641" s="1462"/>
      <c r="D641" s="1461"/>
      <c r="E641" s="1463"/>
      <c r="F641" s="1461"/>
      <c r="G641" s="1464"/>
      <c r="H641" s="1156"/>
      <c r="I641" s="1160"/>
      <c r="J641" s="1156"/>
      <c r="K641" s="1156"/>
      <c r="L641" s="1156"/>
      <c r="M641" s="1156"/>
      <c r="N641" s="1156"/>
      <c r="O641" s="1156"/>
      <c r="P641" s="1156"/>
      <c r="Q641" s="1156"/>
      <c r="R641" s="1156"/>
      <c r="S641" s="1156"/>
      <c r="T641" s="1156"/>
      <c r="U641" s="1156"/>
      <c r="V641" s="1156"/>
    </row>
    <row r="642" spans="1:22" ht="15.75" thickBot="1" x14ac:dyDescent="0.3">
      <c r="A642" s="1465" t="s">
        <v>1244</v>
      </c>
      <c r="B642" s="1465"/>
      <c r="C642" s="1466"/>
      <c r="D642" s="1465"/>
      <c r="E642" s="1467"/>
      <c r="F642" s="1465"/>
      <c r="G642" s="1468"/>
      <c r="H642" s="1465"/>
      <c r="I642" s="1160"/>
      <c r="J642" s="1156"/>
      <c r="K642" s="1156"/>
      <c r="L642" s="1156"/>
      <c r="M642" s="1156"/>
      <c r="N642" s="1156"/>
      <c r="O642" s="1156"/>
      <c r="P642" s="1156"/>
      <c r="Q642" s="1156"/>
      <c r="R642" s="1156"/>
      <c r="S642" s="1156"/>
      <c r="T642" s="1156"/>
      <c r="U642" s="1156"/>
      <c r="V642" s="1156"/>
    </row>
    <row r="643" spans="1:22" ht="12.75" customHeight="1" x14ac:dyDescent="0.25">
      <c r="A643" s="1165" t="s">
        <v>4</v>
      </c>
      <c r="B643" s="1166" t="s">
        <v>247</v>
      </c>
      <c r="C643" s="1165" t="s">
        <v>5</v>
      </c>
      <c r="D643" s="1274" t="s">
        <v>6</v>
      </c>
      <c r="E643" s="1165" t="s">
        <v>7</v>
      </c>
      <c r="F643" s="1167" t="s">
        <v>248</v>
      </c>
      <c r="G643" s="1168" t="s">
        <v>249</v>
      </c>
      <c r="H643" s="1166" t="s">
        <v>250</v>
      </c>
      <c r="I643" s="1165" t="s">
        <v>11</v>
      </c>
      <c r="J643" s="1169" t="s">
        <v>251</v>
      </c>
      <c r="K643" s="1170" t="s">
        <v>252</v>
      </c>
      <c r="L643" s="1171"/>
      <c r="M643" s="1171"/>
      <c r="N643" s="1171"/>
      <c r="O643" s="1172" t="s">
        <v>253</v>
      </c>
      <c r="P643" s="1173"/>
      <c r="Q643" s="1173"/>
      <c r="R643" s="1173"/>
      <c r="S643" s="1173"/>
      <c r="T643" s="1174"/>
      <c r="U643" s="1175" t="s">
        <v>15</v>
      </c>
      <c r="V643" s="1168" t="s">
        <v>16</v>
      </c>
    </row>
    <row r="644" spans="1:22" ht="12.75" customHeight="1" x14ac:dyDescent="0.25">
      <c r="A644" s="1176"/>
      <c r="B644" s="1177"/>
      <c r="C644" s="1176"/>
      <c r="D644" s="1275"/>
      <c r="E644" s="1176"/>
      <c r="F644" s="1178"/>
      <c r="G644" s="1179"/>
      <c r="H644" s="1177"/>
      <c r="I644" s="1176"/>
      <c r="J644" s="1180"/>
      <c r="K644" s="1181"/>
      <c r="L644" s="1182"/>
      <c r="M644" s="1182"/>
      <c r="N644" s="1182"/>
      <c r="O644" s="1183" t="s">
        <v>17</v>
      </c>
      <c r="P644" s="1184" t="s">
        <v>18</v>
      </c>
      <c r="Q644" s="1184" t="s">
        <v>19</v>
      </c>
      <c r="R644" s="1184" t="s">
        <v>254</v>
      </c>
      <c r="S644" s="1185" t="s">
        <v>21</v>
      </c>
      <c r="T644" s="1186" t="s">
        <v>255</v>
      </c>
      <c r="U644" s="1180"/>
      <c r="V644" s="1179"/>
    </row>
    <row r="645" spans="1:22" ht="24.75" x14ac:dyDescent="0.25">
      <c r="A645" s="1176"/>
      <c r="B645" s="1177"/>
      <c r="C645" s="1176"/>
      <c r="D645" s="1275"/>
      <c r="E645" s="1176"/>
      <c r="F645" s="1178"/>
      <c r="G645" s="1179"/>
      <c r="H645" s="1177"/>
      <c r="I645" s="1176"/>
      <c r="J645" s="1186"/>
      <c r="K645" s="1184" t="s">
        <v>23</v>
      </c>
      <c r="L645" s="1184" t="s">
        <v>24</v>
      </c>
      <c r="M645" s="1184" t="s">
        <v>25</v>
      </c>
      <c r="N645" s="1184" t="s">
        <v>26</v>
      </c>
      <c r="O645" s="1184" t="s">
        <v>256</v>
      </c>
      <c r="P645" s="1184" t="s">
        <v>742</v>
      </c>
      <c r="Q645" s="1184" t="s">
        <v>258</v>
      </c>
      <c r="R645" s="1184" t="s">
        <v>259</v>
      </c>
      <c r="S645" s="1366" t="s">
        <v>260</v>
      </c>
      <c r="T645" s="1180"/>
      <c r="U645" s="1180"/>
      <c r="V645" s="1179"/>
    </row>
    <row r="646" spans="1:22" ht="16.5" customHeight="1" x14ac:dyDescent="0.25">
      <c r="A646" s="1367" t="s">
        <v>941</v>
      </c>
      <c r="B646" s="1368"/>
      <c r="C646" s="1368"/>
      <c r="D646" s="1368"/>
      <c r="E646" s="1368"/>
      <c r="F646" s="1368"/>
      <c r="G646" s="1368"/>
      <c r="H646" s="1368"/>
      <c r="I646" s="1368"/>
      <c r="J646" s="1368"/>
      <c r="K646" s="1368"/>
      <c r="L646" s="1368"/>
      <c r="M646" s="1368"/>
      <c r="N646" s="1368"/>
      <c r="O646" s="1368"/>
      <c r="P646" s="1368"/>
      <c r="Q646" s="1368"/>
      <c r="R646" s="1368"/>
      <c r="S646" s="1368"/>
      <c r="T646" s="1368"/>
      <c r="U646" s="1368"/>
      <c r="V646" s="1369"/>
    </row>
    <row r="647" spans="1:22" ht="39" hidden="1" customHeight="1" x14ac:dyDescent="0.25">
      <c r="A647" s="1370" t="s">
        <v>262</v>
      </c>
      <c r="B647" s="1371" t="s">
        <v>1246</v>
      </c>
      <c r="C647" s="1488">
        <v>3000001</v>
      </c>
      <c r="D647" s="1373" t="s">
        <v>35</v>
      </c>
      <c r="E647" s="1372">
        <v>5004441</v>
      </c>
      <c r="F647" s="1374" t="s">
        <v>1984</v>
      </c>
      <c r="G647" s="1418"/>
      <c r="H647" s="1489"/>
      <c r="I647" s="1180" t="s">
        <v>37</v>
      </c>
      <c r="J647" s="1490"/>
      <c r="K647" s="1490"/>
      <c r="L647" s="1490"/>
      <c r="M647" s="1490"/>
      <c r="N647" s="1490"/>
      <c r="O647" s="2020"/>
      <c r="P647" s="2020"/>
      <c r="Q647" s="2020"/>
      <c r="R647" s="2020"/>
      <c r="S647" s="2020"/>
      <c r="T647" s="2020"/>
      <c r="U647" s="2020"/>
      <c r="V647" s="2020"/>
    </row>
    <row r="648" spans="1:22" ht="16.5" hidden="1" x14ac:dyDescent="0.25">
      <c r="A648" s="1377"/>
      <c r="B648" s="1371"/>
      <c r="C648" s="1488"/>
      <c r="D648" s="1373"/>
      <c r="E648" s="1372"/>
      <c r="F648" s="1378"/>
      <c r="G648" s="1291" t="s">
        <v>1249</v>
      </c>
      <c r="H648" s="1492" t="s">
        <v>1250</v>
      </c>
      <c r="I648" s="1180"/>
      <c r="J648" s="1499"/>
      <c r="K648" s="1499"/>
      <c r="L648" s="1499"/>
      <c r="M648" s="1499"/>
      <c r="N648" s="1499"/>
      <c r="O648" s="1327"/>
      <c r="P648" s="1327"/>
      <c r="Q648" s="1327"/>
      <c r="R648" s="1327"/>
      <c r="S648" s="1327"/>
      <c r="T648" s="1327"/>
      <c r="U648" s="1327"/>
      <c r="V648" s="1327"/>
    </row>
    <row r="649" spans="1:22" ht="18" hidden="1" x14ac:dyDescent="0.25">
      <c r="A649" s="1377"/>
      <c r="B649" s="1371"/>
      <c r="C649" s="1488"/>
      <c r="D649" s="1373"/>
      <c r="E649" s="1372"/>
      <c r="F649" s="1378"/>
      <c r="G649" s="1291" t="s">
        <v>1251</v>
      </c>
      <c r="H649" s="1399" t="s">
        <v>1252</v>
      </c>
      <c r="I649" s="1180"/>
      <c r="J649" s="1499"/>
      <c r="K649" s="1499"/>
      <c r="L649" s="1499"/>
      <c r="M649" s="1499"/>
      <c r="N649" s="1499"/>
      <c r="O649" s="1327"/>
      <c r="P649" s="1327"/>
      <c r="Q649" s="1327"/>
      <c r="R649" s="1327"/>
      <c r="S649" s="1327"/>
      <c r="T649" s="1327"/>
      <c r="U649" s="1327"/>
      <c r="V649" s="1327"/>
    </row>
    <row r="650" spans="1:22" ht="25.5" hidden="1" customHeight="1" x14ac:dyDescent="0.25">
      <c r="A650" s="1379"/>
      <c r="B650" s="1380"/>
      <c r="C650" s="1494"/>
      <c r="D650" s="1382"/>
      <c r="E650" s="1381"/>
      <c r="F650" s="1378"/>
      <c r="G650" s="1291" t="s">
        <v>1253</v>
      </c>
      <c r="H650" s="1492" t="s">
        <v>1254</v>
      </c>
      <c r="I650" s="1495"/>
      <c r="J650" s="1499"/>
      <c r="K650" s="1499"/>
      <c r="L650" s="1499"/>
      <c r="M650" s="1499"/>
      <c r="N650" s="1499"/>
      <c r="O650" s="1327"/>
      <c r="P650" s="1327"/>
      <c r="Q650" s="1327"/>
      <c r="R650" s="1327"/>
      <c r="S650" s="1327"/>
      <c r="T650" s="1327"/>
      <c r="U650" s="1327"/>
      <c r="V650" s="1327"/>
    </row>
    <row r="651" spans="1:22" ht="33.75" hidden="1" customHeight="1" x14ac:dyDescent="0.25">
      <c r="A651" s="1370" t="s">
        <v>272</v>
      </c>
      <c r="B651" s="1386" t="s">
        <v>1255</v>
      </c>
      <c r="C651" s="1387">
        <v>3000001</v>
      </c>
      <c r="D651" s="2157" t="s">
        <v>1256</v>
      </c>
      <c r="E651" s="1506">
        <v>5004442</v>
      </c>
      <c r="F651" s="1417" t="s">
        <v>1257</v>
      </c>
      <c r="G651" s="2158"/>
      <c r="H651" s="1492"/>
      <c r="I651" s="1183" t="s">
        <v>50</v>
      </c>
      <c r="J651" s="1499"/>
      <c r="K651" s="1499"/>
      <c r="L651" s="1499"/>
      <c r="M651" s="1499"/>
      <c r="N651" s="1499"/>
      <c r="O651" s="1327"/>
      <c r="P651" s="1327"/>
      <c r="Q651" s="1327"/>
      <c r="R651" s="1327"/>
      <c r="S651" s="1327"/>
      <c r="T651" s="1327"/>
      <c r="U651" s="1327"/>
      <c r="V651" s="1327"/>
    </row>
    <row r="652" spans="1:22" ht="37.5" hidden="1" customHeight="1" x14ac:dyDescent="0.25">
      <c r="A652" s="1377"/>
      <c r="B652" s="1371"/>
      <c r="C652" s="1372"/>
      <c r="D652" s="2159"/>
      <c r="E652" s="1514"/>
      <c r="F652" s="1421"/>
      <c r="G652" s="1308" t="s">
        <v>1258</v>
      </c>
      <c r="H652" s="1695" t="s">
        <v>1256</v>
      </c>
      <c r="I652" s="1674"/>
      <c r="J652" s="1499"/>
      <c r="K652" s="1499"/>
      <c r="L652" s="1499"/>
      <c r="M652" s="1499"/>
      <c r="N652" s="1499"/>
      <c r="O652" s="1327"/>
      <c r="P652" s="1327"/>
      <c r="Q652" s="1327"/>
      <c r="R652" s="1327"/>
      <c r="S652" s="1327"/>
      <c r="T652" s="1327"/>
      <c r="U652" s="1327"/>
      <c r="V652" s="1327"/>
    </row>
    <row r="653" spans="1:22" ht="37.5" hidden="1" customHeight="1" x14ac:dyDescent="0.25">
      <c r="A653" s="1377"/>
      <c r="B653" s="1371"/>
      <c r="C653" s="1372"/>
      <c r="D653" s="2160"/>
      <c r="E653" s="1509"/>
      <c r="F653" s="2161"/>
      <c r="G653" s="1308" t="s">
        <v>1259</v>
      </c>
      <c r="H653" s="1399" t="s">
        <v>1260</v>
      </c>
      <c r="I653" s="2162"/>
      <c r="J653" s="1499"/>
      <c r="K653" s="1499"/>
      <c r="L653" s="1499"/>
      <c r="M653" s="1499"/>
      <c r="N653" s="1499"/>
      <c r="O653" s="1327"/>
      <c r="P653" s="1327"/>
      <c r="Q653" s="1327"/>
      <c r="R653" s="1327"/>
      <c r="S653" s="1327"/>
      <c r="T653" s="1327"/>
      <c r="U653" s="1327"/>
      <c r="V653" s="1327"/>
    </row>
    <row r="654" spans="1:22" ht="37.5" customHeight="1" x14ac:dyDescent="0.25">
      <c r="A654" s="1377"/>
      <c r="B654" s="1371"/>
      <c r="C654" s="1372">
        <v>3000003</v>
      </c>
      <c r="D654" s="2163" t="s">
        <v>1261</v>
      </c>
      <c r="E654" s="2164">
        <v>5000131</v>
      </c>
      <c r="F654" s="1417" t="s">
        <v>1262</v>
      </c>
      <c r="G654" s="1418"/>
      <c r="H654" s="1399"/>
      <c r="I654" s="1374" t="s">
        <v>284</v>
      </c>
      <c r="J654" s="2642">
        <f>(K654+L654+M654+N654)</f>
        <v>14</v>
      </c>
      <c r="K654" s="2642">
        <f>(K655+K656)</f>
        <v>3</v>
      </c>
      <c r="L654" s="2642">
        <f t="shared" ref="L654:N654" si="70">(L655+L656)</f>
        <v>4</v>
      </c>
      <c r="M654" s="2642">
        <f t="shared" si="70"/>
        <v>4</v>
      </c>
      <c r="N654" s="2642">
        <f t="shared" si="70"/>
        <v>3</v>
      </c>
      <c r="O654" s="1327"/>
      <c r="P654" s="1327"/>
      <c r="Q654" s="1327"/>
      <c r="R654" s="1327"/>
      <c r="S654" s="1327"/>
      <c r="T654" s="1327"/>
      <c r="U654" s="1327"/>
      <c r="V654" s="1327"/>
    </row>
    <row r="655" spans="1:22" ht="62.25" customHeight="1" x14ac:dyDescent="0.25">
      <c r="A655" s="1377"/>
      <c r="B655" s="1371"/>
      <c r="C655" s="1372"/>
      <c r="D655" s="2166"/>
      <c r="E655" s="1872"/>
      <c r="F655" s="1424"/>
      <c r="G655" s="1291" t="s">
        <v>1263</v>
      </c>
      <c r="H655" s="1399" t="s">
        <v>1264</v>
      </c>
      <c r="I655" s="1160"/>
      <c r="J655" s="2643">
        <f>(K655+L655+M655+N655)</f>
        <v>4</v>
      </c>
      <c r="K655" s="2643">
        <v>1</v>
      </c>
      <c r="L655" s="2643">
        <v>1</v>
      </c>
      <c r="M655" s="2643">
        <v>1</v>
      </c>
      <c r="N655" s="2643">
        <v>1</v>
      </c>
      <c r="O655" s="1327"/>
      <c r="P655" s="1327"/>
      <c r="Q655" s="1327"/>
      <c r="R655" s="1327"/>
      <c r="S655" s="1327"/>
      <c r="T655" s="1327"/>
      <c r="U655" s="1327"/>
      <c r="V655" s="1327"/>
    </row>
    <row r="656" spans="1:22" ht="60" customHeight="1" x14ac:dyDescent="0.25">
      <c r="A656" s="1379"/>
      <c r="B656" s="1380"/>
      <c r="C656" s="1381"/>
      <c r="D656" s="2167"/>
      <c r="E656" s="2168"/>
      <c r="F656" s="1426"/>
      <c r="G656" s="1291" t="s">
        <v>1265</v>
      </c>
      <c r="H656" s="1399" t="s">
        <v>1266</v>
      </c>
      <c r="I656" s="1160"/>
      <c r="J656" s="2643">
        <f>(K656+L656+M656+N656)</f>
        <v>10</v>
      </c>
      <c r="K656" s="2643">
        <v>2</v>
      </c>
      <c r="L656" s="2643">
        <v>3</v>
      </c>
      <c r="M656" s="2643">
        <v>3</v>
      </c>
      <c r="N656" s="2643">
        <v>2</v>
      </c>
      <c r="O656" s="1327"/>
      <c r="P656" s="1327"/>
      <c r="Q656" s="1327"/>
      <c r="R656" s="1327"/>
      <c r="S656" s="1327"/>
      <c r="T656" s="1327"/>
      <c r="U656" s="1327"/>
      <c r="V656" s="1327"/>
    </row>
    <row r="657" spans="1:22" ht="18" customHeight="1" x14ac:dyDescent="0.25">
      <c r="A657" s="1367" t="s">
        <v>958</v>
      </c>
      <c r="B657" s="1368"/>
      <c r="C657" s="1368"/>
      <c r="D657" s="1368"/>
      <c r="E657" s="1368"/>
      <c r="F657" s="1368"/>
      <c r="G657" s="1368"/>
      <c r="H657" s="1368"/>
      <c r="I657" s="1368"/>
      <c r="J657" s="1368"/>
      <c r="K657" s="1368"/>
      <c r="L657" s="1368"/>
      <c r="M657" s="1368"/>
      <c r="N657" s="1368"/>
      <c r="O657" s="1368"/>
      <c r="P657" s="1368"/>
      <c r="Q657" s="1368"/>
      <c r="R657" s="1368"/>
      <c r="S657" s="1368"/>
      <c r="T657" s="1368"/>
      <c r="U657" s="1368"/>
      <c r="V657" s="1369"/>
    </row>
    <row r="658" spans="1:22" ht="44.25" customHeight="1" x14ac:dyDescent="0.25">
      <c r="A658" s="1370" t="s">
        <v>53</v>
      </c>
      <c r="B658" s="1497" t="s">
        <v>1267</v>
      </c>
      <c r="C658" s="2169">
        <v>3044194</v>
      </c>
      <c r="D658" s="2170" t="s">
        <v>1268</v>
      </c>
      <c r="E658" s="2171">
        <v>5000118</v>
      </c>
      <c r="F658" s="2172" t="s">
        <v>1269</v>
      </c>
      <c r="G658" s="2173"/>
      <c r="H658" s="2174"/>
      <c r="I658" s="2605" t="s">
        <v>284</v>
      </c>
      <c r="J658" s="2001">
        <f>(K658+L658+M658+N658)</f>
        <v>4803</v>
      </c>
      <c r="K658" s="2001">
        <f>(K659+K660+K661)</f>
        <v>1200</v>
      </c>
      <c r="L658" s="2001">
        <f t="shared" ref="L658:N658" si="71">(L659+L660+L661)</f>
        <v>1202</v>
      </c>
      <c r="M658" s="2001">
        <f t="shared" si="71"/>
        <v>1201</v>
      </c>
      <c r="N658" s="2001">
        <f t="shared" si="71"/>
        <v>1200</v>
      </c>
      <c r="O658" s="2020"/>
      <c r="P658" s="2644">
        <v>1500</v>
      </c>
      <c r="Q658" s="2020"/>
      <c r="R658" s="2020"/>
      <c r="S658" s="2020"/>
      <c r="T658" s="2020"/>
      <c r="U658" s="2020"/>
      <c r="V658" s="2020"/>
    </row>
    <row r="659" spans="1:22" ht="41.25" x14ac:dyDescent="0.25">
      <c r="A659" s="1377"/>
      <c r="B659" s="1497"/>
      <c r="C659" s="2169"/>
      <c r="D659" s="2170"/>
      <c r="E659" s="2171"/>
      <c r="F659" s="2181"/>
      <c r="G659" s="2173"/>
      <c r="H659" s="2182" t="s">
        <v>1270</v>
      </c>
      <c r="I659" s="1378"/>
      <c r="J659" s="1857">
        <f>(K659+L659+M659+N659)</f>
        <v>2401</v>
      </c>
      <c r="K659" s="1857">
        <v>600</v>
      </c>
      <c r="L659" s="1857">
        <v>601</v>
      </c>
      <c r="M659" s="1857">
        <v>600</v>
      </c>
      <c r="N659" s="1857">
        <v>600</v>
      </c>
      <c r="O659" s="1327"/>
      <c r="P659" s="1327"/>
      <c r="Q659" s="1327"/>
      <c r="R659" s="1327"/>
      <c r="S659" s="1327"/>
      <c r="T659" s="1327"/>
      <c r="U659" s="1327"/>
      <c r="V659" s="1327"/>
    </row>
    <row r="660" spans="1:22" ht="43.5" customHeight="1" x14ac:dyDescent="0.25">
      <c r="A660" s="1377"/>
      <c r="B660" s="1497"/>
      <c r="C660" s="2169"/>
      <c r="D660" s="2170"/>
      <c r="E660" s="2171"/>
      <c r="F660" s="2181"/>
      <c r="G660" s="2173"/>
      <c r="H660" s="2182" t="s">
        <v>1271</v>
      </c>
      <c r="I660" s="1378"/>
      <c r="J660" s="1857">
        <f t="shared" ref="J660:J666" si="72">(K660+L660+M660+N660)</f>
        <v>2401</v>
      </c>
      <c r="K660" s="1857">
        <v>600</v>
      </c>
      <c r="L660" s="1857">
        <v>601</v>
      </c>
      <c r="M660" s="1857">
        <v>600</v>
      </c>
      <c r="N660" s="1857">
        <v>600</v>
      </c>
      <c r="O660" s="1327"/>
      <c r="P660" s="1327"/>
      <c r="Q660" s="1327"/>
      <c r="R660" s="1327"/>
      <c r="S660" s="1327"/>
      <c r="T660" s="1327"/>
      <c r="U660" s="1327"/>
      <c r="V660" s="1327"/>
    </row>
    <row r="661" spans="1:22" ht="41.25" x14ac:dyDescent="0.25">
      <c r="A661" s="1377"/>
      <c r="B661" s="1497"/>
      <c r="C661" s="2169"/>
      <c r="D661" s="2186"/>
      <c r="E661" s="2187"/>
      <c r="F661" s="2188"/>
      <c r="G661" s="2173"/>
      <c r="H661" s="2182" t="s">
        <v>1272</v>
      </c>
      <c r="I661" s="1383"/>
      <c r="J661" s="1857">
        <f t="shared" si="72"/>
        <v>1</v>
      </c>
      <c r="K661" s="1857">
        <v>0</v>
      </c>
      <c r="L661" s="1857">
        <v>0</v>
      </c>
      <c r="M661" s="1857">
        <v>1</v>
      </c>
      <c r="N661" s="1857">
        <v>0</v>
      </c>
      <c r="O661" s="1327"/>
      <c r="P661" s="1327"/>
      <c r="Q661" s="1327"/>
      <c r="R661" s="1327"/>
      <c r="S661" s="1327"/>
      <c r="T661" s="1327"/>
      <c r="U661" s="1327"/>
      <c r="V661" s="1327"/>
    </row>
    <row r="662" spans="1:22" ht="37.5" customHeight="1" x14ac:dyDescent="0.25">
      <c r="A662" s="1377"/>
      <c r="B662" s="1497"/>
      <c r="C662" s="1372">
        <v>3000004</v>
      </c>
      <c r="D662" s="1440" t="s">
        <v>1273</v>
      </c>
      <c r="E662" s="1394">
        <v>5000132</v>
      </c>
      <c r="F662" s="1417" t="s">
        <v>1247</v>
      </c>
      <c r="G662" s="1498"/>
      <c r="H662" s="1492"/>
      <c r="I662" s="1186" t="s">
        <v>1070</v>
      </c>
      <c r="J662" s="1857">
        <f>(J663+J664+J665+J666)</f>
        <v>940</v>
      </c>
      <c r="K662" s="1857">
        <f t="shared" ref="K662:N662" si="73">(K663+K664+K665+K666)</f>
        <v>200</v>
      </c>
      <c r="L662" s="1857">
        <f t="shared" si="73"/>
        <v>245</v>
      </c>
      <c r="M662" s="1857">
        <f t="shared" si="73"/>
        <v>245</v>
      </c>
      <c r="N662" s="1857">
        <f t="shared" si="73"/>
        <v>250</v>
      </c>
      <c r="O662" s="1327"/>
      <c r="P662" s="1327"/>
      <c r="Q662" s="1327"/>
      <c r="R662" s="1327"/>
      <c r="S662" s="1327"/>
      <c r="T662" s="1327"/>
      <c r="U662" s="1327"/>
      <c r="V662" s="1327"/>
    </row>
    <row r="663" spans="1:22" ht="21" customHeight="1" x14ac:dyDescent="0.25">
      <c r="A663" s="1377"/>
      <c r="B663" s="1497"/>
      <c r="C663" s="1372"/>
      <c r="D663" s="1445"/>
      <c r="E663" s="1394"/>
      <c r="F663" s="1424"/>
      <c r="G663" s="1291" t="s">
        <v>1274</v>
      </c>
      <c r="H663" s="1492" t="s">
        <v>1275</v>
      </c>
      <c r="I663" s="1180"/>
      <c r="J663" s="1857">
        <f t="shared" si="72"/>
        <v>360</v>
      </c>
      <c r="K663" s="1857">
        <v>90</v>
      </c>
      <c r="L663" s="1857">
        <v>90</v>
      </c>
      <c r="M663" s="1857">
        <v>90</v>
      </c>
      <c r="N663" s="1857">
        <v>90</v>
      </c>
      <c r="O663" s="1327"/>
      <c r="P663" s="2207">
        <v>2000</v>
      </c>
      <c r="Q663" s="1327"/>
      <c r="R663" s="1327"/>
      <c r="S663" s="1327"/>
      <c r="T663" s="1327"/>
      <c r="U663" s="1327"/>
      <c r="V663" s="1327"/>
    </row>
    <row r="664" spans="1:22" ht="18" x14ac:dyDescent="0.25">
      <c r="A664" s="1377"/>
      <c r="B664" s="1497"/>
      <c r="C664" s="1372"/>
      <c r="D664" s="1445"/>
      <c r="E664" s="1394"/>
      <c r="F664" s="1424"/>
      <c r="G664" s="1291" t="s">
        <v>1276</v>
      </c>
      <c r="H664" s="1399" t="s">
        <v>1277</v>
      </c>
      <c r="I664" s="1180"/>
      <c r="J664" s="1857">
        <f t="shared" si="72"/>
        <v>470</v>
      </c>
      <c r="K664" s="1857">
        <v>90</v>
      </c>
      <c r="L664" s="1857">
        <v>125</v>
      </c>
      <c r="M664" s="1857">
        <v>125</v>
      </c>
      <c r="N664" s="1857">
        <v>130</v>
      </c>
      <c r="O664" s="1327"/>
      <c r="P664" s="1327"/>
      <c r="Q664" s="1327"/>
      <c r="R664" s="1327"/>
      <c r="S664" s="1327"/>
      <c r="T664" s="1327"/>
      <c r="U664" s="1327"/>
      <c r="V664" s="1327"/>
    </row>
    <row r="665" spans="1:22" ht="24.75" x14ac:dyDescent="0.25">
      <c r="A665" s="1377"/>
      <c r="B665" s="1497"/>
      <c r="C665" s="1372"/>
      <c r="D665" s="1445"/>
      <c r="E665" s="1394"/>
      <c r="F665" s="1424"/>
      <c r="G665" s="1291" t="s">
        <v>1278</v>
      </c>
      <c r="H665" s="1492" t="s">
        <v>1279</v>
      </c>
      <c r="I665" s="1180"/>
      <c r="J665" s="1857">
        <f t="shared" si="72"/>
        <v>110</v>
      </c>
      <c r="K665" s="1857">
        <v>20</v>
      </c>
      <c r="L665" s="1857">
        <v>30</v>
      </c>
      <c r="M665" s="1857">
        <v>30</v>
      </c>
      <c r="N665" s="1857">
        <v>30</v>
      </c>
      <c r="O665" s="1327"/>
      <c r="P665" s="1327"/>
      <c r="Q665" s="1327"/>
      <c r="R665" s="1327"/>
      <c r="S665" s="1327"/>
      <c r="T665" s="1327"/>
      <c r="U665" s="1327"/>
      <c r="V665" s="1327"/>
    </row>
    <row r="666" spans="1:22" ht="24.75" x14ac:dyDescent="0.25">
      <c r="A666" s="1379"/>
      <c r="B666" s="1533"/>
      <c r="C666" s="1381"/>
      <c r="D666" s="1445"/>
      <c r="E666" s="1394"/>
      <c r="F666" s="1426"/>
      <c r="G666" s="1291" t="s">
        <v>1280</v>
      </c>
      <c r="H666" s="1492" t="s">
        <v>1281</v>
      </c>
      <c r="I666" s="1495"/>
      <c r="J666" s="1857">
        <f t="shared" si="72"/>
        <v>0</v>
      </c>
      <c r="K666" s="1857">
        <v>0</v>
      </c>
      <c r="L666" s="1857">
        <v>0</v>
      </c>
      <c r="M666" s="1857">
        <v>0</v>
      </c>
      <c r="N666" s="1857">
        <v>0</v>
      </c>
      <c r="O666" s="1327"/>
      <c r="P666" s="1327"/>
      <c r="Q666" s="1327"/>
      <c r="R666" s="1327"/>
      <c r="S666" s="1327"/>
      <c r="T666" s="1327"/>
      <c r="U666" s="1327"/>
      <c r="V666" s="1327"/>
    </row>
    <row r="667" spans="1:22" ht="57.75" hidden="1" customHeight="1" x14ac:dyDescent="0.25">
      <c r="A667" s="1370" t="s">
        <v>294</v>
      </c>
      <c r="B667" s="2121" t="s">
        <v>1282</v>
      </c>
      <c r="C667" s="1387">
        <v>3000360</v>
      </c>
      <c r="D667" s="1440" t="s">
        <v>1283</v>
      </c>
      <c r="E667" s="2191">
        <v>5003060</v>
      </c>
      <c r="F667" s="2192" t="s">
        <v>1284</v>
      </c>
      <c r="G667" s="1507"/>
      <c r="H667" s="1492"/>
      <c r="I667" s="1393" t="s">
        <v>73</v>
      </c>
      <c r="J667" s="1499"/>
      <c r="K667" s="1499"/>
      <c r="L667" s="1499"/>
      <c r="M667" s="1499"/>
      <c r="N667" s="1499"/>
      <c r="O667" s="1327"/>
      <c r="P667" s="1327"/>
      <c r="Q667" s="1327"/>
      <c r="R667" s="1327"/>
      <c r="S667" s="1327"/>
      <c r="T667" s="1327"/>
      <c r="U667" s="1327"/>
      <c r="V667" s="1327"/>
    </row>
    <row r="668" spans="1:22" ht="44.25" hidden="1" customHeight="1" x14ac:dyDescent="0.25">
      <c r="A668" s="1377"/>
      <c r="B668" s="1497"/>
      <c r="C668" s="1372"/>
      <c r="D668" s="1445"/>
      <c r="E668" s="2193"/>
      <c r="F668" s="1504"/>
      <c r="G668" s="1291" t="s">
        <v>1285</v>
      </c>
      <c r="H668" s="1399" t="s">
        <v>1286</v>
      </c>
      <c r="I668" s="1393"/>
      <c r="J668" s="1499"/>
      <c r="K668" s="1499"/>
      <c r="L668" s="1499"/>
      <c r="M668" s="1499"/>
      <c r="N668" s="1499"/>
      <c r="O668" s="1327"/>
      <c r="P668" s="1327"/>
      <c r="Q668" s="1327"/>
      <c r="R668" s="1327"/>
      <c r="S668" s="1327"/>
      <c r="T668" s="1327"/>
      <c r="U668" s="1327"/>
      <c r="V668" s="1327"/>
    </row>
    <row r="669" spans="1:22" ht="27.75" hidden="1" customHeight="1" x14ac:dyDescent="0.25">
      <c r="A669" s="1377"/>
      <c r="B669" s="1497"/>
      <c r="C669" s="1372"/>
      <c r="D669" s="1445"/>
      <c r="E669" s="2193"/>
      <c r="F669" s="1504"/>
      <c r="G669" s="1291" t="s">
        <v>1287</v>
      </c>
      <c r="H669" s="1399" t="s">
        <v>1288</v>
      </c>
      <c r="I669" s="1393"/>
      <c r="J669" s="1499"/>
      <c r="K669" s="1499"/>
      <c r="L669" s="1499"/>
      <c r="M669" s="1499"/>
      <c r="N669" s="1499"/>
      <c r="O669" s="1327"/>
      <c r="P669" s="1327"/>
      <c r="Q669" s="1327"/>
      <c r="R669" s="1327"/>
      <c r="S669" s="1327"/>
      <c r="T669" s="1327"/>
      <c r="U669" s="1327"/>
      <c r="V669" s="1327"/>
    </row>
    <row r="670" spans="1:22" ht="27.75" hidden="1" customHeight="1" x14ac:dyDescent="0.25">
      <c r="A670" s="1377"/>
      <c r="B670" s="1497"/>
      <c r="C670" s="1381"/>
      <c r="D670" s="1446"/>
      <c r="E670" s="2194"/>
      <c r="F670" s="1504"/>
      <c r="G670" s="1888" t="s">
        <v>1289</v>
      </c>
      <c r="H670" s="1399" t="s">
        <v>1290</v>
      </c>
      <c r="I670" s="1393"/>
      <c r="J670" s="1499"/>
      <c r="K670" s="1499"/>
      <c r="L670" s="1499"/>
      <c r="M670" s="1499"/>
      <c r="N670" s="1499"/>
      <c r="O670" s="1327"/>
      <c r="P670" s="1327"/>
      <c r="Q670" s="1327"/>
      <c r="R670" s="1327"/>
      <c r="S670" s="1327"/>
      <c r="T670" s="1327"/>
      <c r="U670" s="1327"/>
      <c r="V670" s="1327"/>
    </row>
    <row r="671" spans="1:22" ht="96" hidden="1" customHeight="1" x14ac:dyDescent="0.25">
      <c r="A671" s="1377"/>
      <c r="B671" s="1497"/>
      <c r="C671" s="1387">
        <v>3000361</v>
      </c>
      <c r="D671" s="1440" t="s">
        <v>1291</v>
      </c>
      <c r="E671" s="1500">
        <v>5003061</v>
      </c>
      <c r="F671" s="1501" t="s">
        <v>1292</v>
      </c>
      <c r="G671" s="1507"/>
      <c r="H671" s="1492"/>
      <c r="I671" s="1393" t="s">
        <v>82</v>
      </c>
      <c r="J671" s="1499"/>
      <c r="K671" s="1499"/>
      <c r="L671" s="1499"/>
      <c r="M671" s="1499"/>
      <c r="N671" s="1499"/>
      <c r="O671" s="1327"/>
      <c r="P671" s="1327"/>
      <c r="Q671" s="1327"/>
      <c r="R671" s="1327"/>
      <c r="S671" s="1327"/>
      <c r="T671" s="1327"/>
      <c r="U671" s="1327"/>
      <c r="V671" s="1327"/>
    </row>
    <row r="672" spans="1:22" ht="65.25" hidden="1" customHeight="1" x14ac:dyDescent="0.25">
      <c r="A672" s="1377"/>
      <c r="B672" s="1497"/>
      <c r="C672" s="1381"/>
      <c r="D672" s="1446"/>
      <c r="E672" s="1503"/>
      <c r="F672" s="1504"/>
      <c r="G672" s="1291" t="s">
        <v>1293</v>
      </c>
      <c r="H672" s="1399" t="s">
        <v>1294</v>
      </c>
      <c r="I672" s="1393"/>
      <c r="J672" s="1499"/>
      <c r="K672" s="1499"/>
      <c r="L672" s="1499"/>
      <c r="M672" s="1499"/>
      <c r="N672" s="1499"/>
      <c r="O672" s="1327"/>
      <c r="P672" s="1327"/>
      <c r="Q672" s="1327"/>
      <c r="R672" s="1327"/>
      <c r="S672" s="1327"/>
      <c r="T672" s="1327"/>
      <c r="U672" s="1327"/>
      <c r="V672" s="1327"/>
    </row>
    <row r="673" spans="1:22" ht="75.75" hidden="1" customHeight="1" x14ac:dyDescent="0.25">
      <c r="A673" s="1377"/>
      <c r="B673" s="1497"/>
      <c r="C673" s="1387">
        <v>3000362</v>
      </c>
      <c r="D673" s="1440" t="s">
        <v>1295</v>
      </c>
      <c r="E673" s="2191">
        <v>5003062</v>
      </c>
      <c r="F673" s="1501" t="s">
        <v>1296</v>
      </c>
      <c r="G673" s="1507"/>
      <c r="H673" s="1492"/>
      <c r="I673" s="1393" t="s">
        <v>57</v>
      </c>
      <c r="J673" s="1499"/>
      <c r="K673" s="1499"/>
      <c r="L673" s="1499"/>
      <c r="M673" s="1499"/>
      <c r="N673" s="1499"/>
      <c r="O673" s="1327"/>
      <c r="P673" s="1327"/>
      <c r="Q673" s="1327"/>
      <c r="R673" s="1327"/>
      <c r="S673" s="1327"/>
      <c r="T673" s="1327"/>
      <c r="U673" s="1327"/>
      <c r="V673" s="1327"/>
    </row>
    <row r="674" spans="1:22" ht="42" hidden="1" customHeight="1" x14ac:dyDescent="0.25">
      <c r="A674" s="1377"/>
      <c r="B674" s="1497"/>
      <c r="C674" s="1372"/>
      <c r="D674" s="1445"/>
      <c r="E674" s="2193"/>
      <c r="F674" s="1504"/>
      <c r="G674" s="1888" t="s">
        <v>1297</v>
      </c>
      <c r="H674" s="1505" t="s">
        <v>1298</v>
      </c>
      <c r="I674" s="1393"/>
      <c r="J674" s="1499"/>
      <c r="K674" s="1499"/>
      <c r="L674" s="1499"/>
      <c r="M674" s="1499"/>
      <c r="N674" s="1499"/>
      <c r="O674" s="1327"/>
      <c r="P674" s="1327"/>
      <c r="Q674" s="1327"/>
      <c r="R674" s="1327"/>
      <c r="S674" s="1327"/>
      <c r="T674" s="1327"/>
      <c r="U674" s="1327"/>
      <c r="V674" s="1327"/>
    </row>
    <row r="675" spans="1:22" ht="42" hidden="1" customHeight="1" x14ac:dyDescent="0.25">
      <c r="A675" s="1377"/>
      <c r="B675" s="1497"/>
      <c r="C675" s="1381"/>
      <c r="D675" s="1446"/>
      <c r="E675" s="2194"/>
      <c r="F675" s="2195"/>
      <c r="G675" s="1888" t="s">
        <v>1299</v>
      </c>
      <c r="H675" s="1505" t="s">
        <v>1300</v>
      </c>
      <c r="I675" s="1393"/>
      <c r="J675" s="1499"/>
      <c r="K675" s="1499"/>
      <c r="L675" s="1499"/>
      <c r="M675" s="1499"/>
      <c r="N675" s="1499"/>
      <c r="O675" s="1327"/>
      <c r="P675" s="1327"/>
      <c r="Q675" s="1327"/>
      <c r="R675" s="1327"/>
      <c r="S675" s="1327"/>
      <c r="T675" s="1327"/>
      <c r="U675" s="1327"/>
      <c r="V675" s="1327"/>
    </row>
    <row r="676" spans="1:22" ht="60" hidden="1" customHeight="1" x14ac:dyDescent="0.25">
      <c r="A676" s="1377"/>
      <c r="B676" s="1497"/>
      <c r="C676" s="1387">
        <v>3000363</v>
      </c>
      <c r="D676" s="1440" t="s">
        <v>1301</v>
      </c>
      <c r="E676" s="1500">
        <v>500363</v>
      </c>
      <c r="F676" s="1501" t="s">
        <v>1302</v>
      </c>
      <c r="G676" s="1502"/>
      <c r="H676" s="1492"/>
      <c r="I676" s="1393" t="s">
        <v>1303</v>
      </c>
      <c r="J676" s="1499"/>
      <c r="K676" s="1499"/>
      <c r="L676" s="1499"/>
      <c r="M676" s="1499"/>
      <c r="N676" s="1499"/>
      <c r="O676" s="1327"/>
      <c r="P676" s="1327"/>
      <c r="Q676" s="1327"/>
      <c r="R676" s="1327"/>
      <c r="S676" s="1327"/>
      <c r="T676" s="1327"/>
      <c r="U676" s="1327"/>
      <c r="V676" s="1327"/>
    </row>
    <row r="677" spans="1:22" ht="30.75" hidden="1" customHeight="1" x14ac:dyDescent="0.25">
      <c r="A677" s="1377"/>
      <c r="B677" s="1497"/>
      <c r="C677" s="1381"/>
      <c r="D677" s="1446"/>
      <c r="E677" s="1503"/>
      <c r="F677" s="1504"/>
      <c r="G677" s="1291" t="s">
        <v>1304</v>
      </c>
      <c r="H677" s="1505" t="s">
        <v>1305</v>
      </c>
      <c r="I677" s="1393"/>
      <c r="J677" s="1499"/>
      <c r="K677" s="1499"/>
      <c r="L677" s="1499"/>
      <c r="M677" s="1499"/>
      <c r="N677" s="1499"/>
      <c r="O677" s="1327"/>
      <c r="P677" s="1327"/>
      <c r="Q677" s="1327"/>
      <c r="R677" s="1327"/>
      <c r="S677" s="1327"/>
      <c r="T677" s="1327"/>
      <c r="U677" s="1327"/>
      <c r="V677" s="1327"/>
    </row>
    <row r="678" spans="1:22" ht="41.25" hidden="1" customHeight="1" x14ac:dyDescent="0.25">
      <c r="A678" s="1377"/>
      <c r="B678" s="1497"/>
      <c r="C678" s="1387">
        <v>3000364</v>
      </c>
      <c r="D678" s="1440" t="s">
        <v>1306</v>
      </c>
      <c r="E678" s="1506">
        <v>5003064</v>
      </c>
      <c r="F678" s="1501" t="s">
        <v>1307</v>
      </c>
      <c r="G678" s="1507"/>
      <c r="H678" s="1492"/>
      <c r="I678" s="1508" t="s">
        <v>1303</v>
      </c>
      <c r="J678" s="1499"/>
      <c r="K678" s="1499"/>
      <c r="L678" s="1499"/>
      <c r="M678" s="1499"/>
      <c r="N678" s="1499"/>
      <c r="O678" s="1327"/>
      <c r="P678" s="1327"/>
      <c r="Q678" s="1327"/>
      <c r="R678" s="1327"/>
      <c r="S678" s="1327"/>
      <c r="T678" s="1327"/>
      <c r="U678" s="1327"/>
      <c r="V678" s="1327"/>
    </row>
    <row r="679" spans="1:22" ht="26.25" hidden="1" x14ac:dyDescent="0.25">
      <c r="A679" s="1377"/>
      <c r="B679" s="1497"/>
      <c r="C679" s="1381"/>
      <c r="D679" s="1446"/>
      <c r="E679" s="1509"/>
      <c r="F679" s="1504"/>
      <c r="G679" s="1308" t="s">
        <v>1308</v>
      </c>
      <c r="H679" s="1399" t="s">
        <v>1309</v>
      </c>
      <c r="I679" s="1510"/>
      <c r="J679" s="1499"/>
      <c r="K679" s="1499"/>
      <c r="L679" s="1499"/>
      <c r="M679" s="1499"/>
      <c r="N679" s="1499"/>
      <c r="O679" s="1327"/>
      <c r="P679" s="1327"/>
      <c r="Q679" s="1327"/>
      <c r="R679" s="1327"/>
      <c r="S679" s="1327"/>
      <c r="T679" s="1327"/>
      <c r="U679" s="1327"/>
      <c r="V679" s="1327"/>
    </row>
    <row r="680" spans="1:22" ht="24.75" hidden="1" x14ac:dyDescent="0.25">
      <c r="A680" s="1377"/>
      <c r="B680" s="1497"/>
      <c r="C680" s="1387">
        <v>3000365</v>
      </c>
      <c r="D680" s="1511" t="s">
        <v>1310</v>
      </c>
      <c r="E680" s="1506">
        <v>5003065</v>
      </c>
      <c r="F680" s="1501" t="s">
        <v>1311</v>
      </c>
      <c r="G680" s="1507"/>
      <c r="H680" s="1492"/>
      <c r="I680" s="1510" t="s">
        <v>1303</v>
      </c>
      <c r="J680" s="1499"/>
      <c r="K680" s="1499"/>
      <c r="L680" s="1499"/>
      <c r="M680" s="1499"/>
      <c r="N680" s="1499"/>
      <c r="O680" s="1327"/>
      <c r="P680" s="1327"/>
      <c r="Q680" s="1327"/>
      <c r="R680" s="1327"/>
      <c r="S680" s="1327"/>
      <c r="T680" s="1327"/>
      <c r="U680" s="1327"/>
      <c r="V680" s="1327"/>
    </row>
    <row r="681" spans="1:22" ht="18" hidden="1" x14ac:dyDescent="0.25">
      <c r="A681" s="1377"/>
      <c r="B681" s="1497"/>
      <c r="C681" s="1372"/>
      <c r="D681" s="1513"/>
      <c r="E681" s="1514"/>
      <c r="F681" s="1504"/>
      <c r="G681" s="1291" t="s">
        <v>1312</v>
      </c>
      <c r="H681" s="1399" t="s">
        <v>1313</v>
      </c>
      <c r="I681" s="1510"/>
      <c r="J681" s="1499"/>
      <c r="K681" s="1499"/>
      <c r="L681" s="1499"/>
      <c r="M681" s="1499"/>
      <c r="N681" s="1499"/>
      <c r="O681" s="1327"/>
      <c r="P681" s="1327"/>
      <c r="Q681" s="1327"/>
      <c r="R681" s="1327"/>
      <c r="S681" s="1327"/>
      <c r="T681" s="1327"/>
      <c r="U681" s="1327"/>
      <c r="V681" s="1327"/>
    </row>
    <row r="682" spans="1:22" ht="18" hidden="1" x14ac:dyDescent="0.25">
      <c r="A682" s="1377"/>
      <c r="B682" s="1497"/>
      <c r="C682" s="1372"/>
      <c r="D682" s="1513"/>
      <c r="E682" s="1514"/>
      <c r="F682" s="1504"/>
      <c r="G682" s="1291" t="s">
        <v>1314</v>
      </c>
      <c r="H682" s="1399" t="s">
        <v>1315</v>
      </c>
      <c r="I682" s="1510"/>
      <c r="J682" s="1499"/>
      <c r="K682" s="1499"/>
      <c r="L682" s="1499"/>
      <c r="M682" s="1499"/>
      <c r="N682" s="1499"/>
      <c r="O682" s="1327"/>
      <c r="P682" s="1327"/>
      <c r="Q682" s="1327"/>
      <c r="R682" s="1327"/>
      <c r="S682" s="1327"/>
      <c r="T682" s="1327"/>
      <c r="U682" s="1327"/>
      <c r="V682" s="1327"/>
    </row>
    <row r="683" spans="1:22" ht="18" hidden="1" x14ac:dyDescent="0.25">
      <c r="A683" s="1377"/>
      <c r="B683" s="1497"/>
      <c r="C683" s="1372"/>
      <c r="D683" s="1513"/>
      <c r="E683" s="1514"/>
      <c r="F683" s="1504"/>
      <c r="G683" s="1291" t="s">
        <v>1316</v>
      </c>
      <c r="H683" s="1399" t="s">
        <v>1317</v>
      </c>
      <c r="I683" s="1510"/>
      <c r="J683" s="1499"/>
      <c r="K683" s="1499"/>
      <c r="L683" s="1499"/>
      <c r="M683" s="1499"/>
      <c r="N683" s="1499"/>
      <c r="O683" s="1327"/>
      <c r="P683" s="1327"/>
      <c r="Q683" s="1327"/>
      <c r="R683" s="1327"/>
      <c r="S683" s="1327"/>
      <c r="T683" s="1327"/>
      <c r="U683" s="1327"/>
      <c r="V683" s="1327"/>
    </row>
    <row r="684" spans="1:22" ht="18" hidden="1" x14ac:dyDescent="0.25">
      <c r="A684" s="1377"/>
      <c r="B684" s="1497"/>
      <c r="C684" s="1372"/>
      <c r="D684" s="1513"/>
      <c r="E684" s="1514"/>
      <c r="F684" s="1504"/>
      <c r="G684" s="1291" t="s">
        <v>1318</v>
      </c>
      <c r="H684" s="1399" t="s">
        <v>1319</v>
      </c>
      <c r="I684" s="1510"/>
      <c r="J684" s="1499"/>
      <c r="K684" s="1499"/>
      <c r="L684" s="1499"/>
      <c r="M684" s="1499"/>
      <c r="N684" s="1499"/>
      <c r="O684" s="1327"/>
      <c r="P684" s="1327"/>
      <c r="Q684" s="1327"/>
      <c r="R684" s="1327"/>
      <c r="S684" s="1327"/>
      <c r="T684" s="1327"/>
      <c r="U684" s="1327"/>
      <c r="V684" s="1327"/>
    </row>
    <row r="685" spans="1:22" ht="18" hidden="1" x14ac:dyDescent="0.25">
      <c r="A685" s="1377"/>
      <c r="B685" s="1497"/>
      <c r="C685" s="1381"/>
      <c r="D685" s="1515"/>
      <c r="E685" s="1509"/>
      <c r="F685" s="1504"/>
      <c r="G685" s="1291" t="s">
        <v>1320</v>
      </c>
      <c r="H685" s="1399" t="s">
        <v>1321</v>
      </c>
      <c r="I685" s="1510"/>
      <c r="J685" s="1499"/>
      <c r="K685" s="1499"/>
      <c r="L685" s="1499"/>
      <c r="M685" s="1499"/>
      <c r="N685" s="1499"/>
      <c r="O685" s="1327"/>
      <c r="P685" s="1327"/>
      <c r="Q685" s="1327"/>
      <c r="R685" s="1327"/>
      <c r="S685" s="1327"/>
      <c r="T685" s="1327"/>
      <c r="U685" s="1327"/>
      <c r="V685" s="1327"/>
    </row>
    <row r="686" spans="1:22" ht="42" hidden="1" customHeight="1" x14ac:dyDescent="0.25">
      <c r="A686" s="1377"/>
      <c r="B686" s="1497"/>
      <c r="C686" s="1387">
        <v>3000366</v>
      </c>
      <c r="D686" s="1511" t="s">
        <v>1322</v>
      </c>
      <c r="E686" s="1387">
        <v>5003066</v>
      </c>
      <c r="F686" s="1501" t="s">
        <v>1323</v>
      </c>
      <c r="G686" s="1507"/>
      <c r="H686" s="1492"/>
      <c r="I686" s="1510" t="s">
        <v>1303</v>
      </c>
      <c r="J686" s="1499"/>
      <c r="K686" s="1499"/>
      <c r="L686" s="1499"/>
      <c r="M686" s="1499"/>
      <c r="N686" s="1499"/>
      <c r="O686" s="1327"/>
      <c r="P686" s="1327"/>
      <c r="Q686" s="1327"/>
      <c r="R686" s="1327"/>
      <c r="S686" s="1327"/>
      <c r="T686" s="1327"/>
      <c r="U686" s="1327"/>
      <c r="V686" s="1327"/>
    </row>
    <row r="687" spans="1:22" ht="20.25" hidden="1" customHeight="1" x14ac:dyDescent="0.25">
      <c r="A687" s="1377"/>
      <c r="B687" s="1497"/>
      <c r="C687" s="1372"/>
      <c r="D687" s="1513"/>
      <c r="E687" s="1372"/>
      <c r="F687" s="1504"/>
      <c r="G687" s="1308" t="s">
        <v>1324</v>
      </c>
      <c r="H687" s="1399" t="s">
        <v>1325</v>
      </c>
      <c r="I687" s="1510"/>
      <c r="J687" s="1499"/>
      <c r="K687" s="1499"/>
      <c r="L687" s="1499"/>
      <c r="M687" s="1499"/>
      <c r="N687" s="1499"/>
      <c r="O687" s="1327"/>
      <c r="P687" s="1327"/>
      <c r="Q687" s="1327"/>
      <c r="R687" s="1327"/>
      <c r="S687" s="1327"/>
      <c r="T687" s="1327"/>
      <c r="U687" s="1327"/>
      <c r="V687" s="1327"/>
    </row>
    <row r="688" spans="1:22" ht="20.25" hidden="1" customHeight="1" x14ac:dyDescent="0.25">
      <c r="A688" s="1377"/>
      <c r="B688" s="1497"/>
      <c r="C688" s="1372"/>
      <c r="D688" s="1513"/>
      <c r="E688" s="1372"/>
      <c r="F688" s="1504"/>
      <c r="G688" s="1308" t="s">
        <v>1326</v>
      </c>
      <c r="H688" s="1399" t="s">
        <v>1327</v>
      </c>
      <c r="I688" s="1510"/>
      <c r="J688" s="1499"/>
      <c r="K688" s="1499"/>
      <c r="L688" s="1499"/>
      <c r="M688" s="1499"/>
      <c r="N688" s="1499"/>
      <c r="O688" s="1327"/>
      <c r="P688" s="1327"/>
      <c r="Q688" s="1327"/>
      <c r="R688" s="1327"/>
      <c r="S688" s="1327"/>
      <c r="T688" s="1327"/>
      <c r="U688" s="1327"/>
      <c r="V688" s="1327"/>
    </row>
    <row r="689" spans="1:22" ht="20.25" hidden="1" customHeight="1" x14ac:dyDescent="0.25">
      <c r="A689" s="1377"/>
      <c r="B689" s="1497"/>
      <c r="C689" s="1372"/>
      <c r="D689" s="1513"/>
      <c r="E689" s="1372"/>
      <c r="F689" s="1504"/>
      <c r="G689" s="1308" t="s">
        <v>1328</v>
      </c>
      <c r="H689" s="1399" t="s">
        <v>1329</v>
      </c>
      <c r="I689" s="1510"/>
      <c r="J689" s="1499"/>
      <c r="K689" s="1499"/>
      <c r="L689" s="1499"/>
      <c r="M689" s="1499"/>
      <c r="N689" s="1499"/>
      <c r="O689" s="1327"/>
      <c r="P689" s="1327"/>
      <c r="Q689" s="1327"/>
      <c r="R689" s="1327"/>
      <c r="S689" s="1327"/>
      <c r="T689" s="1327"/>
      <c r="U689" s="1327"/>
      <c r="V689" s="1327"/>
    </row>
    <row r="690" spans="1:22" ht="20.25" hidden="1" customHeight="1" x14ac:dyDescent="0.25">
      <c r="A690" s="1377"/>
      <c r="B690" s="1497"/>
      <c r="C690" s="1372"/>
      <c r="D690" s="1513"/>
      <c r="E690" s="1372"/>
      <c r="F690" s="1504"/>
      <c r="G690" s="1308" t="s">
        <v>1330</v>
      </c>
      <c r="H690" s="1399" t="s">
        <v>1331</v>
      </c>
      <c r="I690" s="1510"/>
      <c r="J690" s="1499"/>
      <c r="K690" s="1499"/>
      <c r="L690" s="1499"/>
      <c r="M690" s="1499"/>
      <c r="N690" s="1499"/>
      <c r="O690" s="1327"/>
      <c r="P690" s="1327"/>
      <c r="Q690" s="1327"/>
      <c r="R690" s="1327"/>
      <c r="S690" s="1327"/>
      <c r="T690" s="1327"/>
      <c r="U690" s="1327"/>
      <c r="V690" s="1327"/>
    </row>
    <row r="691" spans="1:22" ht="20.25" hidden="1" customHeight="1" x14ac:dyDescent="0.25">
      <c r="A691" s="1377"/>
      <c r="B691" s="1497"/>
      <c r="C691" s="1381"/>
      <c r="D691" s="1515"/>
      <c r="E691" s="1381"/>
      <c r="F691" s="1504"/>
      <c r="G691" s="1308" t="s">
        <v>1332</v>
      </c>
      <c r="H691" s="1399" t="s">
        <v>1333</v>
      </c>
      <c r="I691" s="1510"/>
      <c r="J691" s="1499"/>
      <c r="K691" s="1499"/>
      <c r="L691" s="1499"/>
      <c r="M691" s="1499"/>
      <c r="N691" s="1499"/>
      <c r="O691" s="1327"/>
      <c r="P691" s="1327"/>
      <c r="Q691" s="1327"/>
      <c r="R691" s="1327"/>
      <c r="S691" s="1327"/>
      <c r="T691" s="1327"/>
      <c r="U691" s="1327"/>
      <c r="V691" s="1327"/>
    </row>
    <row r="692" spans="1:22" ht="24.75" hidden="1" x14ac:dyDescent="0.25">
      <c r="A692" s="1377"/>
      <c r="B692" s="1497"/>
      <c r="C692" s="1387">
        <v>3000367</v>
      </c>
      <c r="D692" s="1511" t="s">
        <v>1334</v>
      </c>
      <c r="E692" s="1506">
        <v>5003068</v>
      </c>
      <c r="F692" s="1501" t="s">
        <v>1335</v>
      </c>
      <c r="G692" s="1507"/>
      <c r="H692" s="1492"/>
      <c r="I692" s="1510" t="s">
        <v>1303</v>
      </c>
      <c r="J692" s="1499"/>
      <c r="K692" s="1499"/>
      <c r="L692" s="1499"/>
      <c r="M692" s="1499"/>
      <c r="N692" s="1499"/>
      <c r="O692" s="1327"/>
      <c r="P692" s="1327"/>
      <c r="Q692" s="1327"/>
      <c r="R692" s="1327"/>
      <c r="S692" s="1327"/>
      <c r="T692" s="1327"/>
      <c r="U692" s="1327"/>
      <c r="V692" s="1327"/>
    </row>
    <row r="693" spans="1:22" ht="18" hidden="1" x14ac:dyDescent="0.25">
      <c r="A693" s="1377"/>
      <c r="B693" s="1497"/>
      <c r="C693" s="1372"/>
      <c r="D693" s="1513"/>
      <c r="E693" s="1514"/>
      <c r="F693" s="1504"/>
      <c r="G693" s="1308" t="s">
        <v>1336</v>
      </c>
      <c r="H693" s="1399" t="s">
        <v>1337</v>
      </c>
      <c r="I693" s="1510"/>
      <c r="J693" s="1499"/>
      <c r="K693" s="1499"/>
      <c r="L693" s="1499"/>
      <c r="M693" s="1499"/>
      <c r="N693" s="1499"/>
      <c r="O693" s="1327"/>
      <c r="P693" s="1327"/>
      <c r="Q693" s="1327"/>
      <c r="R693" s="1327"/>
      <c r="S693" s="1327"/>
      <c r="T693" s="1327"/>
      <c r="U693" s="1327"/>
      <c r="V693" s="1327"/>
    </row>
    <row r="694" spans="1:22" ht="18" hidden="1" x14ac:dyDescent="0.25">
      <c r="A694" s="1377"/>
      <c r="B694" s="1497"/>
      <c r="C694" s="1372"/>
      <c r="D694" s="1513"/>
      <c r="E694" s="1514"/>
      <c r="F694" s="1504"/>
      <c r="G694" s="1308" t="s">
        <v>1338</v>
      </c>
      <c r="H694" s="1399" t="s">
        <v>1339</v>
      </c>
      <c r="I694" s="1510"/>
      <c r="J694" s="1499"/>
      <c r="K694" s="1499"/>
      <c r="L694" s="1499"/>
      <c r="M694" s="1499"/>
      <c r="N694" s="1499"/>
      <c r="O694" s="1327"/>
      <c r="P694" s="1327"/>
      <c r="Q694" s="1327"/>
      <c r="R694" s="1327"/>
      <c r="S694" s="1327"/>
      <c r="T694" s="1327"/>
      <c r="U694" s="1327"/>
      <c r="V694" s="1327"/>
    </row>
    <row r="695" spans="1:22" ht="18" hidden="1" x14ac:dyDescent="0.25">
      <c r="A695" s="1377"/>
      <c r="B695" s="1497"/>
      <c r="C695" s="1372"/>
      <c r="D695" s="1513"/>
      <c r="E695" s="1514"/>
      <c r="F695" s="1504"/>
      <c r="G695" s="1308" t="s">
        <v>1340</v>
      </c>
      <c r="H695" s="1399" t="s">
        <v>1341</v>
      </c>
      <c r="I695" s="1510"/>
      <c r="J695" s="1499"/>
      <c r="K695" s="1499"/>
      <c r="L695" s="1499"/>
      <c r="M695" s="1499"/>
      <c r="N695" s="1499"/>
      <c r="O695" s="1327"/>
      <c r="P695" s="1327"/>
      <c r="Q695" s="1327"/>
      <c r="R695" s="1327"/>
      <c r="S695" s="1327"/>
      <c r="T695" s="1327"/>
      <c r="U695" s="1327"/>
      <c r="V695" s="1327"/>
    </row>
    <row r="696" spans="1:22" ht="18" hidden="1" x14ac:dyDescent="0.25">
      <c r="A696" s="1377"/>
      <c r="B696" s="1497"/>
      <c r="C696" s="1372"/>
      <c r="D696" s="1513"/>
      <c r="E696" s="1514"/>
      <c r="F696" s="1504"/>
      <c r="G696" s="1308" t="s">
        <v>1342</v>
      </c>
      <c r="H696" s="1399" t="s">
        <v>1343</v>
      </c>
      <c r="I696" s="1510"/>
      <c r="J696" s="1499"/>
      <c r="K696" s="1499"/>
      <c r="L696" s="1499"/>
      <c r="M696" s="1499"/>
      <c r="N696" s="1499"/>
      <c r="O696" s="1327"/>
      <c r="P696" s="1327"/>
      <c r="Q696" s="1327"/>
      <c r="R696" s="1327"/>
      <c r="S696" s="1327"/>
      <c r="T696" s="1327"/>
      <c r="U696" s="1327"/>
      <c r="V696" s="1327"/>
    </row>
    <row r="697" spans="1:22" ht="18" hidden="1" x14ac:dyDescent="0.25">
      <c r="A697" s="1377"/>
      <c r="B697" s="1497"/>
      <c r="C697" s="1381"/>
      <c r="D697" s="1515"/>
      <c r="E697" s="1509"/>
      <c r="F697" s="1504"/>
      <c r="G697" s="1308" t="s">
        <v>1344</v>
      </c>
      <c r="H697" s="1399" t="s">
        <v>1345</v>
      </c>
      <c r="I697" s="1510"/>
      <c r="J697" s="1499"/>
      <c r="K697" s="1499"/>
      <c r="L697" s="1499"/>
      <c r="M697" s="1499"/>
      <c r="N697" s="1499"/>
      <c r="O697" s="1327"/>
      <c r="P697" s="1327"/>
      <c r="Q697" s="1327"/>
      <c r="R697" s="1327"/>
      <c r="S697" s="1327"/>
      <c r="T697" s="1327"/>
      <c r="U697" s="1327"/>
      <c r="V697" s="1327"/>
    </row>
    <row r="698" spans="1:22" ht="33" hidden="1" x14ac:dyDescent="0.25">
      <c r="A698" s="1377"/>
      <c r="B698" s="1497"/>
      <c r="C698" s="1387">
        <v>3000368</v>
      </c>
      <c r="D698" s="1511" t="s">
        <v>1346</v>
      </c>
      <c r="E698" s="1506">
        <v>5003068</v>
      </c>
      <c r="F698" s="1501" t="s">
        <v>1347</v>
      </c>
      <c r="G698" s="1507"/>
      <c r="H698" s="1492"/>
      <c r="I698" s="1510" t="s">
        <v>1303</v>
      </c>
      <c r="J698" s="1499"/>
      <c r="K698" s="1499"/>
      <c r="L698" s="1499"/>
      <c r="M698" s="1499"/>
      <c r="N698" s="1499"/>
      <c r="O698" s="1327"/>
      <c r="P698" s="1327"/>
      <c r="Q698" s="1327"/>
      <c r="R698" s="1327"/>
      <c r="S698" s="1327"/>
      <c r="T698" s="1327"/>
      <c r="U698" s="1327"/>
      <c r="V698" s="1327"/>
    </row>
    <row r="699" spans="1:22" ht="18" hidden="1" x14ac:dyDescent="0.25">
      <c r="A699" s="1377"/>
      <c r="B699" s="1497"/>
      <c r="C699" s="1372"/>
      <c r="D699" s="1513"/>
      <c r="E699" s="1514"/>
      <c r="F699" s="1504"/>
      <c r="G699" s="1308" t="s">
        <v>1348</v>
      </c>
      <c r="H699" s="1399" t="s">
        <v>1349</v>
      </c>
      <c r="I699" s="1510"/>
      <c r="J699" s="1499"/>
      <c r="K699" s="1499"/>
      <c r="L699" s="1499"/>
      <c r="M699" s="1499"/>
      <c r="N699" s="1499"/>
      <c r="O699" s="1327"/>
      <c r="P699" s="1327"/>
      <c r="Q699" s="1327"/>
      <c r="R699" s="1327"/>
      <c r="S699" s="1327"/>
      <c r="T699" s="1327"/>
      <c r="U699" s="1327"/>
      <c r="V699" s="1327"/>
    </row>
    <row r="700" spans="1:22" ht="18" hidden="1" x14ac:dyDescent="0.25">
      <c r="A700" s="1377"/>
      <c r="B700" s="1497"/>
      <c r="C700" s="1372"/>
      <c r="D700" s="1513"/>
      <c r="E700" s="1514"/>
      <c r="F700" s="1504"/>
      <c r="G700" s="1308" t="s">
        <v>1350</v>
      </c>
      <c r="H700" s="1399" t="s">
        <v>1351</v>
      </c>
      <c r="I700" s="1510"/>
      <c r="J700" s="1499"/>
      <c r="K700" s="1499"/>
      <c r="L700" s="1499"/>
      <c r="M700" s="1499"/>
      <c r="N700" s="1499"/>
      <c r="O700" s="1327"/>
      <c r="P700" s="1327"/>
      <c r="Q700" s="1327"/>
      <c r="R700" s="1327"/>
      <c r="S700" s="1327"/>
      <c r="T700" s="1327"/>
      <c r="U700" s="1327"/>
      <c r="V700" s="1327"/>
    </row>
    <row r="701" spans="1:22" ht="18" hidden="1" x14ac:dyDescent="0.25">
      <c r="A701" s="1377"/>
      <c r="B701" s="1497"/>
      <c r="C701" s="1372"/>
      <c r="D701" s="1513"/>
      <c r="E701" s="1514"/>
      <c r="F701" s="1504"/>
      <c r="G701" s="1308" t="s">
        <v>1352</v>
      </c>
      <c r="H701" s="1399" t="s">
        <v>1353</v>
      </c>
      <c r="I701" s="1510"/>
      <c r="J701" s="1499"/>
      <c r="K701" s="1499"/>
      <c r="L701" s="1499"/>
      <c r="M701" s="1499"/>
      <c r="N701" s="1499"/>
      <c r="O701" s="1327"/>
      <c r="P701" s="1327"/>
      <c r="Q701" s="1327"/>
      <c r="R701" s="1327"/>
      <c r="S701" s="1327"/>
      <c r="T701" s="1327"/>
      <c r="U701" s="1327"/>
      <c r="V701" s="1327"/>
    </row>
    <row r="702" spans="1:22" ht="18" hidden="1" x14ac:dyDescent="0.25">
      <c r="A702" s="1377"/>
      <c r="B702" s="1497"/>
      <c r="C702" s="1372"/>
      <c r="D702" s="1513"/>
      <c r="E702" s="1514"/>
      <c r="F702" s="1504"/>
      <c r="G702" s="1308" t="s">
        <v>1354</v>
      </c>
      <c r="H702" s="1399" t="s">
        <v>1355</v>
      </c>
      <c r="I702" s="1510"/>
      <c r="J702" s="1499"/>
      <c r="K702" s="1499"/>
      <c r="L702" s="1499"/>
      <c r="M702" s="1499"/>
      <c r="N702" s="1499"/>
      <c r="O702" s="1327"/>
      <c r="P702" s="1327"/>
      <c r="Q702" s="1327"/>
      <c r="R702" s="1327"/>
      <c r="S702" s="1327"/>
      <c r="T702" s="1327"/>
      <c r="U702" s="1327"/>
      <c r="V702" s="1327"/>
    </row>
    <row r="703" spans="1:22" ht="18" hidden="1" x14ac:dyDescent="0.25">
      <c r="A703" s="1377"/>
      <c r="B703" s="1497"/>
      <c r="C703" s="1381"/>
      <c r="D703" s="1515"/>
      <c r="E703" s="1509"/>
      <c r="F703" s="1504"/>
      <c r="G703" s="1308" t="s">
        <v>1356</v>
      </c>
      <c r="H703" s="1399" t="s">
        <v>1357</v>
      </c>
      <c r="I703" s="1510"/>
      <c r="J703" s="1499"/>
      <c r="K703" s="1499"/>
      <c r="L703" s="1499"/>
      <c r="M703" s="1499"/>
      <c r="N703" s="1499"/>
      <c r="O703" s="1327"/>
      <c r="P703" s="1327"/>
      <c r="Q703" s="1327"/>
      <c r="R703" s="1327"/>
      <c r="S703" s="1327"/>
      <c r="T703" s="1327"/>
      <c r="U703" s="1327"/>
      <c r="V703" s="1327"/>
    </row>
    <row r="704" spans="1:22" ht="41.25" hidden="1" x14ac:dyDescent="0.25">
      <c r="A704" s="1377"/>
      <c r="B704" s="1497"/>
      <c r="C704" s="1387">
        <v>3000369</v>
      </c>
      <c r="D704" s="1511" t="s">
        <v>1358</v>
      </c>
      <c r="E704" s="1506">
        <v>5003069</v>
      </c>
      <c r="F704" s="1501" t="s">
        <v>1359</v>
      </c>
      <c r="G704" s="1507"/>
      <c r="H704" s="1492"/>
      <c r="I704" s="1510" t="s">
        <v>1303</v>
      </c>
      <c r="J704" s="1499"/>
      <c r="K704" s="1499"/>
      <c r="L704" s="1499"/>
      <c r="M704" s="1499"/>
      <c r="N704" s="1499"/>
      <c r="O704" s="1327"/>
      <c r="P704" s="1327"/>
      <c r="Q704" s="1327"/>
      <c r="R704" s="1327"/>
      <c r="S704" s="1327"/>
      <c r="T704" s="1327"/>
      <c r="U704" s="1327"/>
      <c r="V704" s="1327"/>
    </row>
    <row r="705" spans="1:22" ht="18" hidden="1" x14ac:dyDescent="0.25">
      <c r="A705" s="1377"/>
      <c r="B705" s="1497"/>
      <c r="C705" s="1372"/>
      <c r="D705" s="1513"/>
      <c r="E705" s="1514"/>
      <c r="F705" s="1504"/>
      <c r="G705" s="1308" t="s">
        <v>1360</v>
      </c>
      <c r="H705" s="1399" t="s">
        <v>1361</v>
      </c>
      <c r="I705" s="1510"/>
      <c r="J705" s="1499"/>
      <c r="K705" s="1499"/>
      <c r="L705" s="1499"/>
      <c r="M705" s="1499"/>
      <c r="N705" s="1499"/>
      <c r="O705" s="1327"/>
      <c r="P705" s="1327"/>
      <c r="Q705" s="1327"/>
      <c r="R705" s="1327"/>
      <c r="S705" s="1327"/>
      <c r="T705" s="1327"/>
      <c r="U705" s="1327"/>
      <c r="V705" s="1327"/>
    </row>
    <row r="706" spans="1:22" ht="18" hidden="1" x14ac:dyDescent="0.25">
      <c r="A706" s="1377"/>
      <c r="B706" s="1497"/>
      <c r="C706" s="1372"/>
      <c r="D706" s="1513"/>
      <c r="E706" s="1514"/>
      <c r="F706" s="1504"/>
      <c r="G706" s="1308" t="s">
        <v>1362</v>
      </c>
      <c r="H706" s="1399" t="s">
        <v>1363</v>
      </c>
      <c r="I706" s="1510"/>
      <c r="J706" s="1499"/>
      <c r="K706" s="1499"/>
      <c r="L706" s="1499"/>
      <c r="M706" s="1499"/>
      <c r="N706" s="1499"/>
      <c r="O706" s="1327"/>
      <c r="P706" s="1327"/>
      <c r="Q706" s="1327"/>
      <c r="R706" s="1327"/>
      <c r="S706" s="1327"/>
      <c r="T706" s="1327"/>
      <c r="U706" s="1327"/>
      <c r="V706" s="1327"/>
    </row>
    <row r="707" spans="1:22" ht="18" hidden="1" x14ac:dyDescent="0.25">
      <c r="A707" s="1377"/>
      <c r="B707" s="1497"/>
      <c r="C707" s="1372"/>
      <c r="D707" s="1513"/>
      <c r="E707" s="1514"/>
      <c r="F707" s="1504"/>
      <c r="G707" s="1308" t="s">
        <v>1364</v>
      </c>
      <c r="H707" s="1399" t="s">
        <v>1365</v>
      </c>
      <c r="I707" s="1510"/>
      <c r="J707" s="1499"/>
      <c r="K707" s="1499"/>
      <c r="L707" s="1499"/>
      <c r="M707" s="1499"/>
      <c r="N707" s="1499"/>
      <c r="O707" s="1327"/>
      <c r="P707" s="1327"/>
      <c r="Q707" s="1327"/>
      <c r="R707" s="1327"/>
      <c r="S707" s="1327"/>
      <c r="T707" s="1327"/>
      <c r="U707" s="1327"/>
      <c r="V707" s="1327"/>
    </row>
    <row r="708" spans="1:22" ht="18" hidden="1" x14ac:dyDescent="0.25">
      <c r="A708" s="1377"/>
      <c r="B708" s="1497"/>
      <c r="C708" s="1372"/>
      <c r="D708" s="1513"/>
      <c r="E708" s="1514"/>
      <c r="F708" s="1504"/>
      <c r="G708" s="1308" t="s">
        <v>1366</v>
      </c>
      <c r="H708" s="1399" t="s">
        <v>1367</v>
      </c>
      <c r="I708" s="1510"/>
      <c r="J708" s="1499"/>
      <c r="K708" s="1499"/>
      <c r="L708" s="1499"/>
      <c r="M708" s="1499"/>
      <c r="N708" s="1499"/>
      <c r="O708" s="1327"/>
      <c r="P708" s="1327"/>
      <c r="Q708" s="1327"/>
      <c r="R708" s="1327"/>
      <c r="S708" s="1327"/>
      <c r="T708" s="1327"/>
      <c r="U708" s="1327"/>
      <c r="V708" s="1327"/>
    </row>
    <row r="709" spans="1:22" ht="18" hidden="1" x14ac:dyDescent="0.25">
      <c r="A709" s="1377"/>
      <c r="B709" s="1497"/>
      <c r="C709" s="1381"/>
      <c r="D709" s="1515"/>
      <c r="E709" s="1509"/>
      <c r="F709" s="1504"/>
      <c r="G709" s="1308" t="s">
        <v>1368</v>
      </c>
      <c r="H709" s="1399" t="s">
        <v>1369</v>
      </c>
      <c r="I709" s="1510"/>
      <c r="J709" s="1499"/>
      <c r="K709" s="1499"/>
      <c r="L709" s="1499"/>
      <c r="M709" s="1499"/>
      <c r="N709" s="1499"/>
      <c r="O709" s="1327"/>
      <c r="P709" s="1327"/>
      <c r="Q709" s="1327"/>
      <c r="R709" s="1327"/>
      <c r="S709" s="1327"/>
      <c r="T709" s="1327"/>
      <c r="U709" s="1327"/>
      <c r="V709" s="1327"/>
    </row>
    <row r="710" spans="1:22" ht="33" hidden="1" customHeight="1" x14ac:dyDescent="0.25">
      <c r="A710" s="1377"/>
      <c r="B710" s="1497"/>
      <c r="C710" s="1387">
        <v>3000370</v>
      </c>
      <c r="D710" s="1440" t="s">
        <v>1370</v>
      </c>
      <c r="E710" s="1506">
        <v>5003070</v>
      </c>
      <c r="F710" s="1501" t="s">
        <v>1371</v>
      </c>
      <c r="G710" s="1507"/>
      <c r="H710" s="1492"/>
      <c r="I710" s="1510" t="s">
        <v>1303</v>
      </c>
      <c r="J710" s="1499"/>
      <c r="K710" s="1499"/>
      <c r="L710" s="1499"/>
      <c r="M710" s="1499"/>
      <c r="N710" s="1499"/>
      <c r="O710" s="1327"/>
      <c r="P710" s="1327"/>
      <c r="Q710" s="1327"/>
      <c r="R710" s="1327"/>
      <c r="S710" s="1327"/>
      <c r="T710" s="1327"/>
      <c r="U710" s="1327"/>
      <c r="V710" s="1327"/>
    </row>
    <row r="711" spans="1:22" ht="18" hidden="1" x14ac:dyDescent="0.25">
      <c r="A711" s="1377"/>
      <c r="B711" s="1497"/>
      <c r="C711" s="1372"/>
      <c r="D711" s="1445"/>
      <c r="E711" s="1514"/>
      <c r="F711" s="1504"/>
      <c r="G711" s="1308" t="s">
        <v>1372</v>
      </c>
      <c r="H711" s="1399" t="s">
        <v>1373</v>
      </c>
      <c r="I711" s="1510"/>
      <c r="J711" s="1499"/>
      <c r="K711" s="1499"/>
      <c r="L711" s="1499"/>
      <c r="M711" s="1499"/>
      <c r="N711" s="1499"/>
      <c r="O711" s="1327"/>
      <c r="P711" s="1327"/>
      <c r="Q711" s="1327"/>
      <c r="R711" s="1327"/>
      <c r="S711" s="1327"/>
      <c r="T711" s="1327"/>
      <c r="U711" s="1327"/>
      <c r="V711" s="1327"/>
    </row>
    <row r="712" spans="1:22" ht="18" hidden="1" x14ac:dyDescent="0.25">
      <c r="A712" s="1377"/>
      <c r="B712" s="1497"/>
      <c r="C712" s="1372"/>
      <c r="D712" s="1445"/>
      <c r="E712" s="1514"/>
      <c r="F712" s="1504"/>
      <c r="G712" s="1308" t="s">
        <v>1374</v>
      </c>
      <c r="H712" s="1399" t="s">
        <v>1375</v>
      </c>
      <c r="I712" s="1510"/>
      <c r="J712" s="1499"/>
      <c r="K712" s="1499"/>
      <c r="L712" s="1499"/>
      <c r="M712" s="1499"/>
      <c r="N712" s="1499"/>
      <c r="O712" s="1327"/>
      <c r="P712" s="1327"/>
      <c r="Q712" s="1327"/>
      <c r="R712" s="1327"/>
      <c r="S712" s="1327"/>
      <c r="T712" s="1327"/>
      <c r="U712" s="1327"/>
      <c r="V712" s="1327"/>
    </row>
    <row r="713" spans="1:22" ht="18" hidden="1" x14ac:dyDescent="0.25">
      <c r="A713" s="1377"/>
      <c r="B713" s="1497"/>
      <c r="C713" s="1372"/>
      <c r="D713" s="1445"/>
      <c r="E713" s="1514"/>
      <c r="F713" s="1504"/>
      <c r="G713" s="1308" t="s">
        <v>1376</v>
      </c>
      <c r="H713" s="1399" t="s">
        <v>1377</v>
      </c>
      <c r="I713" s="1510"/>
      <c r="J713" s="1499"/>
      <c r="K713" s="1499"/>
      <c r="L713" s="1499"/>
      <c r="M713" s="1499"/>
      <c r="N713" s="1499"/>
      <c r="O713" s="1327"/>
      <c r="P713" s="1327"/>
      <c r="Q713" s="1327"/>
      <c r="R713" s="1327"/>
      <c r="S713" s="1327"/>
      <c r="T713" s="1327"/>
      <c r="U713" s="1327"/>
      <c r="V713" s="1327"/>
    </row>
    <row r="714" spans="1:22" ht="18" hidden="1" x14ac:dyDescent="0.25">
      <c r="A714" s="1377"/>
      <c r="B714" s="1497"/>
      <c r="C714" s="1372"/>
      <c r="D714" s="1445"/>
      <c r="E714" s="1514"/>
      <c r="F714" s="1504"/>
      <c r="G714" s="1308" t="s">
        <v>1378</v>
      </c>
      <c r="H714" s="1399" t="s">
        <v>1379</v>
      </c>
      <c r="I714" s="1510"/>
      <c r="J714" s="1499"/>
      <c r="K714" s="1499"/>
      <c r="L714" s="1499"/>
      <c r="M714" s="1499"/>
      <c r="N714" s="1499"/>
      <c r="O714" s="1327"/>
      <c r="P714" s="1327"/>
      <c r="Q714" s="1327"/>
      <c r="R714" s="1327"/>
      <c r="S714" s="1327"/>
      <c r="T714" s="1327"/>
      <c r="U714" s="1327"/>
      <c r="V714" s="1327"/>
    </row>
    <row r="715" spans="1:22" ht="18" hidden="1" x14ac:dyDescent="0.25">
      <c r="A715" s="1377"/>
      <c r="B715" s="1497"/>
      <c r="C715" s="1372"/>
      <c r="D715" s="1445"/>
      <c r="E715" s="1514"/>
      <c r="F715" s="1504"/>
      <c r="G715" s="1308" t="s">
        <v>1380</v>
      </c>
      <c r="H715" s="1399" t="s">
        <v>1381</v>
      </c>
      <c r="I715" s="1510"/>
      <c r="J715" s="1499"/>
      <c r="K715" s="1499"/>
      <c r="L715" s="1499"/>
      <c r="M715" s="1499"/>
      <c r="N715" s="1499"/>
      <c r="O715" s="1327"/>
      <c r="P715" s="1327"/>
      <c r="Q715" s="1327"/>
      <c r="R715" s="1327"/>
      <c r="S715" s="1327"/>
      <c r="T715" s="1327"/>
      <c r="U715" s="1327"/>
      <c r="V715" s="1327"/>
    </row>
    <row r="716" spans="1:22" ht="18" hidden="1" x14ac:dyDescent="0.25">
      <c r="A716" s="1377"/>
      <c r="B716" s="1497"/>
      <c r="C716" s="1372"/>
      <c r="D716" s="1445"/>
      <c r="E716" s="1514"/>
      <c r="F716" s="1504"/>
      <c r="G716" s="1308" t="s">
        <v>1382</v>
      </c>
      <c r="H716" s="1399" t="s">
        <v>1383</v>
      </c>
      <c r="I716" s="1510"/>
      <c r="J716" s="1499"/>
      <c r="K716" s="1499"/>
      <c r="L716" s="1499"/>
      <c r="M716" s="1499"/>
      <c r="N716" s="1499"/>
      <c r="O716" s="1327"/>
      <c r="P716" s="1327"/>
      <c r="Q716" s="1327"/>
      <c r="R716" s="1327"/>
      <c r="S716" s="1327"/>
      <c r="T716" s="1327"/>
      <c r="U716" s="1327"/>
      <c r="V716" s="1327"/>
    </row>
    <row r="717" spans="1:22" ht="18" hidden="1" x14ac:dyDescent="0.25">
      <c r="A717" s="1377"/>
      <c r="B717" s="1497"/>
      <c r="C717" s="1372"/>
      <c r="D717" s="1445"/>
      <c r="E717" s="1514"/>
      <c r="F717" s="1504"/>
      <c r="G717" s="1308" t="s">
        <v>1384</v>
      </c>
      <c r="H717" s="1399" t="s">
        <v>1385</v>
      </c>
      <c r="I717" s="1510"/>
      <c r="J717" s="1499"/>
      <c r="K717" s="1499"/>
      <c r="L717" s="1499"/>
      <c r="M717" s="1499"/>
      <c r="N717" s="1499"/>
      <c r="O717" s="1327"/>
      <c r="P717" s="1327"/>
      <c r="Q717" s="1327"/>
      <c r="R717" s="1327"/>
      <c r="S717" s="1327"/>
      <c r="T717" s="1327"/>
      <c r="U717" s="1327"/>
      <c r="V717" s="1327"/>
    </row>
    <row r="718" spans="1:22" ht="18" hidden="1" x14ac:dyDescent="0.25">
      <c r="A718" s="1377"/>
      <c r="B718" s="1497"/>
      <c r="C718" s="1372"/>
      <c r="D718" s="1445"/>
      <c r="E718" s="1514"/>
      <c r="F718" s="1504"/>
      <c r="G718" s="1308" t="s">
        <v>1386</v>
      </c>
      <c r="H718" s="1399" t="s">
        <v>1387</v>
      </c>
      <c r="I718" s="1510"/>
      <c r="J718" s="1499"/>
      <c r="K718" s="1499"/>
      <c r="L718" s="1499"/>
      <c r="M718" s="1499"/>
      <c r="N718" s="1499"/>
      <c r="O718" s="1327"/>
      <c r="P718" s="1327"/>
      <c r="Q718" s="1327"/>
      <c r="R718" s="1327"/>
      <c r="S718" s="1327"/>
      <c r="T718" s="1327"/>
      <c r="U718" s="1327"/>
      <c r="V718" s="1327"/>
    </row>
    <row r="719" spans="1:22" ht="18" hidden="1" x14ac:dyDescent="0.25">
      <c r="A719" s="1377"/>
      <c r="B719" s="1497"/>
      <c r="C719" s="1372"/>
      <c r="D719" s="1445"/>
      <c r="E719" s="1514"/>
      <c r="F719" s="1504"/>
      <c r="G719" s="1308" t="s">
        <v>1388</v>
      </c>
      <c r="H719" s="1399" t="s">
        <v>1389</v>
      </c>
      <c r="I719" s="1510"/>
      <c r="J719" s="1499"/>
      <c r="K719" s="1499"/>
      <c r="L719" s="1499"/>
      <c r="M719" s="1499"/>
      <c r="N719" s="1499"/>
      <c r="O719" s="1327"/>
      <c r="P719" s="1327"/>
      <c r="Q719" s="1327"/>
      <c r="R719" s="1327"/>
      <c r="S719" s="1327"/>
      <c r="T719" s="1327"/>
      <c r="U719" s="1327"/>
      <c r="V719" s="1327"/>
    </row>
    <row r="720" spans="1:22" ht="18" hidden="1" x14ac:dyDescent="0.25">
      <c r="A720" s="1377"/>
      <c r="B720" s="1497"/>
      <c r="C720" s="1381"/>
      <c r="D720" s="1446"/>
      <c r="E720" s="1509"/>
      <c r="F720" s="1504"/>
      <c r="G720" s="1308" t="s">
        <v>1390</v>
      </c>
      <c r="H720" s="1399" t="s">
        <v>1391</v>
      </c>
      <c r="I720" s="1510"/>
      <c r="J720" s="1499"/>
      <c r="K720" s="1499"/>
      <c r="L720" s="1499"/>
      <c r="M720" s="1499"/>
      <c r="N720" s="1499"/>
      <c r="O720" s="1327"/>
      <c r="P720" s="1327"/>
      <c r="Q720" s="1327"/>
      <c r="R720" s="1327"/>
      <c r="S720" s="1327"/>
      <c r="T720" s="1327"/>
      <c r="U720" s="1327"/>
      <c r="V720" s="1327"/>
    </row>
    <row r="721" spans="1:22" ht="41.25" hidden="1" customHeight="1" x14ac:dyDescent="0.25">
      <c r="A721" s="1377"/>
      <c r="B721" s="1497"/>
      <c r="C721" s="1387">
        <v>3000371</v>
      </c>
      <c r="D721" s="1440" t="s">
        <v>1392</v>
      </c>
      <c r="E721" s="1506">
        <v>5003071</v>
      </c>
      <c r="F721" s="1501" t="s">
        <v>1393</v>
      </c>
      <c r="G721" s="1507"/>
      <c r="H721" s="1492"/>
      <c r="I721" s="1510" t="s">
        <v>1303</v>
      </c>
      <c r="J721" s="1499"/>
      <c r="K721" s="1499"/>
      <c r="L721" s="1499"/>
      <c r="M721" s="1499"/>
      <c r="N721" s="1499"/>
      <c r="O721" s="1327"/>
      <c r="P721" s="1327"/>
      <c r="Q721" s="1327"/>
      <c r="R721" s="1327"/>
      <c r="S721" s="1327"/>
      <c r="T721" s="1327"/>
      <c r="U721" s="1327"/>
      <c r="V721" s="1327"/>
    </row>
    <row r="722" spans="1:22" ht="18" hidden="1" x14ac:dyDescent="0.25">
      <c r="A722" s="1377"/>
      <c r="B722" s="1497"/>
      <c r="C722" s="1372"/>
      <c r="D722" s="1445"/>
      <c r="E722" s="1514"/>
      <c r="F722" s="1504"/>
      <c r="G722" s="1308" t="s">
        <v>1394</v>
      </c>
      <c r="H722" s="1399" t="s">
        <v>1395</v>
      </c>
      <c r="I722" s="1510"/>
      <c r="J722" s="1499"/>
      <c r="K722" s="1499"/>
      <c r="L722" s="1499"/>
      <c r="M722" s="1499"/>
      <c r="N722" s="1499"/>
      <c r="O722" s="1327"/>
      <c r="P722" s="1327"/>
      <c r="Q722" s="1327"/>
      <c r="R722" s="1327"/>
      <c r="S722" s="1327"/>
      <c r="T722" s="1327"/>
      <c r="U722" s="1327"/>
      <c r="V722" s="1327"/>
    </row>
    <row r="723" spans="1:22" ht="18" hidden="1" x14ac:dyDescent="0.25">
      <c r="A723" s="1377"/>
      <c r="B723" s="1497"/>
      <c r="C723" s="1372"/>
      <c r="D723" s="1445"/>
      <c r="E723" s="1514"/>
      <c r="F723" s="1504"/>
      <c r="G723" s="1308" t="s">
        <v>1396</v>
      </c>
      <c r="H723" s="1399" t="s">
        <v>1397</v>
      </c>
      <c r="I723" s="1510"/>
      <c r="J723" s="1499"/>
      <c r="K723" s="1499"/>
      <c r="L723" s="1499"/>
      <c r="M723" s="1499"/>
      <c r="N723" s="1499"/>
      <c r="O723" s="1327"/>
      <c r="P723" s="1327"/>
      <c r="Q723" s="1327"/>
      <c r="R723" s="1327"/>
      <c r="S723" s="1327"/>
      <c r="T723" s="1327"/>
      <c r="U723" s="1327"/>
      <c r="V723" s="1327"/>
    </row>
    <row r="724" spans="1:22" ht="18" hidden="1" x14ac:dyDescent="0.25">
      <c r="A724" s="1377"/>
      <c r="B724" s="1497"/>
      <c r="C724" s="1372"/>
      <c r="D724" s="1445"/>
      <c r="E724" s="1514"/>
      <c r="F724" s="1504"/>
      <c r="G724" s="1308" t="s">
        <v>1398</v>
      </c>
      <c r="H724" s="1399" t="s">
        <v>1399</v>
      </c>
      <c r="I724" s="1510"/>
      <c r="J724" s="1499"/>
      <c r="K724" s="1499"/>
      <c r="L724" s="1499"/>
      <c r="M724" s="1499"/>
      <c r="N724" s="1499"/>
      <c r="O724" s="1327"/>
      <c r="P724" s="1327"/>
      <c r="Q724" s="1327"/>
      <c r="R724" s="1327"/>
      <c r="S724" s="1327"/>
      <c r="T724" s="1327"/>
      <c r="U724" s="1327"/>
      <c r="V724" s="1327"/>
    </row>
    <row r="725" spans="1:22" ht="18" hidden="1" x14ac:dyDescent="0.25">
      <c r="A725" s="1377"/>
      <c r="B725" s="1497"/>
      <c r="C725" s="1372"/>
      <c r="D725" s="1445"/>
      <c r="E725" s="1514"/>
      <c r="F725" s="1504"/>
      <c r="G725" s="1308" t="s">
        <v>1400</v>
      </c>
      <c r="H725" s="1399" t="s">
        <v>1401</v>
      </c>
      <c r="I725" s="1510"/>
      <c r="J725" s="1499"/>
      <c r="K725" s="1499"/>
      <c r="L725" s="1499"/>
      <c r="M725" s="1499"/>
      <c r="N725" s="1499"/>
      <c r="O725" s="1327"/>
      <c r="P725" s="1327"/>
      <c r="Q725" s="1327"/>
      <c r="R725" s="1327"/>
      <c r="S725" s="1327"/>
      <c r="T725" s="1327"/>
      <c r="U725" s="1327"/>
      <c r="V725" s="1327"/>
    </row>
    <row r="726" spans="1:22" ht="18" hidden="1" x14ac:dyDescent="0.25">
      <c r="A726" s="1377"/>
      <c r="B726" s="1497"/>
      <c r="C726" s="1381"/>
      <c r="D726" s="1446"/>
      <c r="E726" s="1509"/>
      <c r="F726" s="1504"/>
      <c r="G726" s="1308" t="s">
        <v>1402</v>
      </c>
      <c r="H726" s="1399" t="s">
        <v>1403</v>
      </c>
      <c r="I726" s="1510"/>
      <c r="J726" s="1499"/>
      <c r="K726" s="1499"/>
      <c r="L726" s="1499"/>
      <c r="M726" s="1499"/>
      <c r="N726" s="1499"/>
      <c r="O726" s="1327"/>
      <c r="P726" s="1327"/>
      <c r="Q726" s="1327"/>
      <c r="R726" s="1327"/>
      <c r="S726" s="1327"/>
      <c r="T726" s="1327"/>
      <c r="U726" s="1327"/>
      <c r="V726" s="1327"/>
    </row>
    <row r="727" spans="1:22" ht="33" hidden="1" customHeight="1" x14ac:dyDescent="0.25">
      <c r="A727" s="1377"/>
      <c r="B727" s="1497"/>
      <c r="C727" s="1387">
        <v>3000372</v>
      </c>
      <c r="D727" s="1511" t="s">
        <v>1404</v>
      </c>
      <c r="E727" s="1506">
        <v>5003072</v>
      </c>
      <c r="F727" s="1501" t="s">
        <v>1405</v>
      </c>
      <c r="G727" s="1507"/>
      <c r="H727" s="1492"/>
      <c r="I727" s="1510" t="s">
        <v>1303</v>
      </c>
      <c r="J727" s="1499"/>
      <c r="K727" s="1499"/>
      <c r="L727" s="1499"/>
      <c r="M727" s="1499"/>
      <c r="N727" s="1499"/>
      <c r="O727" s="1327"/>
      <c r="P727" s="1327"/>
      <c r="Q727" s="1327"/>
      <c r="R727" s="1327"/>
      <c r="S727" s="1327"/>
      <c r="T727" s="1327"/>
      <c r="U727" s="1327"/>
      <c r="V727" s="1327"/>
    </row>
    <row r="728" spans="1:22" ht="18" hidden="1" x14ac:dyDescent="0.25">
      <c r="A728" s="1377"/>
      <c r="B728" s="1497"/>
      <c r="C728" s="1372"/>
      <c r="D728" s="1513"/>
      <c r="E728" s="1514"/>
      <c r="F728" s="1504"/>
      <c r="G728" s="1308" t="s">
        <v>1406</v>
      </c>
      <c r="H728" s="1399" t="s">
        <v>1405</v>
      </c>
      <c r="I728" s="1510"/>
      <c r="J728" s="1499"/>
      <c r="K728" s="1499"/>
      <c r="L728" s="1499"/>
      <c r="M728" s="1499"/>
      <c r="N728" s="1499"/>
      <c r="O728" s="1327"/>
      <c r="P728" s="1327"/>
      <c r="Q728" s="1327"/>
      <c r="R728" s="1327"/>
      <c r="S728" s="1327"/>
      <c r="T728" s="1327"/>
      <c r="U728" s="1327"/>
      <c r="V728" s="1327"/>
    </row>
    <row r="729" spans="1:22" ht="18" hidden="1" x14ac:dyDescent="0.25">
      <c r="A729" s="1377"/>
      <c r="B729" s="1497"/>
      <c r="C729" s="1381"/>
      <c r="D729" s="1515"/>
      <c r="E729" s="1509"/>
      <c r="F729" s="1504"/>
      <c r="G729" s="1308" t="s">
        <v>1407</v>
      </c>
      <c r="H729" s="1399" t="s">
        <v>1408</v>
      </c>
      <c r="I729" s="1510"/>
      <c r="J729" s="1499"/>
      <c r="K729" s="1499"/>
      <c r="L729" s="1499"/>
      <c r="M729" s="1499"/>
      <c r="N729" s="1499"/>
      <c r="O729" s="1327"/>
      <c r="P729" s="1327"/>
      <c r="Q729" s="1327"/>
      <c r="R729" s="1327"/>
      <c r="S729" s="1327"/>
      <c r="T729" s="1327"/>
      <c r="U729" s="1327"/>
      <c r="V729" s="1327"/>
    </row>
    <row r="730" spans="1:22" ht="33" hidden="1" customHeight="1" x14ac:dyDescent="0.25">
      <c r="A730" s="1377"/>
      <c r="B730" s="1497"/>
      <c r="C730" s="1387">
        <v>3000373</v>
      </c>
      <c r="D730" s="1440" t="s">
        <v>1409</v>
      </c>
      <c r="E730" s="1506">
        <v>5003073</v>
      </c>
      <c r="F730" s="1501" t="s">
        <v>1410</v>
      </c>
      <c r="G730" s="1507"/>
      <c r="H730" s="1492"/>
      <c r="I730" s="1510" t="s">
        <v>1303</v>
      </c>
      <c r="J730" s="1499"/>
      <c r="K730" s="1499"/>
      <c r="L730" s="1499"/>
      <c r="M730" s="1499"/>
      <c r="N730" s="1499"/>
      <c r="O730" s="1327"/>
      <c r="P730" s="1327"/>
      <c r="Q730" s="1327"/>
      <c r="R730" s="1327"/>
      <c r="S730" s="1327"/>
      <c r="T730" s="1327"/>
      <c r="U730" s="1327"/>
      <c r="V730" s="1327"/>
    </row>
    <row r="731" spans="1:22" ht="18" hidden="1" x14ac:dyDescent="0.25">
      <c r="A731" s="1377"/>
      <c r="B731" s="1497"/>
      <c r="C731" s="1372"/>
      <c r="D731" s="1445"/>
      <c r="E731" s="1514"/>
      <c r="F731" s="1504"/>
      <c r="G731" s="1308" t="s">
        <v>1411</v>
      </c>
      <c r="H731" s="1399" t="s">
        <v>1410</v>
      </c>
      <c r="I731" s="1510"/>
      <c r="J731" s="1499"/>
      <c r="K731" s="1499"/>
      <c r="L731" s="1499"/>
      <c r="M731" s="1499"/>
      <c r="N731" s="1499"/>
      <c r="O731" s="1327"/>
      <c r="P731" s="1327"/>
      <c r="Q731" s="1327"/>
      <c r="R731" s="1327"/>
      <c r="S731" s="1327"/>
      <c r="T731" s="1327"/>
      <c r="U731" s="1327"/>
      <c r="V731" s="1327"/>
    </row>
    <row r="732" spans="1:22" hidden="1" x14ac:dyDescent="0.25">
      <c r="A732" s="1377"/>
      <c r="B732" s="1497"/>
      <c r="C732" s="1381"/>
      <c r="D732" s="1446"/>
      <c r="E732" s="1509"/>
      <c r="F732" s="1504"/>
      <c r="G732" s="1308" t="s">
        <v>1412</v>
      </c>
      <c r="H732" s="1399" t="s">
        <v>1413</v>
      </c>
      <c r="I732" s="1510"/>
      <c r="J732" s="1499"/>
      <c r="K732" s="1499"/>
      <c r="L732" s="1499"/>
      <c r="M732" s="1499"/>
      <c r="N732" s="1499"/>
      <c r="O732" s="1327"/>
      <c r="P732" s="1327"/>
      <c r="Q732" s="1327"/>
      <c r="R732" s="1327"/>
      <c r="S732" s="1327"/>
      <c r="T732" s="1327"/>
      <c r="U732" s="1327"/>
      <c r="V732" s="1327"/>
    </row>
    <row r="733" spans="1:22" ht="49.5" hidden="1" customHeight="1" x14ac:dyDescent="0.25">
      <c r="A733" s="1377"/>
      <c r="B733" s="1497"/>
      <c r="C733" s="1387">
        <v>3000374</v>
      </c>
      <c r="D733" s="1511" t="s">
        <v>1414</v>
      </c>
      <c r="E733" s="1506">
        <v>5003074</v>
      </c>
      <c r="F733" s="1501" t="s">
        <v>1415</v>
      </c>
      <c r="G733" s="1507"/>
      <c r="H733" s="1492"/>
      <c r="I733" s="1510" t="s">
        <v>1303</v>
      </c>
      <c r="J733" s="1499"/>
      <c r="K733" s="1499"/>
      <c r="L733" s="1499"/>
      <c r="M733" s="1499"/>
      <c r="N733" s="1499"/>
      <c r="O733" s="1327"/>
      <c r="P733" s="1327"/>
      <c r="Q733" s="1327"/>
      <c r="R733" s="1327"/>
      <c r="S733" s="1327"/>
      <c r="T733" s="1327"/>
      <c r="U733" s="1327"/>
      <c r="V733" s="1327"/>
    </row>
    <row r="734" spans="1:22" ht="18" hidden="1" x14ac:dyDescent="0.25">
      <c r="A734" s="1377"/>
      <c r="B734" s="1497"/>
      <c r="C734" s="1372"/>
      <c r="D734" s="1513"/>
      <c r="E734" s="1514"/>
      <c r="F734" s="1504"/>
      <c r="G734" s="1308" t="s">
        <v>1416</v>
      </c>
      <c r="H734" s="1399" t="s">
        <v>1417</v>
      </c>
      <c r="I734" s="1510"/>
      <c r="J734" s="1499"/>
      <c r="K734" s="1499"/>
      <c r="L734" s="1499"/>
      <c r="M734" s="1499"/>
      <c r="N734" s="1499"/>
      <c r="O734" s="1327"/>
      <c r="P734" s="1327"/>
      <c r="Q734" s="1327"/>
      <c r="R734" s="1327"/>
      <c r="S734" s="1327"/>
      <c r="T734" s="1327"/>
      <c r="U734" s="1327"/>
      <c r="V734" s="1327"/>
    </row>
    <row r="735" spans="1:22" ht="18" hidden="1" x14ac:dyDescent="0.25">
      <c r="A735" s="1377"/>
      <c r="B735" s="1497"/>
      <c r="C735" s="1372"/>
      <c r="D735" s="1513"/>
      <c r="E735" s="1514"/>
      <c r="F735" s="1504"/>
      <c r="G735" s="1308" t="s">
        <v>1418</v>
      </c>
      <c r="H735" s="1399" t="s">
        <v>1419</v>
      </c>
      <c r="I735" s="1510"/>
      <c r="J735" s="1499"/>
      <c r="K735" s="1499"/>
      <c r="L735" s="1499"/>
      <c r="M735" s="1499"/>
      <c r="N735" s="1499"/>
      <c r="O735" s="1327"/>
      <c r="P735" s="1327"/>
      <c r="Q735" s="1327"/>
      <c r="R735" s="1327"/>
      <c r="S735" s="1327"/>
      <c r="T735" s="1327"/>
      <c r="U735" s="1327"/>
      <c r="V735" s="1327"/>
    </row>
    <row r="736" spans="1:22" ht="18" hidden="1" x14ac:dyDescent="0.25">
      <c r="A736" s="1377"/>
      <c r="B736" s="1497"/>
      <c r="C736" s="1372"/>
      <c r="D736" s="1513"/>
      <c r="E736" s="1514"/>
      <c r="F736" s="1504"/>
      <c r="G736" s="1308" t="s">
        <v>1420</v>
      </c>
      <c r="H736" s="1399" t="s">
        <v>1421</v>
      </c>
      <c r="I736" s="1510"/>
      <c r="J736" s="1499"/>
      <c r="K736" s="1499"/>
      <c r="L736" s="1499"/>
      <c r="M736" s="1499"/>
      <c r="N736" s="1499"/>
      <c r="O736" s="1327"/>
      <c r="P736" s="1327"/>
      <c r="Q736" s="1327"/>
      <c r="R736" s="1327"/>
      <c r="S736" s="1327"/>
      <c r="T736" s="1327"/>
      <c r="U736" s="1327"/>
      <c r="V736" s="1327"/>
    </row>
    <row r="737" spans="1:22" ht="18" hidden="1" x14ac:dyDescent="0.25">
      <c r="A737" s="1377"/>
      <c r="B737" s="1497"/>
      <c r="C737" s="1372"/>
      <c r="D737" s="1513"/>
      <c r="E737" s="1514"/>
      <c r="F737" s="1504"/>
      <c r="G737" s="1308" t="s">
        <v>1422</v>
      </c>
      <c r="H737" s="1399" t="s">
        <v>1423</v>
      </c>
      <c r="I737" s="1510"/>
      <c r="J737" s="1499"/>
      <c r="K737" s="1499"/>
      <c r="L737" s="1499"/>
      <c r="M737" s="1499"/>
      <c r="N737" s="1499"/>
      <c r="O737" s="1327"/>
      <c r="P737" s="1327"/>
      <c r="Q737" s="1327"/>
      <c r="R737" s="1327"/>
      <c r="S737" s="1327"/>
      <c r="T737" s="1327"/>
      <c r="U737" s="1327"/>
      <c r="V737" s="1327"/>
    </row>
    <row r="738" spans="1:22" ht="18" hidden="1" x14ac:dyDescent="0.25">
      <c r="A738" s="1377"/>
      <c r="B738" s="1497"/>
      <c r="C738" s="1381"/>
      <c r="D738" s="1515"/>
      <c r="E738" s="1509"/>
      <c r="F738" s="1504"/>
      <c r="G738" s="1308" t="s">
        <v>1424</v>
      </c>
      <c r="H738" s="1399" t="s">
        <v>1425</v>
      </c>
      <c r="I738" s="1510"/>
      <c r="J738" s="1499"/>
      <c r="K738" s="1499"/>
      <c r="L738" s="1499"/>
      <c r="M738" s="1499"/>
      <c r="N738" s="1499"/>
      <c r="O738" s="1327"/>
      <c r="P738" s="1327"/>
      <c r="Q738" s="1327"/>
      <c r="R738" s="1327"/>
      <c r="S738" s="1327"/>
      <c r="T738" s="1327"/>
      <c r="U738" s="1327"/>
      <c r="V738" s="1327"/>
    </row>
    <row r="739" spans="1:22" ht="24.75" x14ac:dyDescent="0.25">
      <c r="A739" s="1377"/>
      <c r="B739" s="1497"/>
      <c r="C739" s="1387">
        <v>3000424</v>
      </c>
      <c r="D739" s="1511" t="s">
        <v>1426</v>
      </c>
      <c r="E739" s="1506">
        <v>5003262</v>
      </c>
      <c r="F739" s="1501" t="s">
        <v>1427</v>
      </c>
      <c r="G739" s="1507"/>
      <c r="H739" s="1492"/>
      <c r="I739" s="1510" t="s">
        <v>1303</v>
      </c>
      <c r="J739" s="1499"/>
      <c r="K739" s="1499"/>
      <c r="L739" s="1499"/>
      <c r="M739" s="1499"/>
      <c r="N739" s="1499"/>
      <c r="O739" s="1327"/>
      <c r="P739" s="1327"/>
      <c r="Q739" s="1327"/>
      <c r="R739" s="1327"/>
      <c r="S739" s="1327"/>
      <c r="T739" s="1327"/>
      <c r="U739" s="1327"/>
      <c r="V739" s="1327"/>
    </row>
    <row r="740" spans="1:22" ht="18" x14ac:dyDescent="0.25">
      <c r="A740" s="1377"/>
      <c r="B740" s="1497"/>
      <c r="C740" s="1372"/>
      <c r="D740" s="1513"/>
      <c r="E740" s="1514"/>
      <c r="F740" s="1504"/>
      <c r="G740" s="1308" t="s">
        <v>1428</v>
      </c>
      <c r="H740" s="1399" t="s">
        <v>1277</v>
      </c>
      <c r="I740" s="1510"/>
      <c r="J740" s="2142">
        <f>(K740+L740+M740+N740)</f>
        <v>470</v>
      </c>
      <c r="K740" s="2142">
        <v>110</v>
      </c>
      <c r="L740" s="2142">
        <v>120</v>
      </c>
      <c r="M740" s="2142">
        <v>120</v>
      </c>
      <c r="N740" s="2142">
        <v>120</v>
      </c>
      <c r="O740" s="1327"/>
      <c r="P740" s="1327"/>
      <c r="Q740" s="1327"/>
      <c r="R740" s="1327"/>
      <c r="S740" s="1327"/>
      <c r="T740" s="1327"/>
      <c r="U740" s="1327"/>
      <c r="V740" s="1327"/>
    </row>
    <row r="741" spans="1:22" hidden="1" x14ac:dyDescent="0.25">
      <c r="A741" s="1377"/>
      <c r="B741" s="1497"/>
      <c r="C741" s="1372"/>
      <c r="D741" s="1513"/>
      <c r="E741" s="1514"/>
      <c r="F741" s="1504"/>
      <c r="G741" s="1308" t="s">
        <v>1429</v>
      </c>
      <c r="H741" s="1399" t="s">
        <v>1430</v>
      </c>
      <c r="I741" s="1510"/>
      <c r="J741" s="1499"/>
      <c r="K741" s="1499"/>
      <c r="L741" s="1499"/>
      <c r="M741" s="1499"/>
      <c r="N741" s="1499"/>
      <c r="O741" s="1327"/>
      <c r="P741" s="1327"/>
      <c r="Q741" s="1327"/>
      <c r="R741" s="1327"/>
      <c r="S741" s="1327"/>
      <c r="T741" s="1327"/>
      <c r="U741" s="1327"/>
      <c r="V741" s="1327"/>
    </row>
    <row r="742" spans="1:22" ht="18" hidden="1" x14ac:dyDescent="0.25">
      <c r="A742" s="1377"/>
      <c r="B742" s="1497"/>
      <c r="C742" s="1381"/>
      <c r="D742" s="1515"/>
      <c r="E742" s="1509"/>
      <c r="F742" s="1504"/>
      <c r="G742" s="1308" t="s">
        <v>1431</v>
      </c>
      <c r="H742" s="1399" t="s">
        <v>1432</v>
      </c>
      <c r="I742" s="1510"/>
      <c r="J742" s="1499"/>
      <c r="K742" s="1499"/>
      <c r="L742" s="1499"/>
      <c r="M742" s="1499"/>
      <c r="N742" s="1499"/>
      <c r="O742" s="1327"/>
      <c r="P742" s="1327"/>
      <c r="Q742" s="1327"/>
      <c r="R742" s="1327"/>
      <c r="S742" s="1327"/>
      <c r="T742" s="1327"/>
      <c r="U742" s="1327"/>
      <c r="V742" s="1327"/>
    </row>
    <row r="743" spans="1:22" ht="30.75" customHeight="1" x14ac:dyDescent="0.25">
      <c r="A743" s="1377"/>
      <c r="B743" s="1497"/>
      <c r="C743" s="1387">
        <v>3000425</v>
      </c>
      <c r="D743" s="1511" t="s">
        <v>1433</v>
      </c>
      <c r="E743" s="1506">
        <v>5003263</v>
      </c>
      <c r="F743" s="1501" t="s">
        <v>1434</v>
      </c>
      <c r="G743" s="1507"/>
      <c r="H743" s="1492"/>
      <c r="I743" s="1510" t="s">
        <v>1303</v>
      </c>
      <c r="J743" s="1857">
        <f t="shared" ref="J743:J770" si="74">(K743+L743+M743+N743)</f>
        <v>4803</v>
      </c>
      <c r="K743" s="1857">
        <f>(K744+K745+K746)</f>
        <v>1200</v>
      </c>
      <c r="L743" s="1857">
        <f t="shared" ref="L743:N743" si="75">(L744+L745+L746)</f>
        <v>1201</v>
      </c>
      <c r="M743" s="1857">
        <f t="shared" si="75"/>
        <v>1200</v>
      </c>
      <c r="N743" s="1857">
        <f t="shared" si="75"/>
        <v>1202</v>
      </c>
      <c r="O743" s="1327"/>
      <c r="P743" s="1327"/>
      <c r="Q743" s="1327"/>
      <c r="R743" s="1327"/>
      <c r="S743" s="1327"/>
      <c r="T743" s="1327"/>
      <c r="U743" s="1327"/>
      <c r="V743" s="1327"/>
    </row>
    <row r="744" spans="1:22" ht="30.75" customHeight="1" x14ac:dyDescent="0.25">
      <c r="A744" s="1377"/>
      <c r="B744" s="1497"/>
      <c r="C744" s="1372"/>
      <c r="D744" s="1513"/>
      <c r="E744" s="1514"/>
      <c r="F744" s="1504"/>
      <c r="G744" s="1308" t="s">
        <v>1435</v>
      </c>
      <c r="H744" s="1399" t="s">
        <v>1436</v>
      </c>
      <c r="I744" s="1521"/>
      <c r="J744" s="1857">
        <f t="shared" si="74"/>
        <v>2401</v>
      </c>
      <c r="K744" s="1857">
        <v>600</v>
      </c>
      <c r="L744" s="1857">
        <v>600</v>
      </c>
      <c r="M744" s="1857">
        <v>600</v>
      </c>
      <c r="N744" s="1857">
        <v>601</v>
      </c>
      <c r="O744" s="1327"/>
      <c r="P744" s="1327"/>
      <c r="Q744" s="1327"/>
      <c r="R744" s="1327"/>
      <c r="S744" s="1327"/>
      <c r="T744" s="1327"/>
      <c r="U744" s="1327"/>
      <c r="V744" s="1327"/>
    </row>
    <row r="745" spans="1:22" ht="30.75" customHeight="1" x14ac:dyDescent="0.25">
      <c r="A745" s="1377"/>
      <c r="B745" s="1497"/>
      <c r="C745" s="1372"/>
      <c r="D745" s="1513"/>
      <c r="E745" s="1514"/>
      <c r="F745" s="1504"/>
      <c r="G745" s="1308" t="s">
        <v>1437</v>
      </c>
      <c r="H745" s="1399" t="s">
        <v>1438</v>
      </c>
      <c r="I745" s="1521"/>
      <c r="J745" s="1857">
        <f t="shared" si="74"/>
        <v>2401</v>
      </c>
      <c r="K745" s="1857">
        <v>600</v>
      </c>
      <c r="L745" s="1857">
        <v>600</v>
      </c>
      <c r="M745" s="1857">
        <v>600</v>
      </c>
      <c r="N745" s="1857">
        <v>601</v>
      </c>
      <c r="O745" s="1327"/>
      <c r="P745" s="1327"/>
      <c r="Q745" s="1327"/>
      <c r="R745" s="1327"/>
      <c r="S745" s="1327"/>
      <c r="T745" s="1327"/>
      <c r="U745" s="1327"/>
      <c r="V745" s="1327"/>
    </row>
    <row r="746" spans="1:22" ht="30.75" customHeight="1" x14ac:dyDescent="0.25">
      <c r="A746" s="1377"/>
      <c r="B746" s="1497"/>
      <c r="C746" s="1372"/>
      <c r="D746" s="1513"/>
      <c r="E746" s="1514"/>
      <c r="F746" s="1504"/>
      <c r="G746" s="1308" t="s">
        <v>1439</v>
      </c>
      <c r="H746" s="1399" t="s">
        <v>1440</v>
      </c>
      <c r="I746" s="1521"/>
      <c r="J746" s="1857">
        <f t="shared" si="74"/>
        <v>1</v>
      </c>
      <c r="K746" s="1857">
        <v>0</v>
      </c>
      <c r="L746" s="1857">
        <v>1</v>
      </c>
      <c r="M746" s="1857">
        <v>0</v>
      </c>
      <c r="N746" s="1857">
        <v>0</v>
      </c>
      <c r="O746" s="1327"/>
      <c r="P746" s="1327"/>
      <c r="Q746" s="1327"/>
      <c r="R746" s="1327"/>
      <c r="S746" s="1327"/>
      <c r="T746" s="1327"/>
      <c r="U746" s="1327"/>
      <c r="V746" s="1327"/>
    </row>
    <row r="747" spans="1:22" ht="30.75" customHeight="1" x14ac:dyDescent="0.25">
      <c r="A747" s="1377"/>
      <c r="B747" s="1497"/>
      <c r="C747" s="1372"/>
      <c r="D747" s="1513"/>
      <c r="E747" s="1514"/>
      <c r="F747" s="1504"/>
      <c r="G747" s="1308" t="s">
        <v>1441</v>
      </c>
      <c r="H747" s="1399" t="s">
        <v>1277</v>
      </c>
      <c r="I747" s="1521"/>
      <c r="J747" s="2142">
        <f t="shared" si="74"/>
        <v>470</v>
      </c>
      <c r="K747" s="2142">
        <v>110</v>
      </c>
      <c r="L747" s="2142">
        <v>120</v>
      </c>
      <c r="M747" s="2142">
        <v>120</v>
      </c>
      <c r="N747" s="2142">
        <v>120</v>
      </c>
      <c r="O747" s="1327"/>
      <c r="P747" s="1327"/>
      <c r="Q747" s="1327"/>
      <c r="R747" s="1327"/>
      <c r="S747" s="1327"/>
      <c r="T747" s="1327"/>
      <c r="U747" s="1327"/>
      <c r="V747" s="1327"/>
    </row>
    <row r="748" spans="1:22" ht="30.75" customHeight="1" x14ac:dyDescent="0.25">
      <c r="A748" s="1377"/>
      <c r="B748" s="1497"/>
      <c r="C748" s="1372"/>
      <c r="D748" s="1513"/>
      <c r="E748" s="1514"/>
      <c r="F748" s="1504"/>
      <c r="G748" s="1308" t="s">
        <v>1442</v>
      </c>
      <c r="H748" s="1399" t="s">
        <v>1443</v>
      </c>
      <c r="I748" s="1521"/>
      <c r="J748" s="2142">
        <f t="shared" si="74"/>
        <v>6</v>
      </c>
      <c r="K748" s="1857">
        <v>0</v>
      </c>
      <c r="L748" s="1857">
        <v>2</v>
      </c>
      <c r="M748" s="1857">
        <v>2</v>
      </c>
      <c r="N748" s="1857">
        <v>2</v>
      </c>
      <c r="O748" s="1327"/>
      <c r="P748" s="1327"/>
      <c r="Q748" s="1327"/>
      <c r="R748" s="1327"/>
      <c r="S748" s="1327"/>
      <c r="T748" s="1327"/>
      <c r="U748" s="1327"/>
      <c r="V748" s="1327"/>
    </row>
    <row r="749" spans="1:22" ht="30.75" hidden="1" customHeight="1" x14ac:dyDescent="0.25">
      <c r="A749" s="1377"/>
      <c r="B749" s="1497"/>
      <c r="C749" s="1381"/>
      <c r="D749" s="1515"/>
      <c r="E749" s="1509"/>
      <c r="F749" s="2195"/>
      <c r="G749" s="1308" t="s">
        <v>1444</v>
      </c>
      <c r="H749" s="1399" t="s">
        <v>1445</v>
      </c>
      <c r="I749" s="1521"/>
      <c r="J749" s="2259">
        <f t="shared" si="74"/>
        <v>0</v>
      </c>
      <c r="K749" s="1499"/>
      <c r="L749" s="1499"/>
      <c r="M749" s="1499"/>
      <c r="N749" s="1499"/>
      <c r="O749" s="1327"/>
      <c r="P749" s="1327"/>
      <c r="Q749" s="1327"/>
      <c r="R749" s="1327"/>
      <c r="S749" s="1327"/>
      <c r="T749" s="1327"/>
      <c r="U749" s="1327"/>
      <c r="V749" s="1327"/>
    </row>
    <row r="750" spans="1:22" ht="35.25" hidden="1" customHeight="1" x14ac:dyDescent="0.25">
      <c r="A750" s="1377"/>
      <c r="B750" s="1497"/>
      <c r="C750" s="1387">
        <v>3044195</v>
      </c>
      <c r="D750" s="1265" t="s">
        <v>1446</v>
      </c>
      <c r="E750" s="1394">
        <v>5000119</v>
      </c>
      <c r="F750" s="1417" t="s">
        <v>1447</v>
      </c>
      <c r="G750" s="1418"/>
      <c r="H750" s="1240"/>
      <c r="I750" s="1524" t="s">
        <v>1303</v>
      </c>
      <c r="J750" s="2259">
        <f t="shared" si="74"/>
        <v>0</v>
      </c>
      <c r="K750" s="1475"/>
      <c r="L750" s="1475"/>
      <c r="M750" s="1475"/>
      <c r="N750" s="1475"/>
      <c r="O750" s="1327"/>
      <c r="P750" s="1327"/>
      <c r="Q750" s="1327"/>
      <c r="R750" s="1327"/>
      <c r="S750" s="1327"/>
      <c r="T750" s="1327"/>
      <c r="U750" s="1327"/>
      <c r="V750" s="1327"/>
    </row>
    <row r="751" spans="1:22" ht="19.5" customHeight="1" x14ac:dyDescent="0.25">
      <c r="A751" s="1377"/>
      <c r="B751" s="1497"/>
      <c r="C751" s="1381"/>
      <c r="D751" s="1265"/>
      <c r="E751" s="1394"/>
      <c r="F751" s="1417"/>
      <c r="G751" s="1291" t="s">
        <v>1990</v>
      </c>
      <c r="H751" s="1240" t="s">
        <v>1448</v>
      </c>
      <c r="I751" s="1525"/>
      <c r="J751" s="1913">
        <f t="shared" si="74"/>
        <v>394</v>
      </c>
      <c r="K751" s="2645">
        <v>96</v>
      </c>
      <c r="L751" s="2645">
        <v>99</v>
      </c>
      <c r="M751" s="2645">
        <v>99</v>
      </c>
      <c r="N751" s="2645">
        <v>100</v>
      </c>
      <c r="O751" s="2646"/>
      <c r="P751" s="1327"/>
      <c r="Q751" s="2207">
        <v>1500</v>
      </c>
      <c r="R751" s="1327"/>
      <c r="S751" s="1327"/>
      <c r="T751" s="1327"/>
      <c r="U751" s="1327">
        <v>0</v>
      </c>
      <c r="V751" s="1327"/>
    </row>
    <row r="752" spans="1:22" ht="33.75" customHeight="1" x14ac:dyDescent="0.25">
      <c r="A752" s="1377"/>
      <c r="B752" s="1497"/>
      <c r="C752" s="1394">
        <v>3044197</v>
      </c>
      <c r="D752" s="1526" t="s">
        <v>1449</v>
      </c>
      <c r="E752" s="1394">
        <v>5000120</v>
      </c>
      <c r="F752" s="1417" t="s">
        <v>1450</v>
      </c>
      <c r="G752" s="1418"/>
      <c r="H752" s="1240"/>
      <c r="I752" s="1524" t="s">
        <v>1303</v>
      </c>
      <c r="J752" s="2259">
        <f t="shared" si="74"/>
        <v>0</v>
      </c>
      <c r="K752" s="2645"/>
      <c r="L752" s="2645"/>
      <c r="M752" s="2645"/>
      <c r="N752" s="2645"/>
      <c r="O752" s="2646"/>
      <c r="P752" s="1327"/>
      <c r="Q752" s="2207"/>
      <c r="R752" s="1327"/>
      <c r="S752" s="1327"/>
      <c r="T752" s="1327"/>
      <c r="U752" s="1327"/>
      <c r="V752" s="1327"/>
    </row>
    <row r="753" spans="1:22" ht="18" x14ac:dyDescent="0.25">
      <c r="A753" s="1377"/>
      <c r="B753" s="1497"/>
      <c r="C753" s="1394"/>
      <c r="D753" s="1526"/>
      <c r="E753" s="1394"/>
      <c r="F753" s="1426"/>
      <c r="G753" s="1291" t="s">
        <v>1991</v>
      </c>
      <c r="H753" s="1399" t="s">
        <v>1449</v>
      </c>
      <c r="I753" s="1525"/>
      <c r="J753" s="1913">
        <f t="shared" si="74"/>
        <v>394</v>
      </c>
      <c r="K753" s="2645">
        <v>96</v>
      </c>
      <c r="L753" s="2645">
        <v>99</v>
      </c>
      <c r="M753" s="2645">
        <v>99</v>
      </c>
      <c r="N753" s="2645">
        <v>100</v>
      </c>
      <c r="O753" s="2646"/>
      <c r="P753" s="1327"/>
      <c r="Q753" s="2207">
        <v>2000</v>
      </c>
      <c r="R753" s="1327"/>
      <c r="S753" s="1327"/>
      <c r="T753" s="1327"/>
      <c r="U753" s="1327">
        <v>0</v>
      </c>
      <c r="V753" s="1327"/>
    </row>
    <row r="754" spans="1:22" ht="22.5" customHeight="1" x14ac:dyDescent="0.25">
      <c r="A754" s="1377"/>
      <c r="B754" s="1497"/>
      <c r="C754" s="1394">
        <v>3044198</v>
      </c>
      <c r="D754" s="1439" t="s">
        <v>1451</v>
      </c>
      <c r="E754" s="1387">
        <v>5000121</v>
      </c>
      <c r="F754" s="1417" t="s">
        <v>1452</v>
      </c>
      <c r="G754" s="1418"/>
      <c r="H754" s="1240"/>
      <c r="I754" s="1524" t="s">
        <v>1303</v>
      </c>
      <c r="J754" s="2259">
        <f t="shared" si="74"/>
        <v>0</v>
      </c>
      <c r="K754" s="1475"/>
      <c r="L754" s="1475"/>
      <c r="M754" s="1475"/>
      <c r="N754" s="1475"/>
      <c r="O754" s="1327"/>
      <c r="P754" s="1327"/>
      <c r="Q754" s="1327"/>
      <c r="R754" s="1327"/>
      <c r="S754" s="1327"/>
      <c r="T754" s="1327"/>
      <c r="U754" s="1327"/>
      <c r="V754" s="1327"/>
    </row>
    <row r="755" spans="1:22" ht="18" hidden="1" x14ac:dyDescent="0.25">
      <c r="A755" s="1377"/>
      <c r="B755" s="1497"/>
      <c r="C755" s="1394"/>
      <c r="D755" s="1439"/>
      <c r="E755" s="1372"/>
      <c r="F755" s="1424"/>
      <c r="G755" s="1291" t="s">
        <v>1453</v>
      </c>
      <c r="H755" s="1399" t="s">
        <v>1454</v>
      </c>
      <c r="I755" s="1527"/>
      <c r="J755" s="2259">
        <f t="shared" si="74"/>
        <v>0</v>
      </c>
      <c r="K755" s="1475"/>
      <c r="L755" s="1475"/>
      <c r="M755" s="1475"/>
      <c r="N755" s="1475"/>
      <c r="O755" s="1327"/>
      <c r="P755" s="1327"/>
      <c r="Q755" s="1327"/>
      <c r="R755" s="1327"/>
      <c r="S755" s="1327"/>
      <c r="T755" s="1327"/>
      <c r="U755" s="1327"/>
      <c r="V755" s="1327"/>
    </row>
    <row r="756" spans="1:22" ht="18" hidden="1" x14ac:dyDescent="0.25">
      <c r="A756" s="1377"/>
      <c r="B756" s="1497"/>
      <c r="C756" s="1394"/>
      <c r="D756" s="1439"/>
      <c r="E756" s="1372"/>
      <c r="F756" s="1424"/>
      <c r="G756" s="1291" t="s">
        <v>1455</v>
      </c>
      <c r="H756" s="1399" t="s">
        <v>1456</v>
      </c>
      <c r="I756" s="1527"/>
      <c r="J756" s="2259">
        <f t="shared" si="74"/>
        <v>0</v>
      </c>
      <c r="K756" s="1475"/>
      <c r="L756" s="1475"/>
      <c r="M756" s="1475"/>
      <c r="N756" s="1475"/>
      <c r="O756" s="1327"/>
      <c r="P756" s="1327"/>
      <c r="Q756" s="1327"/>
      <c r="R756" s="1327"/>
      <c r="S756" s="1327"/>
      <c r="T756" s="1327"/>
      <c r="U756" s="1327"/>
      <c r="V756" s="1327"/>
    </row>
    <row r="757" spans="1:22" ht="18" hidden="1" customHeight="1" x14ac:dyDescent="0.25">
      <c r="A757" s="1377"/>
      <c r="B757" s="1497"/>
      <c r="C757" s="1394"/>
      <c r="D757" s="1439"/>
      <c r="E757" s="1381"/>
      <c r="F757" s="1426"/>
      <c r="G757" s="1291" t="s">
        <v>1457</v>
      </c>
      <c r="H757" s="1399" t="s">
        <v>1458</v>
      </c>
      <c r="I757" s="1525"/>
      <c r="J757" s="2259">
        <f t="shared" si="74"/>
        <v>0</v>
      </c>
      <c r="K757" s="1475"/>
      <c r="L757" s="1475"/>
      <c r="M757" s="1475"/>
      <c r="N757" s="1475"/>
      <c r="O757" s="1327"/>
      <c r="P757" s="1327"/>
      <c r="Q757" s="1327"/>
      <c r="R757" s="1327"/>
      <c r="S757" s="1327"/>
      <c r="T757" s="1327"/>
      <c r="U757" s="1327"/>
      <c r="V757" s="1327"/>
    </row>
    <row r="758" spans="1:22" ht="29.25" hidden="1" customHeight="1" x14ac:dyDescent="0.25">
      <c r="A758" s="1377"/>
      <c r="B758" s="1497"/>
      <c r="C758" s="1394">
        <v>3044199</v>
      </c>
      <c r="D758" s="1265" t="s">
        <v>1459</v>
      </c>
      <c r="E758" s="1394">
        <v>5000122</v>
      </c>
      <c r="F758" s="1417" t="s">
        <v>1460</v>
      </c>
      <c r="G758" s="1418"/>
      <c r="H758" s="1240"/>
      <c r="I758" s="1524" t="s">
        <v>1303</v>
      </c>
      <c r="J758" s="2259">
        <f t="shared" si="74"/>
        <v>0</v>
      </c>
      <c r="K758" s="1475"/>
      <c r="L758" s="1475"/>
      <c r="M758" s="1475"/>
      <c r="N758" s="1475"/>
      <c r="O758" s="1327"/>
      <c r="P758" s="1327"/>
      <c r="Q758" s="1327"/>
      <c r="R758" s="1327"/>
      <c r="S758" s="1327"/>
      <c r="T758" s="1327"/>
      <c r="U758" s="1327"/>
      <c r="V758" s="1327"/>
    </row>
    <row r="759" spans="1:22" ht="16.5" x14ac:dyDescent="0.25">
      <c r="A759" s="1377"/>
      <c r="B759" s="1497"/>
      <c r="C759" s="1394"/>
      <c r="D759" s="1265"/>
      <c r="E759" s="1394"/>
      <c r="F759" s="1417"/>
      <c r="G759" s="1291" t="s">
        <v>1461</v>
      </c>
      <c r="H759" s="1240" t="s">
        <v>1462</v>
      </c>
      <c r="I759" s="1525"/>
      <c r="J759" s="1913">
        <f t="shared" si="74"/>
        <v>485</v>
      </c>
      <c r="K759" s="2645">
        <v>120</v>
      </c>
      <c r="L759" s="2645">
        <v>122</v>
      </c>
      <c r="M759" s="2645">
        <v>122</v>
      </c>
      <c r="N759" s="2645">
        <v>121</v>
      </c>
      <c r="O759" s="2646"/>
      <c r="P759" s="1327"/>
      <c r="Q759" s="2207">
        <v>2000</v>
      </c>
      <c r="R759" s="1327"/>
      <c r="S759" s="1327"/>
      <c r="T759" s="1327"/>
      <c r="U759" s="1327">
        <v>0</v>
      </c>
      <c r="V759" s="1327"/>
    </row>
    <row r="760" spans="1:22" ht="35.25" customHeight="1" x14ac:dyDescent="0.25">
      <c r="A760" s="1377"/>
      <c r="B760" s="1497"/>
      <c r="C760" s="1394">
        <v>3044200</v>
      </c>
      <c r="D760" s="1265" t="s">
        <v>1463</v>
      </c>
      <c r="E760" s="1394">
        <v>5000123</v>
      </c>
      <c r="F760" s="1417" t="s">
        <v>1464</v>
      </c>
      <c r="G760" s="1418"/>
      <c r="H760" s="1240"/>
      <c r="I760" s="1524" t="s">
        <v>1303</v>
      </c>
      <c r="J760" s="2259">
        <f t="shared" si="74"/>
        <v>0</v>
      </c>
      <c r="K760" s="1475"/>
      <c r="L760" s="1475"/>
      <c r="M760" s="1475"/>
      <c r="N760" s="1475"/>
      <c r="O760" s="1327"/>
      <c r="P760" s="1327"/>
      <c r="Q760" s="1327"/>
      <c r="R760" s="1327"/>
      <c r="S760" s="1327"/>
      <c r="T760" s="1327"/>
      <c r="U760" s="1327"/>
      <c r="V760" s="1327"/>
    </row>
    <row r="761" spans="1:22" ht="18" x14ac:dyDescent="0.25">
      <c r="A761" s="1377"/>
      <c r="B761" s="1497"/>
      <c r="C761" s="1394"/>
      <c r="D761" s="1265"/>
      <c r="E761" s="1394"/>
      <c r="F761" s="1426"/>
      <c r="G761" s="1291" t="s">
        <v>1465</v>
      </c>
      <c r="H761" s="1399" t="s">
        <v>1466</v>
      </c>
      <c r="I761" s="1525"/>
      <c r="J761" s="1913">
        <f t="shared" si="74"/>
        <v>227</v>
      </c>
      <c r="K761" s="1850">
        <v>67</v>
      </c>
      <c r="L761" s="1850">
        <v>50</v>
      </c>
      <c r="M761" s="1850">
        <v>60</v>
      </c>
      <c r="N761" s="1850">
        <v>50</v>
      </c>
      <c r="O761" s="1327"/>
      <c r="P761" s="1327"/>
      <c r="Q761" s="2207">
        <v>3500</v>
      </c>
      <c r="R761" s="1327"/>
      <c r="S761" s="1327"/>
      <c r="T761" s="1327"/>
      <c r="U761" s="1327">
        <v>0</v>
      </c>
      <c r="V761" s="1327"/>
    </row>
    <row r="762" spans="1:22" ht="29.25" customHeight="1" x14ac:dyDescent="0.25">
      <c r="A762" s="1377"/>
      <c r="B762" s="1497"/>
      <c r="C762" s="1394">
        <v>3044201</v>
      </c>
      <c r="D762" s="1265" t="s">
        <v>1467</v>
      </c>
      <c r="E762" s="1394">
        <v>5000124</v>
      </c>
      <c r="F762" s="1421" t="s">
        <v>1468</v>
      </c>
      <c r="G762" s="1418"/>
      <c r="H762" s="1240"/>
      <c r="I762" s="1524" t="s">
        <v>1303</v>
      </c>
      <c r="J762" s="2259">
        <f t="shared" si="74"/>
        <v>0</v>
      </c>
      <c r="K762" s="1475"/>
      <c r="L762" s="1475"/>
      <c r="M762" s="1475"/>
      <c r="N762" s="1475"/>
      <c r="O762" s="1327"/>
      <c r="P762" s="1327"/>
      <c r="Q762" s="1327"/>
      <c r="R762" s="1327"/>
      <c r="S762" s="1327"/>
      <c r="T762" s="1327"/>
      <c r="U762" s="1327"/>
      <c r="V762" s="1327"/>
    </row>
    <row r="763" spans="1:22" ht="26.25" x14ac:dyDescent="0.25">
      <c r="A763" s="1377"/>
      <c r="B763" s="1497"/>
      <c r="C763" s="1394"/>
      <c r="D763" s="1265"/>
      <c r="E763" s="1394"/>
      <c r="F763" s="1417"/>
      <c r="G763" s="1291" t="s">
        <v>1469</v>
      </c>
      <c r="H763" s="1399" t="s">
        <v>1470</v>
      </c>
      <c r="I763" s="1525"/>
      <c r="J763" s="1913">
        <f t="shared" si="74"/>
        <v>50</v>
      </c>
      <c r="K763" s="1850">
        <v>10</v>
      </c>
      <c r="L763" s="1850">
        <v>15</v>
      </c>
      <c r="M763" s="1850">
        <v>15</v>
      </c>
      <c r="N763" s="1850">
        <v>10</v>
      </c>
      <c r="O763" s="1327"/>
      <c r="P763" s="1327"/>
      <c r="Q763" s="2207">
        <v>3500</v>
      </c>
      <c r="R763" s="1327"/>
      <c r="S763" s="1327"/>
      <c r="T763" s="1327"/>
      <c r="U763" s="1327">
        <v>0</v>
      </c>
      <c r="V763" s="1327"/>
    </row>
    <row r="764" spans="1:22" ht="30" hidden="1" customHeight="1" x14ac:dyDescent="0.25">
      <c r="A764" s="1377"/>
      <c r="B764" s="1497"/>
      <c r="C764" s="1394">
        <v>3044202</v>
      </c>
      <c r="D764" s="1526" t="s">
        <v>1471</v>
      </c>
      <c r="E764" s="1394">
        <v>5000125</v>
      </c>
      <c r="F764" s="1417" t="s">
        <v>1472</v>
      </c>
      <c r="G764" s="1418"/>
      <c r="H764" s="1240"/>
      <c r="I764" s="1524" t="s">
        <v>1303</v>
      </c>
      <c r="J764" s="2259">
        <f t="shared" si="74"/>
        <v>0</v>
      </c>
      <c r="K764" s="1475"/>
      <c r="L764" s="1475"/>
      <c r="M764" s="1475"/>
      <c r="N764" s="1475"/>
      <c r="O764" s="1327"/>
      <c r="P764" s="1327"/>
      <c r="Q764" s="2207"/>
      <c r="R764" s="1327"/>
      <c r="S764" s="1327"/>
      <c r="T764" s="1327"/>
      <c r="U764" s="1327"/>
      <c r="V764" s="1327"/>
    </row>
    <row r="765" spans="1:22" ht="16.5" hidden="1" customHeight="1" x14ac:dyDescent="0.25">
      <c r="A765" s="1377"/>
      <c r="B765" s="1497"/>
      <c r="C765" s="1394"/>
      <c r="D765" s="1526"/>
      <c r="E765" s="1394"/>
      <c r="F765" s="1424"/>
      <c r="G765" s="1291" t="s">
        <v>1473</v>
      </c>
      <c r="H765" s="1240" t="s">
        <v>1474</v>
      </c>
      <c r="I765" s="1527"/>
      <c r="J765" s="2259">
        <f t="shared" si="74"/>
        <v>0</v>
      </c>
      <c r="K765" s="1475"/>
      <c r="L765" s="1475"/>
      <c r="M765" s="1475"/>
      <c r="N765" s="1475"/>
      <c r="O765" s="1327"/>
      <c r="P765" s="1327"/>
      <c r="Q765" s="2207"/>
      <c r="R765" s="1327"/>
      <c r="S765" s="1327"/>
      <c r="T765" s="1327"/>
      <c r="U765" s="1327"/>
      <c r="V765" s="1327"/>
    </row>
    <row r="766" spans="1:22" ht="16.5" hidden="1" x14ac:dyDescent="0.25">
      <c r="A766" s="1377"/>
      <c r="B766" s="1497"/>
      <c r="C766" s="1394"/>
      <c r="D766" s="1526"/>
      <c r="E766" s="1394"/>
      <c r="F766" s="1426"/>
      <c r="G766" s="1291" t="s">
        <v>1475</v>
      </c>
      <c r="H766" s="1240" t="s">
        <v>1476</v>
      </c>
      <c r="I766" s="1525"/>
      <c r="J766" s="2259">
        <f t="shared" si="74"/>
        <v>0</v>
      </c>
      <c r="K766" s="1475"/>
      <c r="L766" s="1475"/>
      <c r="M766" s="1475"/>
      <c r="N766" s="1475"/>
      <c r="O766" s="1327"/>
      <c r="P766" s="1327"/>
      <c r="Q766" s="2207"/>
      <c r="R766" s="1327"/>
      <c r="S766" s="1327"/>
      <c r="T766" s="1327"/>
      <c r="U766" s="1327"/>
      <c r="V766" s="1327"/>
    </row>
    <row r="767" spans="1:22" ht="25.5" hidden="1" customHeight="1" x14ac:dyDescent="0.25">
      <c r="A767" s="1377"/>
      <c r="B767" s="1497"/>
      <c r="C767" s="1394">
        <v>3044203</v>
      </c>
      <c r="D767" s="1528" t="s">
        <v>1477</v>
      </c>
      <c r="E767" s="1394">
        <v>5000126</v>
      </c>
      <c r="F767" s="1417" t="s">
        <v>1478</v>
      </c>
      <c r="G767" s="1418"/>
      <c r="H767" s="1240"/>
      <c r="I767" s="1524" t="s">
        <v>1303</v>
      </c>
      <c r="J767" s="2259">
        <f t="shared" si="74"/>
        <v>0</v>
      </c>
      <c r="K767" s="1475"/>
      <c r="L767" s="1475"/>
      <c r="M767" s="1475"/>
      <c r="N767" s="1475"/>
      <c r="O767" s="1327"/>
      <c r="P767" s="1327"/>
      <c r="Q767" s="2207"/>
      <c r="R767" s="1327"/>
      <c r="S767" s="1327"/>
      <c r="T767" s="1327"/>
      <c r="U767" s="1327"/>
      <c r="V767" s="1327"/>
    </row>
    <row r="768" spans="1:22" ht="16.5" x14ac:dyDescent="0.25">
      <c r="A768" s="1377"/>
      <c r="B768" s="1497"/>
      <c r="C768" s="1394"/>
      <c r="D768" s="1529"/>
      <c r="E768" s="1394"/>
      <c r="F768" s="1417"/>
      <c r="G768" s="1291" t="s">
        <v>1479</v>
      </c>
      <c r="H768" s="1240" t="s">
        <v>1480</v>
      </c>
      <c r="I768" s="1525"/>
      <c r="J768" s="1913">
        <f t="shared" si="74"/>
        <v>134</v>
      </c>
      <c r="K768" s="1850">
        <v>20</v>
      </c>
      <c r="L768" s="1850">
        <v>30</v>
      </c>
      <c r="M768" s="1850">
        <v>44</v>
      </c>
      <c r="N768" s="1850">
        <v>40</v>
      </c>
      <c r="O768" s="1327"/>
      <c r="P768" s="1327"/>
      <c r="Q768" s="2207">
        <v>1500</v>
      </c>
      <c r="R768" s="1327"/>
      <c r="S768" s="1327"/>
      <c r="T768" s="1327"/>
      <c r="U768" s="1327">
        <v>0</v>
      </c>
      <c r="V768" s="1327"/>
    </row>
    <row r="769" spans="1:22" ht="27.75" customHeight="1" x14ac:dyDescent="0.25">
      <c r="A769" s="1377"/>
      <c r="B769" s="1497"/>
      <c r="C769" s="1394">
        <v>3044204</v>
      </c>
      <c r="D769" s="1528" t="s">
        <v>1481</v>
      </c>
      <c r="E769" s="1394">
        <v>5000127</v>
      </c>
      <c r="F769" s="1417" t="s">
        <v>1482</v>
      </c>
      <c r="G769" s="1418"/>
      <c r="H769" s="1240"/>
      <c r="I769" s="1524" t="s">
        <v>1303</v>
      </c>
      <c r="J769" s="2259">
        <f t="shared" si="74"/>
        <v>0</v>
      </c>
      <c r="K769" s="1475"/>
      <c r="L769" s="1475"/>
      <c r="M769" s="1475"/>
      <c r="N769" s="1475"/>
      <c r="O769" s="1327"/>
      <c r="P769" s="1327"/>
      <c r="Q769" s="1327"/>
      <c r="R769" s="1327"/>
      <c r="S769" s="1327"/>
      <c r="T769" s="1327"/>
      <c r="U769" s="1327"/>
      <c r="V769" s="1327"/>
    </row>
    <row r="770" spans="1:22" ht="34.5" customHeight="1" x14ac:dyDescent="0.25">
      <c r="A770" s="1379"/>
      <c r="B770" s="1533"/>
      <c r="C770" s="1387"/>
      <c r="D770" s="1534"/>
      <c r="E770" s="1387"/>
      <c r="F770" s="1417"/>
      <c r="G770" s="1291" t="s">
        <v>1483</v>
      </c>
      <c r="H770" s="1390" t="s">
        <v>1480</v>
      </c>
      <c r="I770" s="1527"/>
      <c r="J770" s="1913">
        <f t="shared" si="74"/>
        <v>2401</v>
      </c>
      <c r="K770" s="1889">
        <v>600</v>
      </c>
      <c r="L770" s="1889">
        <v>600</v>
      </c>
      <c r="M770" s="1889">
        <v>600</v>
      </c>
      <c r="N770" s="1889">
        <v>601</v>
      </c>
      <c r="O770" s="2039"/>
      <c r="P770" s="2039"/>
      <c r="Q770" s="2647">
        <v>2500</v>
      </c>
      <c r="R770" s="2039"/>
      <c r="S770" s="2039"/>
      <c r="T770" s="2039"/>
      <c r="U770" s="2039">
        <v>0</v>
      </c>
      <c r="V770" s="2039"/>
    </row>
    <row r="771" spans="1:22" ht="18.75" customHeight="1" x14ac:dyDescent="0.25">
      <c r="A771" s="1367" t="s">
        <v>1484</v>
      </c>
      <c r="B771" s="1368"/>
      <c r="C771" s="1368"/>
      <c r="D771" s="1368"/>
      <c r="E771" s="1368"/>
      <c r="F771" s="1368"/>
      <c r="G771" s="1368"/>
      <c r="H771" s="1368"/>
      <c r="I771" s="1368"/>
      <c r="J771" s="1368"/>
      <c r="K771" s="1368"/>
      <c r="L771" s="1368"/>
      <c r="M771" s="1368"/>
      <c r="N771" s="1368"/>
      <c r="O771" s="1368"/>
      <c r="P771" s="1368"/>
      <c r="Q771" s="1368"/>
      <c r="R771" s="1368"/>
      <c r="S771" s="1368"/>
      <c r="T771" s="1368"/>
      <c r="U771" s="1368"/>
      <c r="V771" s="1369"/>
    </row>
    <row r="772" spans="1:22" ht="24.75" hidden="1" customHeight="1" x14ac:dyDescent="0.25">
      <c r="A772" s="1370" t="s">
        <v>377</v>
      </c>
      <c r="B772" s="1386" t="s">
        <v>1485</v>
      </c>
      <c r="C772" s="1381">
        <v>3045112</v>
      </c>
      <c r="D772" s="1382" t="s">
        <v>1486</v>
      </c>
      <c r="E772" s="1381">
        <v>5000127</v>
      </c>
      <c r="F772" s="1417" t="s">
        <v>1487</v>
      </c>
      <c r="G772" s="1535"/>
      <c r="H772" s="1324"/>
      <c r="I772" s="1288" t="s">
        <v>1303</v>
      </c>
      <c r="J772" s="1471"/>
      <c r="K772" s="1471"/>
      <c r="L772" s="1471"/>
      <c r="M772" s="1471"/>
      <c r="N772" s="1471"/>
      <c r="O772" s="2020"/>
      <c r="P772" s="2020"/>
      <c r="Q772" s="2020"/>
      <c r="R772" s="2020"/>
      <c r="S772" s="2020"/>
      <c r="T772" s="2020"/>
      <c r="U772" s="2020"/>
      <c r="V772" s="2020"/>
    </row>
    <row r="773" spans="1:22" ht="16.5" hidden="1" x14ac:dyDescent="0.25">
      <c r="A773" s="1377"/>
      <c r="B773" s="1371"/>
      <c r="C773" s="1394"/>
      <c r="D773" s="1407"/>
      <c r="E773" s="1394"/>
      <c r="F773" s="1424"/>
      <c r="G773" s="1291" t="s">
        <v>1488</v>
      </c>
      <c r="H773" s="1240" t="s">
        <v>1489</v>
      </c>
      <c r="I773" s="1288"/>
      <c r="J773" s="1475"/>
      <c r="K773" s="1475"/>
      <c r="L773" s="1475"/>
      <c r="M773" s="1475"/>
      <c r="N773" s="1475"/>
      <c r="O773" s="1327"/>
      <c r="P773" s="1327"/>
      <c r="Q773" s="1327"/>
      <c r="R773" s="1327"/>
      <c r="S773" s="1327"/>
      <c r="T773" s="1327"/>
      <c r="U773" s="1327"/>
      <c r="V773" s="1327"/>
    </row>
    <row r="774" spans="1:22" ht="16.5" hidden="1" x14ac:dyDescent="0.25">
      <c r="A774" s="1377"/>
      <c r="B774" s="1371"/>
      <c r="C774" s="1394"/>
      <c r="D774" s="1407"/>
      <c r="E774" s="1394"/>
      <c r="F774" s="1424"/>
      <c r="G774" s="1291" t="s">
        <v>1490</v>
      </c>
      <c r="H774" s="1240" t="s">
        <v>1491</v>
      </c>
      <c r="I774" s="1288"/>
      <c r="J774" s="1475"/>
      <c r="K774" s="1475"/>
      <c r="L774" s="1475"/>
      <c r="M774" s="1475"/>
      <c r="N774" s="1475"/>
      <c r="O774" s="1327"/>
      <c r="P774" s="1327"/>
      <c r="Q774" s="1327"/>
      <c r="R774" s="1327"/>
      <c r="S774" s="1327"/>
      <c r="T774" s="1327"/>
      <c r="U774" s="1327"/>
      <c r="V774" s="1327"/>
    </row>
    <row r="775" spans="1:22" ht="21" hidden="1" customHeight="1" x14ac:dyDescent="0.25">
      <c r="A775" s="1379"/>
      <c r="B775" s="1380"/>
      <c r="C775" s="1394"/>
      <c r="D775" s="1407"/>
      <c r="E775" s="1394"/>
      <c r="F775" s="1426"/>
      <c r="G775" s="1291" t="s">
        <v>1492</v>
      </c>
      <c r="H775" s="1240" t="s">
        <v>1493</v>
      </c>
      <c r="I775" s="1296"/>
      <c r="J775" s="1475"/>
      <c r="K775" s="1475"/>
      <c r="L775" s="1475"/>
      <c r="M775" s="1475"/>
      <c r="N775" s="1475"/>
      <c r="O775" s="1327"/>
      <c r="P775" s="1327"/>
      <c r="Q775" s="1327"/>
      <c r="R775" s="1327"/>
      <c r="S775" s="1327"/>
      <c r="T775" s="1327"/>
      <c r="U775" s="1327"/>
      <c r="V775" s="1327"/>
    </row>
    <row r="776" spans="1:22" x14ac:dyDescent="0.25">
      <c r="A776" s="1156"/>
      <c r="B776" s="1539"/>
      <c r="C776" s="1449"/>
      <c r="D776" s="1540"/>
      <c r="E776" s="1541"/>
      <c r="F776" s="1540"/>
      <c r="G776" s="1542"/>
      <c r="H776" s="1543"/>
      <c r="I776" s="1544"/>
      <c r="J776" s="1545"/>
      <c r="K776" s="1545"/>
      <c r="L776" s="1545"/>
      <c r="M776" s="1545"/>
      <c r="N776" s="1545"/>
      <c r="O776" s="1457"/>
      <c r="P776" s="1457"/>
      <c r="Q776" s="1457"/>
      <c r="R776" s="1457"/>
      <c r="S776" s="1457"/>
      <c r="T776" s="1457"/>
      <c r="U776" s="1457"/>
      <c r="V776" s="1457"/>
    </row>
    <row r="777" spans="1:22" x14ac:dyDescent="0.25">
      <c r="A777" s="1268" t="s">
        <v>0</v>
      </c>
      <c r="B777" s="1268"/>
      <c r="C777" s="1268"/>
      <c r="D777" s="1268"/>
      <c r="E777" s="1268"/>
      <c r="F777" s="1268"/>
      <c r="G777" s="1268"/>
      <c r="H777" s="1268"/>
      <c r="I777" s="1268"/>
      <c r="J777" s="1268"/>
      <c r="K777" s="1268"/>
      <c r="L777" s="1268"/>
      <c r="M777" s="1268"/>
      <c r="N777" s="1268"/>
      <c r="O777" s="1268"/>
      <c r="P777" s="1268"/>
      <c r="Q777" s="1268"/>
      <c r="R777" s="1268"/>
      <c r="S777" s="1268"/>
      <c r="T777" s="1268"/>
      <c r="U777" s="1268"/>
      <c r="V777" s="1268"/>
    </row>
    <row r="778" spans="1:22" x14ac:dyDescent="0.25">
      <c r="A778" s="1268" t="s">
        <v>244</v>
      </c>
      <c r="B778" s="1268"/>
      <c r="C778" s="1268"/>
      <c r="D778" s="1268"/>
      <c r="E778" s="1268"/>
      <c r="F778" s="1268"/>
      <c r="G778" s="1268"/>
      <c r="H778" s="1268"/>
      <c r="I778" s="1268"/>
      <c r="J778" s="1268"/>
      <c r="K778" s="1268"/>
      <c r="L778" s="1268"/>
      <c r="M778" s="1268"/>
      <c r="N778" s="1268"/>
      <c r="O778" s="1268"/>
      <c r="P778" s="1268"/>
      <c r="Q778" s="1268"/>
      <c r="R778" s="1268"/>
      <c r="S778" s="1268"/>
      <c r="T778" s="1268"/>
      <c r="U778" s="1268"/>
      <c r="V778" s="1268"/>
    </row>
    <row r="779" spans="1:22" x14ac:dyDescent="0.25">
      <c r="A779" s="1156"/>
      <c r="B779" s="1156"/>
      <c r="C779" s="1270"/>
      <c r="D779" s="1271"/>
      <c r="E779" s="1272"/>
      <c r="F779" s="1160"/>
      <c r="G779" s="1273"/>
      <c r="H779" s="1156"/>
      <c r="I779" s="1160"/>
      <c r="J779" s="1156"/>
      <c r="K779" s="1156"/>
      <c r="L779" s="1156"/>
      <c r="M779" s="1156"/>
      <c r="N779" s="1156"/>
      <c r="O779" s="1156"/>
      <c r="P779" s="1156"/>
      <c r="Q779" s="1156"/>
      <c r="R779" s="1156"/>
      <c r="S779" s="1156"/>
      <c r="T779" s="1156"/>
      <c r="U779" s="1156"/>
      <c r="V779" s="1457"/>
    </row>
    <row r="780" spans="1:22" x14ac:dyDescent="0.25">
      <c r="A780" s="1156"/>
      <c r="B780" s="1461" t="s">
        <v>1957</v>
      </c>
      <c r="C780" s="1568"/>
      <c r="D780" s="1546"/>
      <c r="E780" s="1272"/>
      <c r="F780" s="1461"/>
      <c r="G780" s="1464"/>
      <c r="H780" s="1156"/>
      <c r="I780" s="1160"/>
      <c r="J780" s="1156"/>
      <c r="K780" s="1156"/>
      <c r="L780" s="1156"/>
      <c r="M780" s="1156"/>
      <c r="N780" s="1156"/>
      <c r="O780" s="1156"/>
      <c r="P780" s="1156"/>
      <c r="Q780" s="1156"/>
      <c r="R780" s="1156"/>
      <c r="S780" s="1156"/>
      <c r="T780" s="1156"/>
      <c r="U780" s="1156"/>
      <c r="V780" s="1457"/>
    </row>
    <row r="781" spans="1:22" x14ac:dyDescent="0.25">
      <c r="A781" s="1156"/>
      <c r="B781" s="1461" t="s">
        <v>2232</v>
      </c>
      <c r="C781" s="1462"/>
      <c r="D781" s="1546"/>
      <c r="E781" s="1272"/>
      <c r="F781" s="1461"/>
      <c r="G781" s="1464"/>
      <c r="H781" s="1156"/>
      <c r="I781" s="1160"/>
      <c r="J781" s="1156"/>
      <c r="K781" s="1156"/>
      <c r="L781" s="1156"/>
      <c r="M781" s="1156"/>
      <c r="N781" s="1156"/>
      <c r="O781" s="1156"/>
      <c r="P781" s="1156"/>
      <c r="Q781" s="1156"/>
      <c r="R781" s="1156"/>
      <c r="S781" s="1156"/>
      <c r="T781" s="1156"/>
      <c r="U781" s="1156"/>
      <c r="V781" s="1457"/>
    </row>
    <row r="782" spans="1:22" ht="15.75" thickBot="1" x14ac:dyDescent="0.3">
      <c r="A782" s="1156"/>
      <c r="B782" s="1461"/>
      <c r="C782" s="1462"/>
      <c r="D782" s="1546"/>
      <c r="E782" s="1272"/>
      <c r="F782" s="1461"/>
      <c r="G782" s="1464"/>
      <c r="H782" s="1156"/>
      <c r="I782" s="1160"/>
      <c r="J782" s="1156"/>
      <c r="K782" s="1156"/>
      <c r="L782" s="1156"/>
      <c r="M782" s="1156"/>
      <c r="N782" s="1156"/>
      <c r="O782" s="1156"/>
      <c r="P782" s="1156"/>
      <c r="Q782" s="1156"/>
      <c r="R782" s="1156"/>
      <c r="S782" s="1156"/>
      <c r="T782" s="1156"/>
      <c r="U782" s="1156"/>
      <c r="V782" s="1457"/>
    </row>
    <row r="783" spans="1:22" ht="12.75" customHeight="1" x14ac:dyDescent="0.25">
      <c r="A783" s="1569" t="s">
        <v>4</v>
      </c>
      <c r="B783" s="1167" t="s">
        <v>247</v>
      </c>
      <c r="C783" s="1165" t="s">
        <v>5</v>
      </c>
      <c r="D783" s="1274" t="s">
        <v>6</v>
      </c>
      <c r="E783" s="1165" t="s">
        <v>7</v>
      </c>
      <c r="F783" s="1167" t="s">
        <v>248</v>
      </c>
      <c r="G783" s="1168" t="s">
        <v>249</v>
      </c>
      <c r="H783" s="1166" t="s">
        <v>250</v>
      </c>
      <c r="I783" s="1165" t="s">
        <v>11</v>
      </c>
      <c r="J783" s="1169" t="s">
        <v>251</v>
      </c>
      <c r="K783" s="1170" t="s">
        <v>252</v>
      </c>
      <c r="L783" s="1171"/>
      <c r="M783" s="1171"/>
      <c r="N783" s="1171"/>
      <c r="O783" s="1172" t="s">
        <v>253</v>
      </c>
      <c r="P783" s="1173"/>
      <c r="Q783" s="1173"/>
      <c r="R783" s="1173"/>
      <c r="S783" s="1173"/>
      <c r="T783" s="1174"/>
      <c r="U783" s="1175" t="s">
        <v>15</v>
      </c>
      <c r="V783" s="1168" t="s">
        <v>16</v>
      </c>
    </row>
    <row r="784" spans="1:22" ht="24.75" x14ac:dyDescent="0.25">
      <c r="A784" s="1176"/>
      <c r="B784" s="1178"/>
      <c r="C784" s="1176"/>
      <c r="D784" s="1275"/>
      <c r="E784" s="1176"/>
      <c r="F784" s="1178"/>
      <c r="G784" s="1179"/>
      <c r="H784" s="1177"/>
      <c r="I784" s="1176"/>
      <c r="J784" s="1180"/>
      <c r="K784" s="1181"/>
      <c r="L784" s="1182"/>
      <c r="M784" s="1182"/>
      <c r="N784" s="1182"/>
      <c r="O784" s="1183" t="s">
        <v>17</v>
      </c>
      <c r="P784" s="1184" t="s">
        <v>18</v>
      </c>
      <c r="Q784" s="1184" t="s">
        <v>19</v>
      </c>
      <c r="R784" s="1184" t="s">
        <v>254</v>
      </c>
      <c r="S784" s="1185" t="s">
        <v>21</v>
      </c>
      <c r="T784" s="1186" t="s">
        <v>255</v>
      </c>
      <c r="U784" s="1180"/>
      <c r="V784" s="1179"/>
    </row>
    <row r="785" spans="1:22" ht="25.5" thickBot="1" x14ac:dyDescent="0.3">
      <c r="A785" s="1570"/>
      <c r="B785" s="1189"/>
      <c r="C785" s="1187"/>
      <c r="D785" s="1276"/>
      <c r="E785" s="1187"/>
      <c r="F785" s="1189"/>
      <c r="G785" s="1190"/>
      <c r="H785" s="1188"/>
      <c r="I785" s="1187"/>
      <c r="J785" s="1191"/>
      <c r="K785" s="1192" t="s">
        <v>23</v>
      </c>
      <c r="L785" s="1192" t="s">
        <v>24</v>
      </c>
      <c r="M785" s="1192" t="s">
        <v>25</v>
      </c>
      <c r="N785" s="1192" t="s">
        <v>26</v>
      </c>
      <c r="O785" s="1192" t="s">
        <v>256</v>
      </c>
      <c r="P785" s="1184" t="s">
        <v>742</v>
      </c>
      <c r="Q785" s="1184" t="s">
        <v>258</v>
      </c>
      <c r="R785" s="1184" t="s">
        <v>259</v>
      </c>
      <c r="S785" s="1366" t="s">
        <v>260</v>
      </c>
      <c r="T785" s="1180"/>
      <c r="U785" s="1180"/>
      <c r="V785" s="1179"/>
    </row>
    <row r="786" spans="1:22" ht="21.75" customHeight="1" x14ac:dyDescent="0.25">
      <c r="A786" s="1550" t="s">
        <v>2233</v>
      </c>
      <c r="B786" s="1551"/>
      <c r="C786" s="1551"/>
      <c r="D786" s="1551"/>
      <c r="E786" s="1551"/>
      <c r="F786" s="1552"/>
      <c r="G786" s="1552"/>
      <c r="H786" s="1552"/>
      <c r="I786" s="1552"/>
      <c r="J786" s="1552"/>
      <c r="K786" s="1552"/>
      <c r="L786" s="1552"/>
      <c r="M786" s="1552"/>
      <c r="N786" s="1184"/>
      <c r="O786" s="1184"/>
      <c r="P786" s="1184"/>
      <c r="Q786" s="1184"/>
      <c r="R786" s="1184"/>
      <c r="S786" s="1366"/>
      <c r="T786" s="2215"/>
      <c r="U786" s="2215"/>
      <c r="V786" s="2216"/>
    </row>
    <row r="787" spans="1:22" ht="59.25" hidden="1" customHeight="1" x14ac:dyDescent="0.25">
      <c r="A787" s="1560" t="s">
        <v>1496</v>
      </c>
      <c r="B787" s="2217" t="s">
        <v>2234</v>
      </c>
      <c r="C787" s="1556">
        <v>3000098</v>
      </c>
      <c r="D787" s="2218" t="s">
        <v>2235</v>
      </c>
      <c r="E787" s="2219">
        <v>5001338</v>
      </c>
      <c r="F787" s="2218" t="s">
        <v>2236</v>
      </c>
      <c r="G787" s="2220" t="s">
        <v>2237</v>
      </c>
      <c r="H787" s="2221" t="s">
        <v>2236</v>
      </c>
      <c r="I787" s="1578" t="s">
        <v>2238</v>
      </c>
      <c r="J787" s="740"/>
      <c r="K787" s="1553"/>
      <c r="L787" s="1553"/>
      <c r="M787" s="1553"/>
      <c r="N787" s="1553"/>
      <c r="O787" s="1553"/>
      <c r="P787" s="1327"/>
      <c r="Q787" s="1327"/>
      <c r="R787" s="1327"/>
      <c r="S787" s="1327"/>
      <c r="T787" s="1553"/>
      <c r="U787" s="1553"/>
      <c r="V787" s="1553"/>
    </row>
    <row r="788" spans="1:22" ht="51" hidden="1" customHeight="1" x14ac:dyDescent="0.25">
      <c r="A788" s="1558"/>
      <c r="B788" s="2222"/>
      <c r="C788" s="1556">
        <v>3000098</v>
      </c>
      <c r="D788" s="2218" t="s">
        <v>2235</v>
      </c>
      <c r="E788" s="2219">
        <v>5002940</v>
      </c>
      <c r="F788" s="2218" t="s">
        <v>2239</v>
      </c>
      <c r="G788" s="2220" t="s">
        <v>2240</v>
      </c>
      <c r="H788" s="2221" t="s">
        <v>2241</v>
      </c>
      <c r="I788" s="1578" t="s">
        <v>2242</v>
      </c>
      <c r="J788" s="740"/>
      <c r="K788" s="1553"/>
      <c r="L788" s="1553"/>
      <c r="M788" s="1553"/>
      <c r="N788" s="1553"/>
      <c r="O788" s="1553"/>
      <c r="P788" s="1327"/>
      <c r="Q788" s="1327"/>
      <c r="R788" s="1327"/>
      <c r="S788" s="1327"/>
      <c r="T788" s="1553"/>
      <c r="U788" s="1553"/>
      <c r="V788" s="1553"/>
    </row>
    <row r="789" spans="1:22" x14ac:dyDescent="0.25">
      <c r="A789" s="1156"/>
      <c r="B789" s="1461"/>
      <c r="C789" s="1462"/>
      <c r="D789" s="1546"/>
      <c r="E789" s="1272"/>
      <c r="F789" s="1461"/>
      <c r="G789" s="1464"/>
      <c r="H789" s="1156"/>
      <c r="I789" s="1160"/>
      <c r="J789" s="1156"/>
      <c r="K789" s="1156"/>
      <c r="L789" s="1156"/>
      <c r="M789" s="1156"/>
      <c r="N789" s="1156"/>
      <c r="O789" s="1156"/>
      <c r="P789" s="1156"/>
      <c r="Q789" s="1156"/>
      <c r="R789" s="1156"/>
      <c r="S789" s="1156"/>
      <c r="T789" s="1156"/>
      <c r="U789" s="1156"/>
      <c r="V789" s="1457"/>
    </row>
    <row r="791" spans="1:22" x14ac:dyDescent="0.25">
      <c r="A791" s="1268" t="s">
        <v>0</v>
      </c>
      <c r="B791" s="1268"/>
      <c r="C791" s="1268"/>
      <c r="D791" s="1268"/>
      <c r="E791" s="1268"/>
      <c r="F791" s="1268"/>
      <c r="G791" s="1268"/>
      <c r="H791" s="1268"/>
      <c r="I791" s="1268"/>
      <c r="J791" s="1268"/>
      <c r="K791" s="1268"/>
      <c r="L791" s="1268"/>
      <c r="M791" s="1268"/>
      <c r="N791" s="1268"/>
      <c r="O791" s="1268"/>
      <c r="P791" s="1268"/>
      <c r="Q791" s="1268"/>
      <c r="R791" s="1268"/>
      <c r="S791" s="1268"/>
      <c r="T791" s="1268"/>
      <c r="U791" s="1268"/>
      <c r="V791" s="1268"/>
    </row>
    <row r="792" spans="1:22" x14ac:dyDescent="0.25">
      <c r="A792" s="1268" t="s">
        <v>244</v>
      </c>
      <c r="B792" s="1268"/>
      <c r="C792" s="1268"/>
      <c r="D792" s="1268"/>
      <c r="E792" s="1268"/>
      <c r="F792" s="1268"/>
      <c r="G792" s="1268"/>
      <c r="H792" s="1268"/>
      <c r="I792" s="1268"/>
      <c r="J792" s="1268"/>
      <c r="K792" s="1268"/>
      <c r="L792" s="1268"/>
      <c r="M792" s="1268"/>
      <c r="N792" s="1268"/>
      <c r="O792" s="1268"/>
      <c r="P792" s="1268"/>
      <c r="Q792" s="1268"/>
      <c r="R792" s="1268"/>
      <c r="S792" s="1268"/>
      <c r="T792" s="1268"/>
      <c r="U792" s="1268"/>
      <c r="V792" s="1268"/>
    </row>
    <row r="794" spans="1:22" x14ac:dyDescent="0.25">
      <c r="A794" s="1461" t="s">
        <v>1957</v>
      </c>
      <c r="B794" s="1461"/>
      <c r="C794" s="1462"/>
      <c r="D794" s="1461"/>
      <c r="E794" s="1463"/>
      <c r="F794" s="1461"/>
      <c r="G794" s="1464"/>
      <c r="H794" s="1156"/>
      <c r="I794" s="1160"/>
      <c r="J794" s="1156"/>
      <c r="K794" s="1156"/>
      <c r="L794" s="1156"/>
      <c r="M794" s="1156"/>
      <c r="N794" s="1156"/>
      <c r="O794" s="1156"/>
      <c r="P794" s="1156"/>
      <c r="Q794" s="1156"/>
      <c r="R794" s="1156"/>
      <c r="S794" s="1156"/>
      <c r="T794" s="1156"/>
      <c r="U794" s="1156"/>
      <c r="V794" s="1156"/>
    </row>
    <row r="795" spans="1:22" x14ac:dyDescent="0.25">
      <c r="A795" s="1461" t="s">
        <v>1722</v>
      </c>
      <c r="B795" s="1461"/>
      <c r="C795" s="1462"/>
      <c r="D795" s="1461"/>
      <c r="E795" s="1463"/>
      <c r="F795" s="1461"/>
      <c r="G795" s="1464"/>
      <c r="H795" s="1461"/>
      <c r="I795" s="1461"/>
      <c r="J795" s="1461"/>
      <c r="K795" s="1461"/>
      <c r="L795" s="1461"/>
      <c r="M795" s="1461"/>
      <c r="N795" s="1156"/>
      <c r="O795" s="1156"/>
      <c r="P795" s="1156"/>
      <c r="Q795" s="1156"/>
      <c r="R795" s="1156"/>
      <c r="S795" s="1156"/>
      <c r="T795" s="1156"/>
      <c r="U795" s="1156"/>
      <c r="V795" s="1156"/>
    </row>
    <row r="796" spans="1:22" ht="15.75" thickBot="1" x14ac:dyDescent="0.3">
      <c r="A796" s="1156"/>
      <c r="B796" s="1156"/>
      <c r="C796" s="1270"/>
      <c r="D796" s="1271"/>
      <c r="E796" s="1272"/>
      <c r="F796" s="1160"/>
      <c r="G796" s="1273"/>
      <c r="H796" s="1156"/>
      <c r="I796" s="1160"/>
      <c r="J796" s="1156"/>
      <c r="K796" s="1156"/>
      <c r="L796" s="1156"/>
      <c r="M796" s="1156"/>
      <c r="N796" s="1156"/>
      <c r="O796" s="1156"/>
      <c r="P796" s="1156"/>
      <c r="Q796" s="1156"/>
      <c r="R796" s="1156"/>
      <c r="S796" s="1156"/>
      <c r="T796" s="1156"/>
      <c r="U796" s="1156"/>
      <c r="V796" s="1156"/>
    </row>
    <row r="797" spans="1:22" ht="12.75" customHeight="1" x14ac:dyDescent="0.25">
      <c r="A797" s="1547" t="s">
        <v>4</v>
      </c>
      <c r="B797" s="1167" t="s">
        <v>247</v>
      </c>
      <c r="C797" s="1165" t="s">
        <v>5</v>
      </c>
      <c r="D797" s="1274" t="s">
        <v>6</v>
      </c>
      <c r="E797" s="1165" t="s">
        <v>7</v>
      </c>
      <c r="F797" s="1167" t="s">
        <v>248</v>
      </c>
      <c r="G797" s="1168" t="s">
        <v>249</v>
      </c>
      <c r="H797" s="1166" t="s">
        <v>250</v>
      </c>
      <c r="I797" s="1165" t="s">
        <v>11</v>
      </c>
      <c r="J797" s="1169" t="s">
        <v>251</v>
      </c>
      <c r="K797" s="1170" t="s">
        <v>252</v>
      </c>
      <c r="L797" s="1171"/>
      <c r="M797" s="1171"/>
      <c r="N797" s="1171"/>
      <c r="O797" s="1172" t="s">
        <v>253</v>
      </c>
      <c r="P797" s="1173"/>
      <c r="Q797" s="1173"/>
      <c r="R797" s="1173"/>
      <c r="S797" s="1173"/>
      <c r="T797" s="1174"/>
      <c r="U797" s="1175" t="s">
        <v>15</v>
      </c>
      <c r="V797" s="1168" t="s">
        <v>16</v>
      </c>
    </row>
    <row r="798" spans="1:22" ht="24.75" x14ac:dyDescent="0.25">
      <c r="A798" s="1548"/>
      <c r="B798" s="1178"/>
      <c r="C798" s="1176"/>
      <c r="D798" s="1275"/>
      <c r="E798" s="1176"/>
      <c r="F798" s="1178"/>
      <c r="G798" s="1179"/>
      <c r="H798" s="1177"/>
      <c r="I798" s="1176"/>
      <c r="J798" s="1180"/>
      <c r="K798" s="1181"/>
      <c r="L798" s="1182"/>
      <c r="M798" s="1182"/>
      <c r="N798" s="1182"/>
      <c r="O798" s="1183" t="s">
        <v>17</v>
      </c>
      <c r="P798" s="1184" t="s">
        <v>18</v>
      </c>
      <c r="Q798" s="1184" t="s">
        <v>19</v>
      </c>
      <c r="R798" s="1184" t="s">
        <v>254</v>
      </c>
      <c r="S798" s="1185" t="s">
        <v>21</v>
      </c>
      <c r="T798" s="1186" t="s">
        <v>255</v>
      </c>
      <c r="U798" s="1180"/>
      <c r="V798" s="1179"/>
    </row>
    <row r="799" spans="1:22" ht="25.5" thickBot="1" x14ac:dyDescent="0.3">
      <c r="A799" s="1549"/>
      <c r="B799" s="1189"/>
      <c r="C799" s="1187"/>
      <c r="D799" s="1276"/>
      <c r="E799" s="1187"/>
      <c r="F799" s="1189"/>
      <c r="G799" s="1190"/>
      <c r="H799" s="1188"/>
      <c r="I799" s="1187"/>
      <c r="J799" s="1191"/>
      <c r="K799" s="1192" t="s">
        <v>23</v>
      </c>
      <c r="L799" s="1192" t="s">
        <v>24</v>
      </c>
      <c r="M799" s="1192" t="s">
        <v>25</v>
      </c>
      <c r="N799" s="1192" t="s">
        <v>26</v>
      </c>
      <c r="O799" s="1192" t="s">
        <v>256</v>
      </c>
      <c r="P799" s="1184" t="s">
        <v>742</v>
      </c>
      <c r="Q799" s="1184" t="s">
        <v>258</v>
      </c>
      <c r="R799" s="1184" t="s">
        <v>259</v>
      </c>
      <c r="S799" s="1366" t="s">
        <v>260</v>
      </c>
      <c r="T799" s="1180"/>
      <c r="U799" s="1180"/>
      <c r="V799" s="1179"/>
    </row>
    <row r="800" spans="1:22" ht="20.25" customHeight="1" x14ac:dyDescent="0.25">
      <c r="A800" s="1550" t="s">
        <v>1992</v>
      </c>
      <c r="B800" s="1551"/>
      <c r="C800" s="1551"/>
      <c r="D800" s="1551"/>
      <c r="E800" s="1551"/>
      <c r="F800" s="1552"/>
      <c r="G800" s="1552"/>
      <c r="H800" s="1552"/>
      <c r="I800" s="1552"/>
      <c r="J800" s="1552"/>
      <c r="K800" s="1552"/>
      <c r="L800" s="1552"/>
      <c r="M800" s="1552"/>
      <c r="N800" s="1553"/>
      <c r="O800" s="1553"/>
      <c r="P800" s="1553"/>
      <c r="Q800" s="1553"/>
      <c r="R800" s="1553"/>
      <c r="S800" s="1553"/>
      <c r="T800" s="1553"/>
      <c r="U800" s="1553"/>
      <c r="V800" s="1553"/>
    </row>
    <row r="801" spans="1:22" ht="56.25" hidden="1" x14ac:dyDescent="0.25">
      <c r="A801" s="1560" t="s">
        <v>1496</v>
      </c>
      <c r="B801" s="2227" t="s">
        <v>1246</v>
      </c>
      <c r="C801" s="1556">
        <v>3000169</v>
      </c>
      <c r="D801" s="740" t="s">
        <v>2243</v>
      </c>
      <c r="E801" s="739">
        <v>5001580</v>
      </c>
      <c r="F801" s="740" t="s">
        <v>2244</v>
      </c>
      <c r="G801" s="1291" t="s">
        <v>2245</v>
      </c>
      <c r="H801" s="1577" t="s">
        <v>2246</v>
      </c>
      <c r="I801" s="733" t="s">
        <v>64</v>
      </c>
      <c r="J801" s="1327"/>
      <c r="K801" s="1553"/>
      <c r="L801" s="1553"/>
      <c r="M801" s="1553"/>
      <c r="N801" s="1553"/>
      <c r="O801" s="1553"/>
      <c r="P801" s="1553"/>
      <c r="Q801" s="1553"/>
      <c r="R801" s="1553"/>
      <c r="S801" s="1553"/>
      <c r="T801" s="1553"/>
      <c r="U801" s="1553"/>
      <c r="V801" s="1553"/>
    </row>
    <row r="802" spans="1:22" ht="84.75" hidden="1" customHeight="1" x14ac:dyDescent="0.25">
      <c r="A802" s="1554"/>
      <c r="B802" s="1555"/>
      <c r="C802" s="1556">
        <v>3000169</v>
      </c>
      <c r="D802" s="740" t="s">
        <v>2243</v>
      </c>
      <c r="E802" s="739">
        <v>5003301</v>
      </c>
      <c r="F802" s="740" t="s">
        <v>2247</v>
      </c>
      <c r="G802" s="1291" t="s">
        <v>2248</v>
      </c>
      <c r="H802" s="1577" t="s">
        <v>2249</v>
      </c>
      <c r="I802" s="733" t="s">
        <v>64</v>
      </c>
      <c r="J802" s="1327"/>
      <c r="K802" s="1553"/>
      <c r="L802" s="1553"/>
      <c r="M802" s="1553"/>
      <c r="N802" s="1553"/>
      <c r="O802" s="1553"/>
      <c r="P802" s="1553"/>
      <c r="Q802" s="1553"/>
      <c r="R802" s="1553"/>
      <c r="S802" s="1553"/>
      <c r="T802" s="1553"/>
      <c r="U802" s="1553"/>
      <c r="V802" s="1553"/>
    </row>
    <row r="803" spans="1:22" ht="78.75" hidden="1" x14ac:dyDescent="0.25">
      <c r="A803" s="1554"/>
      <c r="B803" s="1555"/>
      <c r="C803" s="1556">
        <v>3000450</v>
      </c>
      <c r="D803" s="740" t="s">
        <v>1726</v>
      </c>
      <c r="E803" s="739">
        <v>5004278</v>
      </c>
      <c r="F803" s="740" t="s">
        <v>1727</v>
      </c>
      <c r="G803" s="1291" t="s">
        <v>1993</v>
      </c>
      <c r="H803" s="740" t="s">
        <v>1727</v>
      </c>
      <c r="I803" s="733" t="s">
        <v>1303</v>
      </c>
      <c r="J803" s="1327"/>
      <c r="K803" s="1553"/>
      <c r="L803" s="1553"/>
      <c r="M803" s="1553"/>
      <c r="N803" s="1553"/>
      <c r="O803" s="1553"/>
      <c r="P803" s="1553"/>
      <c r="Q803" s="1553"/>
      <c r="R803" s="1553"/>
      <c r="S803" s="1553"/>
      <c r="T803" s="1553"/>
      <c r="U803" s="1553"/>
      <c r="V803" s="1553"/>
    </row>
    <row r="804" spans="1:22" ht="78.75" hidden="1" x14ac:dyDescent="0.25">
      <c r="A804" s="1554"/>
      <c r="B804" s="1555"/>
      <c r="C804" s="1556">
        <v>3000450</v>
      </c>
      <c r="D804" s="740" t="s">
        <v>1726</v>
      </c>
      <c r="E804" s="739">
        <v>5004279</v>
      </c>
      <c r="F804" s="740" t="s">
        <v>1728</v>
      </c>
      <c r="G804" s="1291" t="s">
        <v>1994</v>
      </c>
      <c r="H804" s="740" t="s">
        <v>1728</v>
      </c>
      <c r="I804" s="733" t="s">
        <v>1729</v>
      </c>
      <c r="J804" s="1327"/>
      <c r="K804" s="1553"/>
      <c r="L804" s="1553"/>
      <c r="M804" s="1553"/>
      <c r="N804" s="1553"/>
      <c r="O804" s="1553"/>
      <c r="P804" s="1553"/>
      <c r="Q804" s="1553"/>
      <c r="R804" s="1553"/>
      <c r="S804" s="1553"/>
      <c r="T804" s="1553"/>
      <c r="U804" s="1553"/>
      <c r="V804" s="1553"/>
    </row>
    <row r="805" spans="1:22" ht="78.75" hidden="1" x14ac:dyDescent="0.25">
      <c r="A805" s="1558"/>
      <c r="B805" s="1559"/>
      <c r="C805" s="1556">
        <v>3000450</v>
      </c>
      <c r="D805" s="740" t="s">
        <v>1726</v>
      </c>
      <c r="E805" s="739">
        <v>5004280</v>
      </c>
      <c r="F805" s="740" t="s">
        <v>1730</v>
      </c>
      <c r="G805" s="1291" t="s">
        <v>1995</v>
      </c>
      <c r="H805" s="740" t="s">
        <v>1730</v>
      </c>
      <c r="I805" s="733" t="s">
        <v>1731</v>
      </c>
      <c r="J805" s="1327"/>
      <c r="K805" s="1553"/>
      <c r="L805" s="1553"/>
      <c r="M805" s="1553"/>
      <c r="N805" s="1553"/>
      <c r="O805" s="1553"/>
      <c r="P805" s="1553"/>
      <c r="Q805" s="1553"/>
      <c r="R805" s="1553"/>
      <c r="S805" s="1553"/>
      <c r="T805" s="1553"/>
      <c r="U805" s="1553"/>
      <c r="V805" s="1553"/>
    </row>
    <row r="806" spans="1:22" ht="56.25" hidden="1" x14ac:dyDescent="0.25">
      <c r="A806" s="1560" t="s">
        <v>1517</v>
      </c>
      <c r="B806" s="1561" t="s">
        <v>1996</v>
      </c>
      <c r="C806" s="1556">
        <v>3000564</v>
      </c>
      <c r="D806" s="740" t="s">
        <v>1997</v>
      </c>
      <c r="E806" s="739">
        <v>5003304</v>
      </c>
      <c r="F806" s="740" t="s">
        <v>1998</v>
      </c>
      <c r="G806" s="1291" t="s">
        <v>1999</v>
      </c>
      <c r="H806" s="740" t="s">
        <v>1998</v>
      </c>
      <c r="I806" s="733" t="s">
        <v>1741</v>
      </c>
      <c r="J806" s="1327"/>
      <c r="K806" s="1553"/>
      <c r="L806" s="1553"/>
      <c r="M806" s="1553"/>
      <c r="N806" s="1553"/>
      <c r="O806" s="1553"/>
      <c r="P806" s="1553"/>
      <c r="Q806" s="1553"/>
      <c r="R806" s="1553"/>
      <c r="S806" s="1553"/>
      <c r="T806" s="1553"/>
      <c r="U806" s="1553"/>
      <c r="V806" s="1553"/>
    </row>
    <row r="807" spans="1:22" ht="56.25" hidden="1" x14ac:dyDescent="0.25">
      <c r="A807" s="1554"/>
      <c r="B807" s="1562"/>
      <c r="C807" s="1556">
        <v>3000564</v>
      </c>
      <c r="D807" s="740" t="s">
        <v>1997</v>
      </c>
      <c r="E807" s="739">
        <v>5003305</v>
      </c>
      <c r="F807" s="740" t="s">
        <v>1735</v>
      </c>
      <c r="G807" s="1291" t="s">
        <v>2250</v>
      </c>
      <c r="H807" s="1577" t="s">
        <v>2251</v>
      </c>
      <c r="I807" s="733" t="s">
        <v>293</v>
      </c>
      <c r="J807" s="1327">
        <f>(K807+L807+M807+N807)</f>
        <v>4</v>
      </c>
      <c r="K807" s="1553">
        <v>1</v>
      </c>
      <c r="L807" s="1553">
        <v>1</v>
      </c>
      <c r="M807" s="1553">
        <v>1</v>
      </c>
      <c r="N807" s="1553">
        <v>1</v>
      </c>
      <c r="O807" s="1553"/>
      <c r="P807" s="1553"/>
      <c r="Q807" s="1553"/>
      <c r="R807" s="1553"/>
      <c r="S807" s="1553"/>
      <c r="T807" s="1553"/>
      <c r="U807" s="1553"/>
      <c r="V807" s="1553"/>
    </row>
    <row r="808" spans="1:22" ht="56.25" hidden="1" x14ac:dyDescent="0.25">
      <c r="A808" s="1554"/>
      <c r="B808" s="1562"/>
      <c r="C808" s="1556">
        <v>3000564</v>
      </c>
      <c r="D808" s="740" t="s">
        <v>1997</v>
      </c>
      <c r="E808" s="739">
        <v>5003306</v>
      </c>
      <c r="F808" s="740" t="s">
        <v>1736</v>
      </c>
      <c r="G808" s="1291" t="s">
        <v>2252</v>
      </c>
      <c r="H808" s="1577" t="s">
        <v>2253</v>
      </c>
      <c r="I808" s="733" t="s">
        <v>293</v>
      </c>
      <c r="J808" s="1327"/>
      <c r="K808" s="1553"/>
      <c r="L808" s="1553"/>
      <c r="M808" s="1553"/>
      <c r="N808" s="1553"/>
      <c r="O808" s="1553"/>
      <c r="P808" s="1553"/>
      <c r="Q808" s="1553"/>
      <c r="R808" s="1553"/>
      <c r="S808" s="1553"/>
      <c r="T808" s="1553"/>
      <c r="U808" s="1553"/>
      <c r="V808" s="1553"/>
    </row>
    <row r="809" spans="1:22" ht="33.75" hidden="1" x14ac:dyDescent="0.25">
      <c r="A809" s="1554"/>
      <c r="B809" s="1562"/>
      <c r="C809" s="1556">
        <v>3000565</v>
      </c>
      <c r="D809" s="740" t="s">
        <v>1737</v>
      </c>
      <c r="E809" s="739">
        <v>5001576</v>
      </c>
      <c r="F809" s="740" t="s">
        <v>2000</v>
      </c>
      <c r="G809" s="1291" t="s">
        <v>2001</v>
      </c>
      <c r="H809" s="740" t="s">
        <v>2000</v>
      </c>
      <c r="I809" s="733" t="s">
        <v>1741</v>
      </c>
      <c r="J809" s="1327"/>
      <c r="K809" s="1553"/>
      <c r="L809" s="1553"/>
      <c r="M809" s="1553"/>
      <c r="N809" s="1553"/>
      <c r="O809" s="1553"/>
      <c r="P809" s="1553"/>
      <c r="Q809" s="1553"/>
      <c r="R809" s="1553"/>
      <c r="S809" s="1553"/>
      <c r="T809" s="1553"/>
      <c r="U809" s="1553"/>
      <c r="V809" s="1553"/>
    </row>
    <row r="810" spans="1:22" ht="33.75" hidden="1" x14ac:dyDescent="0.25">
      <c r="A810" s="1554"/>
      <c r="B810" s="1562"/>
      <c r="C810" s="1556">
        <v>3000565</v>
      </c>
      <c r="D810" s="740" t="s">
        <v>1737</v>
      </c>
      <c r="E810" s="739">
        <v>5003299</v>
      </c>
      <c r="F810" s="740" t="s">
        <v>1740</v>
      </c>
      <c r="G810" s="1291" t="s">
        <v>2003</v>
      </c>
      <c r="H810" s="740" t="s">
        <v>1740</v>
      </c>
      <c r="I810" s="733" t="s">
        <v>2004</v>
      </c>
      <c r="J810" s="1327"/>
      <c r="K810" s="1553"/>
      <c r="L810" s="1553"/>
      <c r="M810" s="1553"/>
      <c r="N810" s="1553"/>
      <c r="O810" s="1553"/>
      <c r="P810" s="1553"/>
      <c r="Q810" s="1553"/>
      <c r="R810" s="1553"/>
      <c r="S810" s="1553"/>
      <c r="T810" s="1553"/>
      <c r="U810" s="1553"/>
      <c r="V810" s="1553"/>
    </row>
    <row r="811" spans="1:22" ht="33.75" hidden="1" x14ac:dyDescent="0.25">
      <c r="A811" s="1554"/>
      <c r="B811" s="1562"/>
      <c r="C811" s="1556">
        <v>3000565</v>
      </c>
      <c r="D811" s="740" t="s">
        <v>1737</v>
      </c>
      <c r="E811" s="739">
        <v>5004475</v>
      </c>
      <c r="F811" s="740" t="s">
        <v>1742</v>
      </c>
      <c r="G811" s="1291" t="s">
        <v>2005</v>
      </c>
      <c r="H811" s="740" t="s">
        <v>1742</v>
      </c>
      <c r="I811" s="733" t="s">
        <v>1741</v>
      </c>
      <c r="J811" s="1327"/>
      <c r="K811" s="1553"/>
      <c r="L811" s="1553"/>
      <c r="M811" s="1553"/>
      <c r="N811" s="1553"/>
      <c r="O811" s="1553"/>
      <c r="P811" s="1553"/>
      <c r="Q811" s="1553"/>
      <c r="R811" s="1553"/>
      <c r="S811" s="1553"/>
      <c r="T811" s="1553"/>
      <c r="U811" s="1553"/>
      <c r="V811" s="1553"/>
    </row>
    <row r="812" spans="1:22" ht="56.25" hidden="1" x14ac:dyDescent="0.25">
      <c r="A812" s="1554"/>
      <c r="B812" s="1562"/>
      <c r="C812" s="1556">
        <v>3000628</v>
      </c>
      <c r="D812" s="740" t="s">
        <v>2006</v>
      </c>
      <c r="E812" s="739">
        <v>5003303</v>
      </c>
      <c r="F812" s="740" t="s">
        <v>1745</v>
      </c>
      <c r="G812" s="1291" t="s">
        <v>1744</v>
      </c>
      <c r="H812" s="740" t="s">
        <v>1745</v>
      </c>
      <c r="I812" s="733" t="s">
        <v>2007</v>
      </c>
      <c r="J812" s="1327">
        <f>(K812+L812+M812+N812)</f>
        <v>4</v>
      </c>
      <c r="K812" s="1553">
        <v>1</v>
      </c>
      <c r="L812" s="1553">
        <v>1</v>
      </c>
      <c r="M812" s="1553">
        <v>1</v>
      </c>
      <c r="N812" s="1553">
        <v>1</v>
      </c>
      <c r="O812" s="1553"/>
      <c r="P812" s="1553"/>
      <c r="Q812" s="1553"/>
      <c r="R812" s="1553"/>
      <c r="S812" s="1553"/>
      <c r="T812" s="1553"/>
      <c r="U812" s="1553"/>
      <c r="V812" s="1553"/>
    </row>
    <row r="813" spans="1:22" ht="56.25" hidden="1" x14ac:dyDescent="0.25">
      <c r="A813" s="1554"/>
      <c r="B813" s="1562"/>
      <c r="C813" s="1556">
        <v>3000628</v>
      </c>
      <c r="D813" s="740" t="s">
        <v>2006</v>
      </c>
      <c r="E813" s="739">
        <v>5004277</v>
      </c>
      <c r="F813" s="740" t="s">
        <v>1748</v>
      </c>
      <c r="G813" s="1291" t="s">
        <v>1747</v>
      </c>
      <c r="H813" s="740" t="s">
        <v>1748</v>
      </c>
      <c r="I813" s="733" t="s">
        <v>1729</v>
      </c>
      <c r="J813" s="1327"/>
      <c r="K813" s="1553"/>
      <c r="L813" s="1553"/>
      <c r="M813" s="1553"/>
      <c r="N813" s="1553"/>
      <c r="O813" s="1553"/>
      <c r="P813" s="1553"/>
      <c r="Q813" s="1553"/>
      <c r="R813" s="1553"/>
      <c r="S813" s="1553"/>
      <c r="T813" s="1553"/>
      <c r="U813" s="1553"/>
      <c r="V813" s="1553"/>
    </row>
    <row r="814" spans="1:22" ht="67.5" hidden="1" x14ac:dyDescent="0.25">
      <c r="A814" s="1558"/>
      <c r="B814" s="1563"/>
      <c r="C814" s="1564">
        <v>3000628</v>
      </c>
      <c r="D814" s="1565" t="s">
        <v>2006</v>
      </c>
      <c r="E814" s="1566">
        <v>5004473</v>
      </c>
      <c r="F814" s="1565" t="s">
        <v>1750</v>
      </c>
      <c r="G814" s="1291" t="s">
        <v>1749</v>
      </c>
      <c r="H814" s="1565" t="s">
        <v>1750</v>
      </c>
      <c r="I814" s="1567" t="s">
        <v>1729</v>
      </c>
      <c r="J814" s="1327"/>
      <c r="K814" s="1553"/>
      <c r="L814" s="1553"/>
      <c r="M814" s="1553"/>
      <c r="N814" s="1553"/>
      <c r="O814" s="1553"/>
      <c r="P814" s="1553"/>
      <c r="Q814" s="1553"/>
      <c r="R814" s="1553"/>
      <c r="S814" s="1553"/>
      <c r="T814" s="1553"/>
      <c r="U814" s="1553"/>
      <c r="V814" s="1553"/>
    </row>
    <row r="815" spans="1:22" hidden="1" x14ac:dyDescent="0.25">
      <c r="A815" s="1156"/>
      <c r="B815" s="1156"/>
      <c r="C815" s="1270"/>
      <c r="D815" s="1271"/>
      <c r="E815" s="1272"/>
      <c r="F815" s="1160"/>
      <c r="G815" s="1273"/>
      <c r="H815" s="1156"/>
      <c r="I815" s="1160"/>
      <c r="J815" s="1156"/>
      <c r="K815" s="1156"/>
      <c r="L815" s="1156"/>
      <c r="M815" s="1156"/>
      <c r="N815" s="1156"/>
      <c r="O815" s="1156"/>
      <c r="P815" s="1156"/>
      <c r="Q815" s="1156"/>
      <c r="R815" s="1156"/>
      <c r="S815" s="1156"/>
      <c r="T815" s="1156"/>
      <c r="U815" s="1156"/>
      <c r="V815" s="1156"/>
    </row>
    <row r="816" spans="1:22" hidden="1" x14ac:dyDescent="0.25">
      <c r="A816" s="1156"/>
      <c r="B816" s="1156"/>
      <c r="C816" s="1270"/>
      <c r="D816" s="1271"/>
      <c r="E816" s="1272"/>
      <c r="F816" s="1160"/>
      <c r="G816" s="1273"/>
      <c r="H816" s="1156"/>
      <c r="I816" s="1160"/>
      <c r="J816" s="1156"/>
      <c r="K816" s="1156"/>
      <c r="L816" s="1156"/>
      <c r="M816" s="1156"/>
      <c r="N816" s="1156"/>
      <c r="O816" s="1156"/>
      <c r="P816" s="1156"/>
      <c r="Q816" s="1156"/>
      <c r="R816" s="1156"/>
      <c r="S816" s="1156"/>
      <c r="T816" s="1156"/>
      <c r="U816" s="1156"/>
      <c r="V816" s="1156"/>
    </row>
    <row r="817" spans="1:22" hidden="1" x14ac:dyDescent="0.25">
      <c r="A817" s="1268" t="s">
        <v>0</v>
      </c>
      <c r="B817" s="1268"/>
      <c r="C817" s="1268"/>
      <c r="D817" s="1268"/>
      <c r="E817" s="1268"/>
      <c r="F817" s="1268"/>
      <c r="G817" s="1268"/>
      <c r="H817" s="1268"/>
      <c r="I817" s="1268"/>
      <c r="J817" s="1268"/>
      <c r="K817" s="1268"/>
      <c r="L817" s="1268"/>
      <c r="M817" s="1268"/>
      <c r="N817" s="1268"/>
      <c r="O817" s="1268"/>
      <c r="P817" s="1268"/>
      <c r="Q817" s="1268"/>
      <c r="R817" s="1268"/>
      <c r="S817" s="1268"/>
      <c r="T817" s="1268"/>
      <c r="U817" s="1268"/>
      <c r="V817" s="1268"/>
    </row>
    <row r="818" spans="1:22" hidden="1" x14ac:dyDescent="0.25">
      <c r="A818" s="1268" t="s">
        <v>244</v>
      </c>
      <c r="B818" s="1268"/>
      <c r="C818" s="1268"/>
      <c r="D818" s="1268"/>
      <c r="E818" s="1268"/>
      <c r="F818" s="1268"/>
      <c r="G818" s="1268"/>
      <c r="H818" s="1268"/>
      <c r="I818" s="1268"/>
      <c r="J818" s="1268"/>
      <c r="K818" s="1268"/>
      <c r="L818" s="1268"/>
      <c r="M818" s="1268"/>
      <c r="N818" s="1268"/>
      <c r="O818" s="1268"/>
      <c r="P818" s="1268"/>
      <c r="Q818" s="1268"/>
      <c r="R818" s="1268"/>
      <c r="S818" s="1268"/>
      <c r="T818" s="1268"/>
      <c r="U818" s="1268"/>
      <c r="V818" s="1268"/>
    </row>
    <row r="819" spans="1:22" hidden="1" x14ac:dyDescent="0.25">
      <c r="A819" s="1156"/>
      <c r="B819" s="1156"/>
      <c r="C819" s="1270"/>
      <c r="D819" s="1271"/>
      <c r="E819" s="1272"/>
      <c r="F819" s="1160"/>
      <c r="G819" s="1273"/>
      <c r="H819" s="1156"/>
      <c r="I819" s="1160"/>
      <c r="J819" s="1156"/>
      <c r="K819" s="1156"/>
      <c r="L819" s="1156"/>
      <c r="M819" s="1156"/>
      <c r="N819" s="1156"/>
      <c r="O819" s="1156"/>
      <c r="P819" s="1156"/>
      <c r="Q819" s="1156"/>
      <c r="R819" s="1156"/>
      <c r="S819" s="1156"/>
      <c r="T819" s="1156"/>
      <c r="U819" s="1156"/>
      <c r="V819" s="1156"/>
    </row>
    <row r="820" spans="1:22" hidden="1" x14ac:dyDescent="0.25">
      <c r="A820" s="1156"/>
      <c r="B820" s="1461" t="s">
        <v>1957</v>
      </c>
      <c r="C820" s="1568"/>
      <c r="D820" s="1546"/>
      <c r="E820" s="1272"/>
      <c r="F820" s="1461"/>
      <c r="G820" s="1464"/>
      <c r="H820" s="1156"/>
      <c r="I820" s="1160"/>
      <c r="J820" s="1156"/>
      <c r="K820" s="1156"/>
      <c r="L820" s="1156"/>
      <c r="M820" s="1156"/>
      <c r="N820" s="1156"/>
      <c r="O820" s="1156"/>
      <c r="P820" s="1156"/>
      <c r="Q820" s="1156"/>
      <c r="R820" s="1156"/>
      <c r="S820" s="1156"/>
      <c r="T820" s="1156"/>
      <c r="U820" s="1156"/>
      <c r="V820" s="1156"/>
    </row>
    <row r="821" spans="1:22" hidden="1" x14ac:dyDescent="0.25">
      <c r="A821" s="1156"/>
      <c r="B821" s="1461" t="s">
        <v>1662</v>
      </c>
      <c r="C821" s="1462"/>
      <c r="D821" s="1546"/>
      <c r="E821" s="1272"/>
      <c r="F821" s="1461"/>
      <c r="G821" s="1464"/>
      <c r="H821" s="1156"/>
      <c r="I821" s="1160"/>
      <c r="J821" s="1156"/>
      <c r="K821" s="1156"/>
      <c r="L821" s="1156"/>
      <c r="M821" s="1156"/>
      <c r="N821" s="1156"/>
      <c r="O821" s="1156"/>
      <c r="P821" s="1156"/>
      <c r="Q821" s="1156"/>
      <c r="R821" s="1156"/>
      <c r="S821" s="1156"/>
      <c r="T821" s="1156"/>
      <c r="U821" s="1156"/>
      <c r="V821" s="1156"/>
    </row>
    <row r="822" spans="1:22" hidden="1" x14ac:dyDescent="0.25">
      <c r="A822" s="1156"/>
      <c r="B822" s="1156"/>
      <c r="C822" s="1270"/>
      <c r="D822" s="1271"/>
      <c r="E822" s="1272"/>
      <c r="F822" s="1160"/>
      <c r="G822" s="1273"/>
      <c r="H822" s="1156"/>
      <c r="I822" s="1160"/>
      <c r="J822" s="1156"/>
      <c r="K822" s="1156"/>
      <c r="L822" s="1156"/>
      <c r="M822" s="1156"/>
      <c r="N822" s="1156"/>
      <c r="O822" s="1156"/>
      <c r="P822" s="1156"/>
      <c r="Q822" s="1156"/>
      <c r="R822" s="1156"/>
      <c r="S822" s="1156"/>
      <c r="T822" s="1156"/>
      <c r="U822" s="1156"/>
      <c r="V822" s="1156"/>
    </row>
    <row r="823" spans="1:22" ht="12.75" hidden="1" customHeight="1" x14ac:dyDescent="0.25">
      <c r="A823" s="1569" t="s">
        <v>4</v>
      </c>
      <c r="B823" s="1167" t="s">
        <v>247</v>
      </c>
      <c r="C823" s="1165" t="s">
        <v>5</v>
      </c>
      <c r="D823" s="1274" t="s">
        <v>6</v>
      </c>
      <c r="E823" s="1165" t="s">
        <v>7</v>
      </c>
      <c r="F823" s="1167" t="s">
        <v>248</v>
      </c>
      <c r="G823" s="1168" t="s">
        <v>249</v>
      </c>
      <c r="H823" s="1166" t="s">
        <v>250</v>
      </c>
      <c r="I823" s="1165" t="s">
        <v>11</v>
      </c>
      <c r="J823" s="1169" t="s">
        <v>251</v>
      </c>
      <c r="K823" s="1170" t="s">
        <v>252</v>
      </c>
      <c r="L823" s="1171"/>
      <c r="M823" s="1171"/>
      <c r="N823" s="1171"/>
      <c r="O823" s="1172" t="s">
        <v>253</v>
      </c>
      <c r="P823" s="1173"/>
      <c r="Q823" s="1173"/>
      <c r="R823" s="1173"/>
      <c r="S823" s="1173"/>
      <c r="T823" s="1174"/>
      <c r="U823" s="1175" t="s">
        <v>15</v>
      </c>
      <c r="V823" s="1168" t="s">
        <v>16</v>
      </c>
    </row>
    <row r="824" spans="1:22" ht="24.75" hidden="1" x14ac:dyDescent="0.25">
      <c r="A824" s="1176"/>
      <c r="B824" s="1178"/>
      <c r="C824" s="1176"/>
      <c r="D824" s="1275"/>
      <c r="E824" s="1176"/>
      <c r="F824" s="1178"/>
      <c r="G824" s="1179"/>
      <c r="H824" s="1177"/>
      <c r="I824" s="1176"/>
      <c r="J824" s="1180"/>
      <c r="K824" s="1181"/>
      <c r="L824" s="1182"/>
      <c r="M824" s="1182"/>
      <c r="N824" s="1182"/>
      <c r="O824" s="1183" t="s">
        <v>17</v>
      </c>
      <c r="P824" s="1184" t="s">
        <v>18</v>
      </c>
      <c r="Q824" s="1184" t="s">
        <v>19</v>
      </c>
      <c r="R824" s="1184" t="s">
        <v>254</v>
      </c>
      <c r="S824" s="1185" t="s">
        <v>21</v>
      </c>
      <c r="T824" s="1186" t="s">
        <v>255</v>
      </c>
      <c r="U824" s="1180"/>
      <c r="V824" s="1179"/>
    </row>
    <row r="825" spans="1:22" ht="25.5" hidden="1" thickBot="1" x14ac:dyDescent="0.3">
      <c r="A825" s="1570"/>
      <c r="B825" s="1189"/>
      <c r="C825" s="1187"/>
      <c r="D825" s="1276"/>
      <c r="E825" s="1187"/>
      <c r="F825" s="1189"/>
      <c r="G825" s="1190"/>
      <c r="H825" s="1188"/>
      <c r="I825" s="1187"/>
      <c r="J825" s="1191"/>
      <c r="K825" s="1192" t="s">
        <v>23</v>
      </c>
      <c r="L825" s="1192" t="s">
        <v>24</v>
      </c>
      <c r="M825" s="1192" t="s">
        <v>25</v>
      </c>
      <c r="N825" s="1192" t="s">
        <v>26</v>
      </c>
      <c r="O825" s="1192" t="s">
        <v>256</v>
      </c>
      <c r="P825" s="1184" t="s">
        <v>742</v>
      </c>
      <c r="Q825" s="1184" t="s">
        <v>258</v>
      </c>
      <c r="R825" s="1184" t="s">
        <v>259</v>
      </c>
      <c r="S825" s="1366" t="s">
        <v>260</v>
      </c>
      <c r="T825" s="1180"/>
      <c r="U825" s="1180"/>
      <c r="V825" s="1179"/>
    </row>
    <row r="826" spans="1:22" ht="21" hidden="1" customHeight="1" x14ac:dyDescent="0.25">
      <c r="A826" s="1571" t="s">
        <v>1663</v>
      </c>
      <c r="B826" s="1572"/>
      <c r="C826" s="1572"/>
      <c r="D826" s="1572"/>
      <c r="E826" s="1572"/>
      <c r="F826" s="1573"/>
      <c r="G826" s="1573"/>
      <c r="H826" s="1573"/>
      <c r="I826" s="1573"/>
      <c r="J826" s="1573"/>
      <c r="K826" s="1573"/>
      <c r="L826" s="1573"/>
      <c r="M826" s="1573"/>
      <c r="N826" s="1553"/>
      <c r="O826" s="1553"/>
      <c r="P826" s="1553"/>
      <c r="Q826" s="1553"/>
      <c r="R826" s="1553"/>
      <c r="S826" s="1553"/>
      <c r="T826" s="1553"/>
      <c r="U826" s="1553"/>
      <c r="V826" s="1553"/>
    </row>
    <row r="827" spans="1:22" ht="42" hidden="1" customHeight="1" x14ac:dyDescent="0.25">
      <c r="A827" s="1560" t="s">
        <v>1664</v>
      </c>
      <c r="B827" s="2235" t="s">
        <v>1581</v>
      </c>
      <c r="C827" s="1556">
        <v>3000001</v>
      </c>
      <c r="D827" s="740" t="s">
        <v>35</v>
      </c>
      <c r="E827" s="739">
        <v>5002826</v>
      </c>
      <c r="F827" s="740" t="s">
        <v>1665</v>
      </c>
      <c r="G827" s="1576" t="s">
        <v>1666</v>
      </c>
      <c r="H827" s="1577" t="s">
        <v>1667</v>
      </c>
      <c r="I827" s="1578" t="s">
        <v>37</v>
      </c>
      <c r="J827" s="1327"/>
      <c r="K827" s="1553"/>
      <c r="L827" s="1553"/>
      <c r="M827" s="1553"/>
      <c r="N827" s="1553"/>
      <c r="O827" s="1553"/>
      <c r="P827" s="1553"/>
      <c r="Q827" s="1553"/>
      <c r="R827" s="1553"/>
      <c r="S827" s="1553"/>
      <c r="T827" s="1553"/>
      <c r="U827" s="1553"/>
      <c r="V827" s="1553"/>
    </row>
    <row r="828" spans="1:22" ht="45.75" hidden="1" customHeight="1" x14ac:dyDescent="0.25">
      <c r="A828" s="1554"/>
      <c r="B828" s="2236"/>
      <c r="C828" s="1556">
        <v>3000001</v>
      </c>
      <c r="D828" s="740" t="s">
        <v>35</v>
      </c>
      <c r="E828" s="739">
        <v>5002827</v>
      </c>
      <c r="F828" s="740" t="s">
        <v>1669</v>
      </c>
      <c r="G828" s="2648" t="s">
        <v>1670</v>
      </c>
      <c r="H828" s="1577" t="s">
        <v>1669</v>
      </c>
      <c r="I828" s="1578" t="s">
        <v>37</v>
      </c>
      <c r="J828" s="1327"/>
      <c r="K828" s="1553"/>
      <c r="L828" s="1553"/>
      <c r="M828" s="1553"/>
      <c r="N828" s="1553"/>
      <c r="O828" s="1553"/>
      <c r="P828" s="1553"/>
      <c r="Q828" s="1553"/>
      <c r="R828" s="1553"/>
      <c r="S828" s="1553"/>
      <c r="T828" s="1553"/>
      <c r="U828" s="1553"/>
      <c r="V828" s="1553"/>
    </row>
    <row r="829" spans="1:22" ht="55.5" hidden="1" customHeight="1" x14ac:dyDescent="0.25">
      <c r="A829" s="1554"/>
      <c r="B829" s="2236"/>
      <c r="C829" s="1556">
        <v>3000001</v>
      </c>
      <c r="D829" s="740" t="s">
        <v>35</v>
      </c>
      <c r="E829" s="739">
        <v>5002828</v>
      </c>
      <c r="F829" s="740" t="s">
        <v>1671</v>
      </c>
      <c r="G829" s="2648" t="s">
        <v>1672</v>
      </c>
      <c r="H829" s="1577" t="s">
        <v>1671</v>
      </c>
      <c r="I829" s="1578" t="s">
        <v>37</v>
      </c>
      <c r="J829" s="1327"/>
      <c r="K829" s="1553"/>
      <c r="L829" s="1553"/>
      <c r="M829" s="1553"/>
      <c r="N829" s="1553"/>
      <c r="O829" s="1553"/>
      <c r="P829" s="1553"/>
      <c r="Q829" s="1553"/>
      <c r="R829" s="1553"/>
      <c r="S829" s="1553"/>
      <c r="T829" s="1553"/>
      <c r="U829" s="1553"/>
      <c r="V829" s="1553"/>
    </row>
    <row r="830" spans="1:22" ht="23.25" hidden="1" customHeight="1" x14ac:dyDescent="0.25">
      <c r="A830" s="1554"/>
      <c r="B830" s="2236"/>
      <c r="C830" s="1556">
        <v>3000002</v>
      </c>
      <c r="D830" s="740" t="s">
        <v>35</v>
      </c>
      <c r="E830" s="2649" t="s">
        <v>1673</v>
      </c>
      <c r="F830" s="2649" t="s">
        <v>1674</v>
      </c>
      <c r="G830" s="2648" t="s">
        <v>1673</v>
      </c>
      <c r="H830" s="2649" t="s">
        <v>1674</v>
      </c>
      <c r="I830" s="1578"/>
      <c r="J830" s="1327"/>
      <c r="K830" s="1553"/>
      <c r="L830" s="1553"/>
      <c r="M830" s="1553"/>
      <c r="N830" s="1553"/>
      <c r="O830" s="1553"/>
      <c r="P830" s="1553"/>
      <c r="Q830" s="1553"/>
      <c r="R830" s="1553"/>
      <c r="S830" s="1553"/>
      <c r="T830" s="1553"/>
      <c r="U830" s="1553"/>
      <c r="V830" s="1553"/>
    </row>
    <row r="831" spans="1:22" ht="68.25" hidden="1" customHeight="1" x14ac:dyDescent="0.25">
      <c r="A831" s="1558"/>
      <c r="B831" s="2241"/>
      <c r="C831" s="1556">
        <v>3000001</v>
      </c>
      <c r="D831" s="740" t="s">
        <v>35</v>
      </c>
      <c r="E831" s="739">
        <v>5002829</v>
      </c>
      <c r="F831" s="740" t="s">
        <v>1675</v>
      </c>
      <c r="G831" s="1576" t="s">
        <v>1676</v>
      </c>
      <c r="H831" s="740" t="s">
        <v>1675</v>
      </c>
      <c r="I831" s="1578" t="s">
        <v>50</v>
      </c>
      <c r="J831" s="1327"/>
      <c r="K831" s="1553"/>
      <c r="L831" s="1553"/>
      <c r="M831" s="1553"/>
      <c r="N831" s="1553"/>
      <c r="O831" s="1553"/>
      <c r="P831" s="1553"/>
      <c r="Q831" s="1553"/>
      <c r="R831" s="1553"/>
      <c r="S831" s="1553"/>
      <c r="T831" s="1553"/>
      <c r="U831" s="1553"/>
      <c r="V831" s="1553"/>
    </row>
    <row r="832" spans="1:22" s="2249" customFormat="1" ht="33.75" hidden="1" customHeight="1" x14ac:dyDescent="0.2">
      <c r="A832" s="1560" t="s">
        <v>1517</v>
      </c>
      <c r="B832" s="1561" t="s">
        <v>1677</v>
      </c>
      <c r="C832" s="2650" t="s">
        <v>1678</v>
      </c>
      <c r="D832" s="2650" t="s">
        <v>1679</v>
      </c>
      <c r="E832" s="2650" t="s">
        <v>1680</v>
      </c>
      <c r="F832" s="2650" t="s">
        <v>1681</v>
      </c>
      <c r="G832" s="1580" t="s">
        <v>1680</v>
      </c>
      <c r="H832" s="2650" t="s">
        <v>1681</v>
      </c>
      <c r="I832" s="2651" t="s">
        <v>1682</v>
      </c>
      <c r="J832" s="2652"/>
      <c r="K832" s="2247"/>
      <c r="L832" s="2247"/>
      <c r="M832" s="2247"/>
      <c r="N832" s="2247"/>
      <c r="O832" s="2247"/>
      <c r="P832" s="2247"/>
      <c r="Q832" s="2247"/>
      <c r="R832" s="2247"/>
      <c r="S832" s="2247"/>
      <c r="T832" s="2247"/>
      <c r="U832" s="2247"/>
      <c r="V832" s="2247"/>
    </row>
    <row r="833" spans="1:22" ht="53.25" hidden="1" customHeight="1" x14ac:dyDescent="0.25">
      <c r="A833" s="1554"/>
      <c r="B833" s="1562"/>
      <c r="C833" s="2653" t="s">
        <v>1683</v>
      </c>
      <c r="D833" s="2653" t="s">
        <v>1684</v>
      </c>
      <c r="E833" s="2653" t="s">
        <v>1685</v>
      </c>
      <c r="F833" s="2650" t="s">
        <v>1686</v>
      </c>
      <c r="G833" s="1580" t="s">
        <v>1685</v>
      </c>
      <c r="H833" s="2650" t="s">
        <v>1686</v>
      </c>
      <c r="I833" s="2651" t="s">
        <v>1682</v>
      </c>
      <c r="J833" s="1327"/>
      <c r="K833" s="1553"/>
      <c r="L833" s="1553"/>
      <c r="M833" s="1553"/>
      <c r="N833" s="1553"/>
      <c r="O833" s="1553"/>
      <c r="P833" s="1553"/>
      <c r="Q833" s="1553"/>
      <c r="R833" s="1553"/>
      <c r="S833" s="1553"/>
      <c r="T833" s="1553"/>
      <c r="U833" s="1553"/>
      <c r="V833" s="1553"/>
    </row>
    <row r="834" spans="1:22" s="1583" customFormat="1" ht="45" hidden="1" x14ac:dyDescent="0.25">
      <c r="A834" s="1554"/>
      <c r="B834" s="1562"/>
      <c r="C834" s="1579" t="s">
        <v>1687</v>
      </c>
      <c r="D834" s="1579" t="s">
        <v>1688</v>
      </c>
      <c r="E834" s="1579" t="s">
        <v>1689</v>
      </c>
      <c r="F834" s="1579" t="s">
        <v>1690</v>
      </c>
      <c r="G834" s="1580" t="s">
        <v>1689</v>
      </c>
      <c r="H834" s="1579" t="s">
        <v>1690</v>
      </c>
      <c r="I834" s="1581" t="s">
        <v>1682</v>
      </c>
      <c r="J834" s="2654"/>
      <c r="K834" s="1585"/>
      <c r="L834" s="1585"/>
      <c r="M834" s="1585"/>
      <c r="N834" s="1585"/>
      <c r="O834" s="1585"/>
      <c r="P834" s="1585"/>
      <c r="Q834" s="1585"/>
      <c r="R834" s="1585"/>
      <c r="S834" s="1585"/>
      <c r="T834" s="1585"/>
      <c r="U834" s="1585"/>
      <c r="V834" s="1585"/>
    </row>
    <row r="835" spans="1:22" s="1583" customFormat="1" ht="33.75" x14ac:dyDescent="0.25">
      <c r="A835" s="1554"/>
      <c r="B835" s="1562"/>
      <c r="C835" s="1579" t="s">
        <v>1691</v>
      </c>
      <c r="D835" s="1579" t="s">
        <v>1692</v>
      </c>
      <c r="E835" s="1579" t="s">
        <v>1693</v>
      </c>
      <c r="F835" s="1579" t="s">
        <v>1694</v>
      </c>
      <c r="G835" s="1580" t="s">
        <v>1693</v>
      </c>
      <c r="H835" s="1579" t="s">
        <v>1694</v>
      </c>
      <c r="I835" s="1581" t="s">
        <v>1682</v>
      </c>
      <c r="J835" s="2655">
        <f>(K835+L835+M835+N835)</f>
        <v>5</v>
      </c>
      <c r="K835" s="2656">
        <v>1</v>
      </c>
      <c r="L835" s="2656">
        <v>2</v>
      </c>
      <c r="M835" s="2656">
        <v>1</v>
      </c>
      <c r="N835" s="2656">
        <v>1</v>
      </c>
      <c r="O835" s="1585"/>
      <c r="P835" s="1585"/>
      <c r="Q835" s="1585"/>
      <c r="R835" s="1585"/>
      <c r="S835" s="1585"/>
      <c r="T835" s="1585"/>
      <c r="U835" s="1585"/>
      <c r="V835" s="1585"/>
    </row>
    <row r="836" spans="1:22" s="1583" customFormat="1" ht="45" hidden="1" x14ac:dyDescent="0.25">
      <c r="A836" s="1554"/>
      <c r="B836" s="1562"/>
      <c r="C836" s="1579" t="s">
        <v>1691</v>
      </c>
      <c r="D836" s="1579" t="s">
        <v>1692</v>
      </c>
      <c r="E836" s="1579" t="s">
        <v>1695</v>
      </c>
      <c r="F836" s="1579" t="s">
        <v>2008</v>
      </c>
      <c r="G836" s="1580" t="s">
        <v>1695</v>
      </c>
      <c r="H836" s="1579" t="s">
        <v>1696</v>
      </c>
      <c r="I836" s="1581" t="s">
        <v>1682</v>
      </c>
      <c r="J836" s="2654"/>
      <c r="K836" s="1585"/>
      <c r="L836" s="1585"/>
      <c r="M836" s="1585"/>
      <c r="N836" s="1585"/>
      <c r="O836" s="1585"/>
      <c r="P836" s="1585"/>
      <c r="Q836" s="1585"/>
      <c r="R836" s="1585"/>
      <c r="S836" s="1585"/>
      <c r="T836" s="1585"/>
      <c r="U836" s="1585"/>
      <c r="V836" s="1585"/>
    </row>
    <row r="837" spans="1:22" s="1583" customFormat="1" ht="67.5" hidden="1" x14ac:dyDescent="0.25">
      <c r="A837" s="1554"/>
      <c r="B837" s="1562"/>
      <c r="C837" s="1579" t="s">
        <v>1697</v>
      </c>
      <c r="D837" s="1579" t="s">
        <v>1698</v>
      </c>
      <c r="E837" s="1579" t="s">
        <v>1699</v>
      </c>
      <c r="F837" s="1579" t="s">
        <v>1700</v>
      </c>
      <c r="G837" s="1580" t="s">
        <v>1699</v>
      </c>
      <c r="H837" s="1579" t="s">
        <v>1700</v>
      </c>
      <c r="I837" s="1581" t="s">
        <v>1682</v>
      </c>
      <c r="J837" s="2654"/>
      <c r="K837" s="1585"/>
      <c r="L837" s="1585"/>
      <c r="M837" s="1585"/>
      <c r="N837" s="1585"/>
      <c r="O837" s="1585"/>
      <c r="P837" s="1585"/>
      <c r="Q837" s="1585"/>
      <c r="R837" s="1585"/>
      <c r="S837" s="1585"/>
      <c r="T837" s="1585"/>
      <c r="U837" s="1585"/>
      <c r="V837" s="1585"/>
    </row>
    <row r="838" spans="1:22" s="1583" customFormat="1" ht="45" hidden="1" x14ac:dyDescent="0.25">
      <c r="A838" s="1554"/>
      <c r="B838" s="1562"/>
      <c r="C838" s="1579" t="s">
        <v>1701</v>
      </c>
      <c r="D838" s="1579" t="s">
        <v>1702</v>
      </c>
      <c r="E838" s="1579" t="s">
        <v>1703</v>
      </c>
      <c r="F838" s="1579" t="s">
        <v>1702</v>
      </c>
      <c r="G838" s="1580" t="s">
        <v>1703</v>
      </c>
      <c r="H838" s="1579" t="s">
        <v>1702</v>
      </c>
      <c r="I838" s="1581" t="s">
        <v>1682</v>
      </c>
      <c r="J838" s="2654"/>
      <c r="K838" s="1585"/>
      <c r="L838" s="1585"/>
      <c r="M838" s="1585"/>
      <c r="N838" s="1585"/>
      <c r="O838" s="1585"/>
      <c r="P838" s="1585"/>
      <c r="Q838" s="1585"/>
      <c r="R838" s="1585"/>
      <c r="S838" s="1585"/>
      <c r="T838" s="1585"/>
      <c r="U838" s="1585"/>
      <c r="V838" s="1585"/>
    </row>
    <row r="839" spans="1:22" s="1583" customFormat="1" ht="45" hidden="1" x14ac:dyDescent="0.25">
      <c r="A839" s="1554"/>
      <c r="B839" s="1562"/>
      <c r="C839" s="1579" t="s">
        <v>1704</v>
      </c>
      <c r="D839" s="1579" t="s">
        <v>1705</v>
      </c>
      <c r="E839" s="1579" t="s">
        <v>1706</v>
      </c>
      <c r="F839" s="1579" t="s">
        <v>1707</v>
      </c>
      <c r="G839" s="1580" t="s">
        <v>1706</v>
      </c>
      <c r="H839" s="1579" t="s">
        <v>1707</v>
      </c>
      <c r="I839" s="1581" t="s">
        <v>1524</v>
      </c>
      <c r="J839" s="2654"/>
      <c r="K839" s="1585"/>
      <c r="L839" s="1585"/>
      <c r="M839" s="1585"/>
      <c r="N839" s="1585"/>
      <c r="O839" s="1585"/>
      <c r="P839" s="1585"/>
      <c r="Q839" s="1585"/>
      <c r="R839" s="1585"/>
      <c r="S839" s="1585"/>
      <c r="T839" s="1585"/>
      <c r="U839" s="1585"/>
      <c r="V839" s="1585"/>
    </row>
    <row r="840" spans="1:22" s="1583" customFormat="1" ht="45" hidden="1" x14ac:dyDescent="0.25">
      <c r="A840" s="1554"/>
      <c r="B840" s="1562"/>
      <c r="C840" s="1579" t="s">
        <v>1704</v>
      </c>
      <c r="D840" s="1579" t="s">
        <v>1705</v>
      </c>
      <c r="E840" s="1579" t="s">
        <v>1708</v>
      </c>
      <c r="F840" s="1579" t="s">
        <v>1709</v>
      </c>
      <c r="G840" s="1580" t="s">
        <v>1708</v>
      </c>
      <c r="H840" s="1579" t="s">
        <v>1709</v>
      </c>
      <c r="I840" s="1581" t="s">
        <v>1524</v>
      </c>
      <c r="J840" s="2654"/>
      <c r="K840" s="1585"/>
      <c r="L840" s="1585"/>
      <c r="M840" s="1585"/>
      <c r="N840" s="1585"/>
      <c r="O840" s="1585"/>
      <c r="P840" s="1585"/>
      <c r="Q840" s="1585"/>
      <c r="R840" s="1585"/>
      <c r="S840" s="1585"/>
      <c r="T840" s="1585"/>
      <c r="U840" s="1585"/>
      <c r="V840" s="1585"/>
    </row>
    <row r="841" spans="1:22" s="1583" customFormat="1" ht="33.75" x14ac:dyDescent="0.25">
      <c r="A841" s="1554"/>
      <c r="B841" s="1562"/>
      <c r="C841" s="1579" t="s">
        <v>1710</v>
      </c>
      <c r="D841" s="1579" t="s">
        <v>1711</v>
      </c>
      <c r="E841" s="1579" t="s">
        <v>1712</v>
      </c>
      <c r="F841" s="1579" t="s">
        <v>1713</v>
      </c>
      <c r="G841" s="1580" t="s">
        <v>1712</v>
      </c>
      <c r="H841" s="1579" t="s">
        <v>1713</v>
      </c>
      <c r="I841" s="1581" t="s">
        <v>1524</v>
      </c>
      <c r="J841" s="2654">
        <f>(K841+L841+M841+N841)</f>
        <v>16</v>
      </c>
      <c r="K841" s="1585">
        <v>4</v>
      </c>
      <c r="L841" s="1585">
        <v>4</v>
      </c>
      <c r="M841" s="1585">
        <v>4</v>
      </c>
      <c r="N841" s="1585">
        <v>4</v>
      </c>
      <c r="O841" s="1585"/>
      <c r="P841" s="2656">
        <v>75420</v>
      </c>
      <c r="Q841" s="1585"/>
      <c r="R841" s="1585"/>
      <c r="S841" s="1585"/>
      <c r="T841" s="1585"/>
      <c r="U841" s="2656">
        <v>75220</v>
      </c>
      <c r="V841" s="1585"/>
    </row>
    <row r="842" spans="1:22" s="1583" customFormat="1" ht="33.75" hidden="1" x14ac:dyDescent="0.25">
      <c r="A842" s="1554"/>
      <c r="B842" s="1562"/>
      <c r="C842" s="1579" t="s">
        <v>1710</v>
      </c>
      <c r="D842" s="1579" t="s">
        <v>1711</v>
      </c>
      <c r="E842" s="1579" t="s">
        <v>1714</v>
      </c>
      <c r="F842" s="1579" t="s">
        <v>1715</v>
      </c>
      <c r="G842" s="1580" t="s">
        <v>1714</v>
      </c>
      <c r="H842" s="1579" t="s">
        <v>1715</v>
      </c>
      <c r="I842" s="1581" t="s">
        <v>1524</v>
      </c>
      <c r="J842" s="2654"/>
      <c r="K842" s="1585"/>
      <c r="L842" s="1585"/>
      <c r="M842" s="1585"/>
      <c r="N842" s="1585"/>
      <c r="O842" s="1585"/>
      <c r="P842" s="1585"/>
      <c r="Q842" s="1585"/>
      <c r="R842" s="1585"/>
      <c r="S842" s="1585"/>
      <c r="T842" s="1585"/>
      <c r="U842" s="1585"/>
      <c r="V842" s="1585"/>
    </row>
    <row r="843" spans="1:22" s="1583" customFormat="1" ht="71.25" hidden="1" customHeight="1" x14ac:dyDescent="0.25">
      <c r="A843" s="1554"/>
      <c r="B843" s="1562"/>
      <c r="C843" s="1579" t="s">
        <v>1716</v>
      </c>
      <c r="D843" s="1579" t="s">
        <v>1717</v>
      </c>
      <c r="E843" s="1579" t="s">
        <v>1718</v>
      </c>
      <c r="F843" s="1579" t="s">
        <v>1719</v>
      </c>
      <c r="G843" s="1580" t="s">
        <v>1718</v>
      </c>
      <c r="H843" s="1579" t="s">
        <v>1719</v>
      </c>
      <c r="I843" s="1581" t="s">
        <v>1524</v>
      </c>
      <c r="J843" s="2654"/>
      <c r="K843" s="1585"/>
      <c r="L843" s="1585"/>
      <c r="M843" s="1585"/>
      <c r="N843" s="1585"/>
      <c r="O843" s="1585"/>
      <c r="P843" s="1585"/>
      <c r="Q843" s="1585"/>
      <c r="R843" s="1585"/>
      <c r="S843" s="1585"/>
      <c r="T843" s="1585"/>
      <c r="U843" s="1585"/>
      <c r="V843" s="1585"/>
    </row>
    <row r="844" spans="1:22" s="1583" customFormat="1" ht="45" hidden="1" x14ac:dyDescent="0.25">
      <c r="A844" s="1558"/>
      <c r="B844" s="1563"/>
      <c r="C844" s="1579" t="s">
        <v>1716</v>
      </c>
      <c r="D844" s="1579" t="s">
        <v>1717</v>
      </c>
      <c r="E844" s="1579" t="s">
        <v>1720</v>
      </c>
      <c r="F844" s="1579" t="s">
        <v>1721</v>
      </c>
      <c r="G844" s="1580" t="s">
        <v>1720</v>
      </c>
      <c r="H844" s="1579" t="s">
        <v>1721</v>
      </c>
      <c r="I844" s="1581" t="s">
        <v>1524</v>
      </c>
      <c r="J844" s="2654"/>
      <c r="K844" s="1585"/>
      <c r="L844" s="1585"/>
      <c r="M844" s="1585"/>
      <c r="N844" s="1585"/>
      <c r="O844" s="1585"/>
      <c r="P844" s="1585"/>
      <c r="Q844" s="1585"/>
      <c r="R844" s="1585"/>
      <c r="S844" s="1585"/>
      <c r="T844" s="1585"/>
      <c r="U844" s="1585"/>
      <c r="V844" s="1585"/>
    </row>
    <row r="845" spans="1:22" x14ac:dyDescent="0.25">
      <c r="A845" s="1156"/>
      <c r="B845" s="1156"/>
      <c r="C845" s="1270"/>
      <c r="D845" s="1271"/>
      <c r="E845" s="1272"/>
      <c r="F845" s="1160"/>
      <c r="G845" s="1273"/>
      <c r="H845" s="1156"/>
      <c r="I845" s="1160"/>
      <c r="J845" s="1156"/>
      <c r="K845" s="1156"/>
      <c r="L845" s="1156"/>
      <c r="M845" s="1156"/>
      <c r="N845" s="1156"/>
      <c r="O845" s="1156"/>
      <c r="P845" s="1156"/>
      <c r="Q845" s="1156"/>
      <c r="R845" s="1156"/>
      <c r="S845" s="1156"/>
      <c r="T845" s="1156"/>
      <c r="U845" s="1156"/>
      <c r="V845" s="1156"/>
    </row>
    <row r="846" spans="1:22" x14ac:dyDescent="0.25">
      <c r="A846" s="1156"/>
      <c r="B846" s="1156"/>
      <c r="C846" s="1270"/>
      <c r="D846" s="1271"/>
      <c r="E846" s="1272"/>
      <c r="F846" s="1160"/>
      <c r="G846" s="1273"/>
      <c r="H846" s="1156"/>
      <c r="I846" s="1160"/>
      <c r="J846" s="1156"/>
      <c r="K846" s="1156"/>
      <c r="L846" s="1156"/>
      <c r="M846" s="1156"/>
      <c r="N846" s="1156"/>
      <c r="O846" s="1156"/>
      <c r="P846" s="1156"/>
      <c r="Q846" s="1156"/>
      <c r="R846" s="1156"/>
      <c r="S846" s="1156"/>
      <c r="T846" s="1156"/>
      <c r="U846" s="1156"/>
      <c r="V846" s="1156"/>
    </row>
    <row r="847" spans="1:22" x14ac:dyDescent="0.25">
      <c r="A847" s="1268" t="s">
        <v>0</v>
      </c>
      <c r="B847" s="1268"/>
      <c r="C847" s="1268"/>
      <c r="D847" s="1268"/>
      <c r="E847" s="1268"/>
      <c r="F847" s="1268"/>
      <c r="G847" s="1268"/>
      <c r="H847" s="1268"/>
      <c r="I847" s="1268"/>
      <c r="J847" s="1268"/>
      <c r="K847" s="1268"/>
      <c r="L847" s="1268"/>
      <c r="M847" s="1268"/>
      <c r="N847" s="1268"/>
      <c r="O847" s="1268"/>
      <c r="P847" s="1268"/>
      <c r="Q847" s="1268"/>
      <c r="R847" s="1268"/>
      <c r="S847" s="1268"/>
      <c r="T847" s="1268"/>
      <c r="U847" s="1268"/>
      <c r="V847" s="1268"/>
    </row>
    <row r="848" spans="1:22" x14ac:dyDescent="0.25">
      <c r="A848" s="1268" t="s">
        <v>244</v>
      </c>
      <c r="B848" s="1268"/>
      <c r="C848" s="1268"/>
      <c r="D848" s="1268"/>
      <c r="E848" s="1268"/>
      <c r="F848" s="1268"/>
      <c r="G848" s="1268"/>
      <c r="H848" s="1268"/>
      <c r="I848" s="1268"/>
      <c r="J848" s="1268"/>
      <c r="K848" s="1268"/>
      <c r="L848" s="1268"/>
      <c r="M848" s="1268"/>
      <c r="N848" s="1268"/>
      <c r="O848" s="1268"/>
      <c r="P848" s="1268"/>
      <c r="Q848" s="1268"/>
      <c r="R848" s="1268"/>
      <c r="S848" s="1268"/>
      <c r="T848" s="1268"/>
      <c r="U848" s="1268"/>
      <c r="V848" s="1268"/>
    </row>
    <row r="850" spans="1:22" x14ac:dyDescent="0.25">
      <c r="A850" s="1461" t="s">
        <v>1957</v>
      </c>
      <c r="B850" s="1461"/>
      <c r="C850" s="1462"/>
      <c r="D850" s="1461"/>
      <c r="E850" s="1463"/>
      <c r="F850" s="1461"/>
      <c r="G850" s="1464"/>
      <c r="H850" s="1156"/>
      <c r="I850" s="1160"/>
      <c r="J850" s="1156"/>
      <c r="K850" s="1156"/>
      <c r="L850" s="1156"/>
      <c r="M850" s="1156"/>
      <c r="N850" s="1156"/>
      <c r="O850" s="1156"/>
      <c r="P850" s="1156"/>
      <c r="Q850" s="1156"/>
      <c r="R850" s="1156"/>
      <c r="S850" s="1156"/>
      <c r="T850" s="1156"/>
      <c r="U850" s="1156"/>
      <c r="V850" s="1156"/>
    </row>
    <row r="851" spans="1:22" x14ac:dyDescent="0.25">
      <c r="A851" s="1461" t="s">
        <v>1494</v>
      </c>
      <c r="B851" s="1461"/>
      <c r="C851" s="1462"/>
      <c r="D851" s="1461"/>
      <c r="E851" s="1463"/>
      <c r="F851" s="1461"/>
      <c r="G851" s="1464"/>
      <c r="H851" s="1461"/>
      <c r="I851" s="1461"/>
      <c r="J851" s="1461"/>
      <c r="K851" s="1461"/>
      <c r="L851" s="1461"/>
      <c r="M851" s="1461"/>
      <c r="N851" s="1461"/>
      <c r="O851" s="1461"/>
      <c r="P851" s="1461"/>
      <c r="Q851" s="1156"/>
      <c r="R851" s="1156"/>
      <c r="S851" s="1156"/>
      <c r="T851" s="1156"/>
      <c r="U851" s="1156"/>
      <c r="V851" s="1156"/>
    </row>
    <row r="852" spans="1:22" ht="15.75" thickBot="1" x14ac:dyDescent="0.3">
      <c r="A852" s="1156"/>
      <c r="B852" s="1156"/>
      <c r="C852" s="1270"/>
      <c r="D852" s="1271"/>
      <c r="E852" s="1272"/>
      <c r="F852" s="1160"/>
      <c r="G852" s="1273"/>
      <c r="H852" s="1156"/>
      <c r="I852" s="1160"/>
      <c r="J852" s="1156"/>
      <c r="K852" s="1156"/>
      <c r="L852" s="1156"/>
      <c r="M852" s="1156"/>
      <c r="N852" s="1156"/>
      <c r="O852" s="1156"/>
      <c r="P852" s="1156"/>
      <c r="Q852" s="1156"/>
      <c r="R852" s="1156"/>
      <c r="S852" s="1156"/>
      <c r="T852" s="1156"/>
      <c r="U852" s="1156"/>
      <c r="V852" s="1156"/>
    </row>
    <row r="853" spans="1:22" ht="12.75" customHeight="1" x14ac:dyDescent="0.25">
      <c r="A853" s="1547" t="s">
        <v>4</v>
      </c>
      <c r="B853" s="1167" t="s">
        <v>247</v>
      </c>
      <c r="C853" s="1165" t="s">
        <v>5</v>
      </c>
      <c r="D853" s="1274" t="s">
        <v>6</v>
      </c>
      <c r="E853" s="1165" t="s">
        <v>7</v>
      </c>
      <c r="F853" s="1167" t="s">
        <v>248</v>
      </c>
      <c r="G853" s="1168" t="s">
        <v>249</v>
      </c>
      <c r="H853" s="1166" t="s">
        <v>250</v>
      </c>
      <c r="I853" s="1165" t="s">
        <v>11</v>
      </c>
      <c r="J853" s="1169" t="s">
        <v>251</v>
      </c>
      <c r="K853" s="1170" t="s">
        <v>252</v>
      </c>
      <c r="L853" s="1171"/>
      <c r="M853" s="1171"/>
      <c r="N853" s="1171"/>
      <c r="O853" s="1172" t="s">
        <v>253</v>
      </c>
      <c r="P853" s="1173"/>
      <c r="Q853" s="1173"/>
      <c r="R853" s="1173"/>
      <c r="S853" s="1173"/>
      <c r="T853" s="1174"/>
      <c r="U853" s="1175" t="s">
        <v>15</v>
      </c>
      <c r="V853" s="1168" t="s">
        <v>16</v>
      </c>
    </row>
    <row r="854" spans="1:22" ht="24.75" x14ac:dyDescent="0.25">
      <c r="A854" s="1548"/>
      <c r="B854" s="1178"/>
      <c r="C854" s="1176"/>
      <c r="D854" s="1275"/>
      <c r="E854" s="1176"/>
      <c r="F854" s="1178"/>
      <c r="G854" s="1179"/>
      <c r="H854" s="1177"/>
      <c r="I854" s="1176"/>
      <c r="J854" s="1180"/>
      <c r="K854" s="1181"/>
      <c r="L854" s="1182"/>
      <c r="M854" s="1182"/>
      <c r="N854" s="1182"/>
      <c r="O854" s="1183" t="s">
        <v>17</v>
      </c>
      <c r="P854" s="1184" t="s">
        <v>18</v>
      </c>
      <c r="Q854" s="1184" t="s">
        <v>19</v>
      </c>
      <c r="R854" s="1184" t="s">
        <v>254</v>
      </c>
      <c r="S854" s="1185" t="s">
        <v>21</v>
      </c>
      <c r="T854" s="1186" t="s">
        <v>255</v>
      </c>
      <c r="U854" s="1180"/>
      <c r="V854" s="1179"/>
    </row>
    <row r="855" spans="1:22" ht="25.5" thickBot="1" x14ac:dyDescent="0.3">
      <c r="A855" s="1549"/>
      <c r="B855" s="1189"/>
      <c r="C855" s="1187"/>
      <c r="D855" s="1276"/>
      <c r="E855" s="1187"/>
      <c r="F855" s="1189"/>
      <c r="G855" s="1190"/>
      <c r="H855" s="1188"/>
      <c r="I855" s="1187"/>
      <c r="J855" s="1191"/>
      <c r="K855" s="1192" t="s">
        <v>23</v>
      </c>
      <c r="L855" s="1192" t="s">
        <v>24</v>
      </c>
      <c r="M855" s="1192" t="s">
        <v>25</v>
      </c>
      <c r="N855" s="1192" t="s">
        <v>26</v>
      </c>
      <c r="O855" s="1192" t="s">
        <v>256</v>
      </c>
      <c r="P855" s="1192" t="s">
        <v>742</v>
      </c>
      <c r="Q855" s="1192" t="s">
        <v>258</v>
      </c>
      <c r="R855" s="1192" t="s">
        <v>259</v>
      </c>
      <c r="S855" s="1277" t="s">
        <v>260</v>
      </c>
      <c r="T855" s="1194"/>
      <c r="U855" s="1194"/>
      <c r="V855" s="1190"/>
    </row>
    <row r="856" spans="1:22" ht="19.5" customHeight="1" x14ac:dyDescent="0.25">
      <c r="A856" s="1586" t="s">
        <v>1495</v>
      </c>
      <c r="B856" s="1587"/>
      <c r="C856" s="1587"/>
      <c r="D856" s="1587"/>
      <c r="E856" s="1587"/>
      <c r="F856" s="1587"/>
      <c r="G856" s="1587"/>
      <c r="H856" s="1587"/>
      <c r="I856" s="1587"/>
      <c r="J856" s="1587"/>
      <c r="K856" s="1587"/>
      <c r="L856" s="1587"/>
      <c r="M856" s="1588"/>
      <c r="N856" s="1589"/>
      <c r="O856" s="1590"/>
      <c r="P856" s="1590"/>
      <c r="Q856" s="1590"/>
      <c r="R856" s="1590"/>
      <c r="S856" s="1590"/>
      <c r="T856" s="1590"/>
      <c r="U856" s="1590"/>
      <c r="V856" s="1590"/>
    </row>
    <row r="857" spans="1:22" s="1589" customFormat="1" ht="29.25" hidden="1" customHeight="1" x14ac:dyDescent="0.15">
      <c r="A857" s="2258" t="s">
        <v>1496</v>
      </c>
      <c r="B857" s="1318" t="s">
        <v>1581</v>
      </c>
      <c r="C857" s="1593" t="s">
        <v>1498</v>
      </c>
      <c r="D857" s="1593" t="s">
        <v>35</v>
      </c>
      <c r="E857" s="1593" t="s">
        <v>2257</v>
      </c>
      <c r="F857" s="1594" t="s">
        <v>2258</v>
      </c>
      <c r="G857" s="1595" t="s">
        <v>2257</v>
      </c>
      <c r="H857" s="1594" t="s">
        <v>2258</v>
      </c>
      <c r="I857" s="1596" t="s">
        <v>1588</v>
      </c>
      <c r="J857" s="2657"/>
      <c r="K857" s="1590"/>
      <c r="L857" s="1590"/>
      <c r="M857" s="1590"/>
      <c r="N857" s="1590"/>
      <c r="O857" s="1590"/>
      <c r="P857" s="1590"/>
      <c r="Q857" s="1590"/>
      <c r="R857" s="1590"/>
      <c r="S857" s="1590"/>
      <c r="T857" s="1590"/>
      <c r="U857" s="1590"/>
      <c r="V857" s="1590"/>
    </row>
    <row r="858" spans="1:22" s="1589" customFormat="1" ht="25.5" hidden="1" customHeight="1" x14ac:dyDescent="0.15">
      <c r="A858" s="1591"/>
      <c r="B858" s="1592"/>
      <c r="C858" s="1593" t="s">
        <v>1498</v>
      </c>
      <c r="D858" s="1593" t="s">
        <v>35</v>
      </c>
      <c r="E858" s="1593" t="s">
        <v>1499</v>
      </c>
      <c r="F858" s="1594" t="s">
        <v>1500</v>
      </c>
      <c r="G858" s="1595" t="s">
        <v>1499</v>
      </c>
      <c r="H858" s="1594" t="s">
        <v>1500</v>
      </c>
      <c r="I858" s="1596" t="s">
        <v>1501</v>
      </c>
      <c r="J858" s="2657"/>
      <c r="K858" s="1590"/>
      <c r="L858" s="1590"/>
      <c r="M858" s="1590"/>
      <c r="N858" s="1590"/>
      <c r="O858" s="1590"/>
      <c r="P858" s="1590"/>
      <c r="Q858" s="1590"/>
      <c r="R858" s="1590"/>
      <c r="S858" s="1590"/>
      <c r="T858" s="1590"/>
      <c r="U858" s="1590"/>
      <c r="V858" s="1590"/>
    </row>
    <row r="859" spans="1:22" s="1589" customFormat="1" ht="31.5" hidden="1" customHeight="1" x14ac:dyDescent="0.15">
      <c r="A859" s="1591"/>
      <c r="B859" s="1592"/>
      <c r="C859" s="2260" t="s">
        <v>1503</v>
      </c>
      <c r="D859" s="2261" t="s">
        <v>1504</v>
      </c>
      <c r="E859" s="2262" t="s">
        <v>1505</v>
      </c>
      <c r="F859" s="2261" t="s">
        <v>1506</v>
      </c>
      <c r="G859" s="2229" t="s">
        <v>1505</v>
      </c>
      <c r="H859" s="1594" t="s">
        <v>1506</v>
      </c>
      <c r="I859" s="1596" t="s">
        <v>1507</v>
      </c>
      <c r="J859" s="2657"/>
      <c r="K859" s="1590"/>
      <c r="L859" s="1590"/>
      <c r="M859" s="1590"/>
      <c r="N859" s="1590"/>
      <c r="O859" s="1590"/>
      <c r="P859" s="1590"/>
      <c r="Q859" s="1590"/>
      <c r="R859" s="1590"/>
      <c r="S859" s="1590"/>
      <c r="T859" s="1590"/>
      <c r="U859" s="1590"/>
      <c r="V859" s="1590"/>
    </row>
    <row r="860" spans="1:22" s="1589" customFormat="1" ht="31.5" hidden="1" customHeight="1" x14ac:dyDescent="0.15">
      <c r="A860" s="1591"/>
      <c r="B860" s="1592"/>
      <c r="C860" s="2263"/>
      <c r="D860" s="2264"/>
      <c r="E860" s="2265"/>
      <c r="F860" s="2264"/>
      <c r="G860" s="2229" t="s">
        <v>1508</v>
      </c>
      <c r="H860" s="1594" t="s">
        <v>1509</v>
      </c>
      <c r="I860" s="1596" t="s">
        <v>1510</v>
      </c>
      <c r="J860" s="2657"/>
      <c r="K860" s="1590"/>
      <c r="L860" s="1590"/>
      <c r="M860" s="1590"/>
      <c r="N860" s="1590"/>
      <c r="O860" s="1590"/>
      <c r="P860" s="1590"/>
      <c r="Q860" s="1590"/>
      <c r="R860" s="1590"/>
      <c r="S860" s="1590"/>
      <c r="T860" s="1590"/>
      <c r="U860" s="1590"/>
      <c r="V860" s="1590"/>
    </row>
    <row r="861" spans="1:22" s="1589" customFormat="1" ht="31.5" hidden="1" customHeight="1" x14ac:dyDescent="0.15">
      <c r="A861" s="1591"/>
      <c r="B861" s="1592"/>
      <c r="C861" s="2263"/>
      <c r="D861" s="2264"/>
      <c r="E861" s="2265"/>
      <c r="F861" s="2264"/>
      <c r="G861" s="2229" t="s">
        <v>1511</v>
      </c>
      <c r="H861" s="1594" t="s">
        <v>1512</v>
      </c>
      <c r="I861" s="1596" t="s">
        <v>1513</v>
      </c>
      <c r="J861" s="2657"/>
      <c r="K861" s="1590"/>
      <c r="L861" s="1590"/>
      <c r="M861" s="1590"/>
      <c r="N861" s="1590"/>
      <c r="O861" s="1590"/>
      <c r="P861" s="1590"/>
      <c r="Q861" s="1590"/>
      <c r="R861" s="1590"/>
      <c r="S861" s="1590"/>
      <c r="T861" s="1590"/>
      <c r="U861" s="1590"/>
      <c r="V861" s="1590"/>
    </row>
    <row r="862" spans="1:22" s="1589" customFormat="1" ht="31.5" hidden="1" customHeight="1" x14ac:dyDescent="0.15">
      <c r="A862" s="1591"/>
      <c r="B862" s="1592"/>
      <c r="C862" s="2267"/>
      <c r="D862" s="2268"/>
      <c r="E862" s="2269"/>
      <c r="F862" s="2268"/>
      <c r="G862" s="2229" t="s">
        <v>1514</v>
      </c>
      <c r="H862" s="1594" t="s">
        <v>1515</v>
      </c>
      <c r="I862" s="1596" t="s">
        <v>1516</v>
      </c>
      <c r="J862" s="2657"/>
      <c r="K862" s="1590"/>
      <c r="L862" s="1590"/>
      <c r="M862" s="1590"/>
      <c r="N862" s="1590"/>
      <c r="O862" s="1590"/>
      <c r="P862" s="1590"/>
      <c r="Q862" s="1590"/>
      <c r="R862" s="1590"/>
      <c r="S862" s="1590"/>
      <c r="T862" s="1590"/>
      <c r="U862" s="1590"/>
      <c r="V862" s="1590"/>
    </row>
    <row r="863" spans="1:22" s="1589" customFormat="1" ht="22.5" hidden="1" customHeight="1" x14ac:dyDescent="0.15">
      <c r="A863" s="1591"/>
      <c r="B863" s="1592"/>
      <c r="C863" s="2270" t="s">
        <v>1518</v>
      </c>
      <c r="D863" s="2270" t="s">
        <v>1519</v>
      </c>
      <c r="E863" s="2270" t="s">
        <v>1520</v>
      </c>
      <c r="F863" s="2270" t="s">
        <v>1521</v>
      </c>
      <c r="G863" s="1520" t="s">
        <v>1520</v>
      </c>
      <c r="H863" s="1399" t="s">
        <v>1521</v>
      </c>
      <c r="I863" s="1614" t="s">
        <v>1507</v>
      </c>
      <c r="J863" s="2657"/>
      <c r="K863" s="1590"/>
      <c r="L863" s="1590"/>
      <c r="M863" s="1590"/>
      <c r="N863" s="1590"/>
      <c r="O863" s="1590"/>
      <c r="P863" s="1590"/>
      <c r="Q863" s="1590"/>
      <c r="R863" s="1590"/>
      <c r="S863" s="1590"/>
      <c r="T863" s="1590"/>
      <c r="U863" s="1590"/>
      <c r="V863" s="1590"/>
    </row>
    <row r="864" spans="1:22" s="1589" customFormat="1" ht="22.5" hidden="1" customHeight="1" x14ac:dyDescent="0.15">
      <c r="A864" s="1591"/>
      <c r="B864" s="1592"/>
      <c r="C864" s="1599"/>
      <c r="D864" s="1599"/>
      <c r="E864" s="1599"/>
      <c r="F864" s="1599"/>
      <c r="G864" s="1602" t="s">
        <v>1522</v>
      </c>
      <c r="H864" s="1399" t="s">
        <v>1523</v>
      </c>
      <c r="I864" s="1603" t="s">
        <v>1524</v>
      </c>
      <c r="J864" s="2657"/>
      <c r="K864" s="1590"/>
      <c r="L864" s="1590"/>
      <c r="M864" s="1590"/>
      <c r="N864" s="1590"/>
      <c r="O864" s="1590"/>
      <c r="P864" s="1590"/>
      <c r="Q864" s="1590"/>
      <c r="R864" s="1590"/>
      <c r="S864" s="1590"/>
      <c r="T864" s="1590"/>
      <c r="U864" s="1590"/>
      <c r="V864" s="1590"/>
    </row>
    <row r="865" spans="1:22" s="1589" customFormat="1" ht="22.5" hidden="1" customHeight="1" x14ac:dyDescent="0.15">
      <c r="A865" s="1591"/>
      <c r="B865" s="1592"/>
      <c r="C865" s="1599"/>
      <c r="D865" s="1599"/>
      <c r="E865" s="1599"/>
      <c r="F865" s="1599"/>
      <c r="G865" s="1602" t="s">
        <v>1525</v>
      </c>
      <c r="H865" s="1399" t="s">
        <v>1526</v>
      </c>
      <c r="I865" s="1596"/>
      <c r="J865" s="2657"/>
      <c r="K865" s="1590"/>
      <c r="L865" s="1590"/>
      <c r="M865" s="1590"/>
      <c r="N865" s="1590"/>
      <c r="O865" s="1590"/>
      <c r="P865" s="1590"/>
      <c r="Q865" s="1590"/>
      <c r="R865" s="1590"/>
      <c r="S865" s="1590"/>
      <c r="T865" s="1590"/>
      <c r="U865" s="1590"/>
      <c r="V865" s="1590"/>
    </row>
    <row r="866" spans="1:22" s="1589" customFormat="1" ht="22.5" hidden="1" customHeight="1" x14ac:dyDescent="0.15">
      <c r="A866" s="1591"/>
      <c r="B866" s="1592"/>
      <c r="C866" s="1599"/>
      <c r="D866" s="1599"/>
      <c r="E866" s="1599"/>
      <c r="F866" s="1599"/>
      <c r="G866" s="1602" t="s">
        <v>1527</v>
      </c>
      <c r="H866" s="1399" t="s">
        <v>1528</v>
      </c>
      <c r="I866" s="1596"/>
      <c r="J866" s="2657"/>
      <c r="K866" s="1590"/>
      <c r="L866" s="1590"/>
      <c r="M866" s="1590"/>
      <c r="N866" s="1590"/>
      <c r="O866" s="1590"/>
      <c r="P866" s="1590"/>
      <c r="Q866" s="1590"/>
      <c r="R866" s="1590"/>
      <c r="S866" s="1590"/>
      <c r="T866" s="1590"/>
      <c r="U866" s="1590"/>
      <c r="V866" s="1590"/>
    </row>
    <row r="867" spans="1:22" s="1589" customFormat="1" ht="22.5" hidden="1" customHeight="1" x14ac:dyDescent="0.15">
      <c r="A867" s="1591"/>
      <c r="B867" s="1592"/>
      <c r="C867" s="1599"/>
      <c r="D867" s="1599"/>
      <c r="E867" s="1599"/>
      <c r="F867" s="1599"/>
      <c r="G867" s="1602" t="s">
        <v>1529</v>
      </c>
      <c r="H867" s="1399" t="s">
        <v>1530</v>
      </c>
      <c r="I867" s="1596"/>
      <c r="J867" s="2657"/>
      <c r="K867" s="1590"/>
      <c r="L867" s="1590"/>
      <c r="M867" s="1590"/>
      <c r="N867" s="1590"/>
      <c r="O867" s="1590"/>
      <c r="P867" s="1590"/>
      <c r="Q867" s="1590"/>
      <c r="R867" s="1590"/>
      <c r="S867" s="1590"/>
      <c r="T867" s="1590"/>
      <c r="U867" s="1590"/>
      <c r="V867" s="1590"/>
    </row>
    <row r="868" spans="1:22" s="1589" customFormat="1" ht="22.5" hidden="1" customHeight="1" x14ac:dyDescent="0.15">
      <c r="A868" s="1591"/>
      <c r="B868" s="1592"/>
      <c r="C868" s="1599"/>
      <c r="D868" s="1599"/>
      <c r="E868" s="1599"/>
      <c r="F868" s="1599"/>
      <c r="G868" s="1602" t="s">
        <v>1531</v>
      </c>
      <c r="H868" s="1399" t="s">
        <v>1532</v>
      </c>
      <c r="I868" s="1596"/>
      <c r="J868" s="2657"/>
      <c r="K868" s="1590"/>
      <c r="L868" s="1590"/>
      <c r="M868" s="1590"/>
      <c r="N868" s="1590"/>
      <c r="O868" s="1590"/>
      <c r="P868" s="1590"/>
      <c r="Q868" s="1590"/>
      <c r="R868" s="1590"/>
      <c r="S868" s="1590"/>
      <c r="T868" s="1590"/>
      <c r="U868" s="1590"/>
      <c r="V868" s="1590"/>
    </row>
    <row r="869" spans="1:22" s="1589" customFormat="1" ht="22.5" hidden="1" customHeight="1" x14ac:dyDescent="0.15">
      <c r="A869" s="1591"/>
      <c r="B869" s="1592"/>
      <c r="C869" s="1599"/>
      <c r="D869" s="1599"/>
      <c r="E869" s="1599"/>
      <c r="F869" s="1599"/>
      <c r="G869" s="1602" t="s">
        <v>1533</v>
      </c>
      <c r="H869" s="1399" t="s">
        <v>1534</v>
      </c>
      <c r="I869" s="1596"/>
      <c r="J869" s="2657"/>
      <c r="K869" s="1590"/>
      <c r="L869" s="1590"/>
      <c r="M869" s="1590"/>
      <c r="N869" s="1590"/>
      <c r="O869" s="1590"/>
      <c r="P869" s="1590"/>
      <c r="Q869" s="1590"/>
      <c r="R869" s="1590"/>
      <c r="S869" s="1590"/>
      <c r="T869" s="1590"/>
      <c r="U869" s="1590"/>
      <c r="V869" s="1590"/>
    </row>
    <row r="870" spans="1:22" s="1589" customFormat="1" ht="22.5" hidden="1" customHeight="1" x14ac:dyDescent="0.15">
      <c r="A870" s="1591"/>
      <c r="B870" s="1592"/>
      <c r="C870" s="1599"/>
      <c r="D870" s="1599"/>
      <c r="E870" s="1599"/>
      <c r="F870" s="1599"/>
      <c r="G870" s="1602" t="s">
        <v>1535</v>
      </c>
      <c r="H870" s="1399" t="s">
        <v>1536</v>
      </c>
      <c r="I870" s="1596"/>
      <c r="J870" s="2657"/>
      <c r="K870" s="1590"/>
      <c r="L870" s="1590"/>
      <c r="M870" s="1590"/>
      <c r="N870" s="1590"/>
      <c r="O870" s="1590"/>
      <c r="P870" s="1590"/>
      <c r="Q870" s="1590"/>
      <c r="R870" s="1590"/>
      <c r="S870" s="1590"/>
      <c r="T870" s="1590"/>
      <c r="U870" s="1590"/>
      <c r="V870" s="1590"/>
    </row>
    <row r="871" spans="1:22" s="1589" customFormat="1" ht="22.5" hidden="1" customHeight="1" x14ac:dyDescent="0.15">
      <c r="A871" s="1591"/>
      <c r="B871" s="1592"/>
      <c r="C871" s="1599"/>
      <c r="D871" s="1599"/>
      <c r="E871" s="1599"/>
      <c r="F871" s="1599"/>
      <c r="G871" s="1602" t="s">
        <v>1537</v>
      </c>
      <c r="H871" s="1399" t="s">
        <v>1538</v>
      </c>
      <c r="I871" s="1596"/>
      <c r="J871" s="2657"/>
      <c r="K871" s="1590"/>
      <c r="L871" s="1590"/>
      <c r="M871" s="1590"/>
      <c r="N871" s="1590"/>
      <c r="O871" s="1590"/>
      <c r="P871" s="1590"/>
      <c r="Q871" s="1590"/>
      <c r="R871" s="1590"/>
      <c r="S871" s="1590"/>
      <c r="T871" s="1590"/>
      <c r="U871" s="1590"/>
      <c r="V871" s="1590"/>
    </row>
    <row r="872" spans="1:22" s="1589" customFormat="1" ht="22.5" hidden="1" customHeight="1" x14ac:dyDescent="0.15">
      <c r="A872" s="1591"/>
      <c r="B872" s="1592"/>
      <c r="C872" s="1599"/>
      <c r="D872" s="1599"/>
      <c r="E872" s="1599"/>
      <c r="F872" s="1599"/>
      <c r="G872" s="1602" t="s">
        <v>1539</v>
      </c>
      <c r="H872" s="1399" t="s">
        <v>1540</v>
      </c>
      <c r="I872" s="1596"/>
      <c r="J872" s="2657"/>
      <c r="K872" s="1590"/>
      <c r="L872" s="1590"/>
      <c r="M872" s="1590"/>
      <c r="N872" s="1590"/>
      <c r="O872" s="1590"/>
      <c r="P872" s="1590"/>
      <c r="Q872" s="1590"/>
      <c r="R872" s="1590"/>
      <c r="S872" s="1590"/>
      <c r="T872" s="1590"/>
      <c r="U872" s="1590"/>
      <c r="V872" s="1590"/>
    </row>
    <row r="873" spans="1:22" s="1589" customFormat="1" ht="22.5" hidden="1" customHeight="1" x14ac:dyDescent="0.15">
      <c r="A873" s="1591"/>
      <c r="B873" s="1592"/>
      <c r="C873" s="1599"/>
      <c r="D873" s="1599"/>
      <c r="E873" s="1599"/>
      <c r="F873" s="1599"/>
      <c r="G873" s="1602" t="s">
        <v>1541</v>
      </c>
      <c r="H873" s="1399" t="s">
        <v>1542</v>
      </c>
      <c r="I873" s="1596"/>
      <c r="J873" s="2657"/>
      <c r="K873" s="1590"/>
      <c r="L873" s="1590"/>
      <c r="M873" s="1590"/>
      <c r="N873" s="1590"/>
      <c r="O873" s="1590"/>
      <c r="P873" s="1590"/>
      <c r="Q873" s="1590"/>
      <c r="R873" s="1590"/>
      <c r="S873" s="1590"/>
      <c r="T873" s="1590"/>
      <c r="U873" s="1590"/>
      <c r="V873" s="1590"/>
    </row>
    <row r="874" spans="1:22" s="1589" customFormat="1" ht="22.5" hidden="1" customHeight="1" x14ac:dyDescent="0.15">
      <c r="A874" s="1591"/>
      <c r="B874" s="1592"/>
      <c r="C874" s="1599"/>
      <c r="D874" s="1599"/>
      <c r="E874" s="1599"/>
      <c r="F874" s="1599"/>
      <c r="G874" s="1602" t="s">
        <v>1543</v>
      </c>
      <c r="H874" s="1399" t="s">
        <v>1544</v>
      </c>
      <c r="I874" s="1596"/>
      <c r="J874" s="2657"/>
      <c r="K874" s="1590"/>
      <c r="L874" s="1590"/>
      <c r="M874" s="1590"/>
      <c r="N874" s="1590"/>
      <c r="O874" s="1590"/>
      <c r="P874" s="1590"/>
      <c r="Q874" s="1590"/>
      <c r="R874" s="1590"/>
      <c r="S874" s="1590"/>
      <c r="T874" s="1590"/>
      <c r="U874" s="1590"/>
      <c r="V874" s="1590"/>
    </row>
    <row r="875" spans="1:22" ht="22.5" hidden="1" customHeight="1" x14ac:dyDescent="0.25">
      <c r="A875" s="1591"/>
      <c r="B875" s="1592"/>
      <c r="C875" s="1599"/>
      <c r="D875" s="1599"/>
      <c r="E875" s="1599"/>
      <c r="F875" s="1599"/>
      <c r="G875" s="1602" t="s">
        <v>1545</v>
      </c>
      <c r="H875" s="1399" t="s">
        <v>1546</v>
      </c>
      <c r="I875" s="1608"/>
      <c r="J875" s="2657"/>
      <c r="K875" s="1590"/>
      <c r="L875" s="1590"/>
      <c r="M875" s="1590"/>
      <c r="N875" s="1590"/>
      <c r="O875" s="1590"/>
      <c r="P875" s="1590"/>
      <c r="Q875" s="1590"/>
      <c r="R875" s="1590"/>
      <c r="S875" s="1590"/>
      <c r="T875" s="1590"/>
      <c r="U875" s="1590"/>
      <c r="V875" s="1590"/>
    </row>
    <row r="876" spans="1:22" ht="22.5" hidden="1" customHeight="1" x14ac:dyDescent="0.25">
      <c r="A876" s="1598" t="s">
        <v>1517</v>
      </c>
      <c r="B876" s="1280" t="s">
        <v>1497</v>
      </c>
      <c r="C876" s="1599"/>
      <c r="D876" s="1599"/>
      <c r="E876" s="1599"/>
      <c r="F876" s="1599"/>
      <c r="G876" s="1602" t="s">
        <v>1547</v>
      </c>
      <c r="H876" s="1399" t="s">
        <v>1548</v>
      </c>
      <c r="I876" s="1608"/>
      <c r="J876" s="2657"/>
      <c r="K876" s="1590"/>
      <c r="L876" s="1590"/>
      <c r="M876" s="1590"/>
      <c r="N876" s="1590"/>
      <c r="O876" s="1590"/>
      <c r="P876" s="1590"/>
      <c r="Q876" s="1590"/>
      <c r="R876" s="1590"/>
      <c r="S876" s="1590"/>
      <c r="T876" s="1590"/>
      <c r="U876" s="1590"/>
      <c r="V876" s="1590"/>
    </row>
    <row r="877" spans="1:22" ht="22.5" hidden="1" customHeight="1" x14ac:dyDescent="0.25">
      <c r="A877" s="1605"/>
      <c r="B877" s="1287"/>
      <c r="C877" s="1599"/>
      <c r="D877" s="1599"/>
      <c r="E877" s="1599"/>
      <c r="F877" s="1599"/>
      <c r="G877" s="1602" t="s">
        <v>1549</v>
      </c>
      <c r="H877" s="1399" t="s">
        <v>1550</v>
      </c>
      <c r="I877" s="1608"/>
      <c r="J877" s="2657"/>
      <c r="K877" s="1590"/>
      <c r="L877" s="1590"/>
      <c r="M877" s="1590"/>
      <c r="N877" s="1590"/>
      <c r="O877" s="1590"/>
      <c r="P877" s="1590"/>
      <c r="Q877" s="1590"/>
      <c r="R877" s="1590"/>
      <c r="S877" s="1590"/>
      <c r="T877" s="1590"/>
      <c r="U877" s="1590"/>
      <c r="V877" s="1590"/>
    </row>
    <row r="878" spans="1:22" ht="22.5" hidden="1" customHeight="1" x14ac:dyDescent="0.25">
      <c r="A878" s="1605"/>
      <c r="B878" s="1287"/>
      <c r="C878" s="1599"/>
      <c r="D878" s="1599"/>
      <c r="E878" s="1599"/>
      <c r="F878" s="1599"/>
      <c r="G878" s="1602" t="s">
        <v>1551</v>
      </c>
      <c r="H878" s="1399" t="s">
        <v>1552</v>
      </c>
      <c r="I878" s="1611"/>
      <c r="J878" s="2657"/>
      <c r="K878" s="1590"/>
      <c r="L878" s="1590"/>
      <c r="M878" s="1590"/>
      <c r="N878" s="1590"/>
      <c r="O878" s="1590"/>
      <c r="P878" s="1590"/>
      <c r="Q878" s="1590"/>
      <c r="R878" s="1590"/>
      <c r="S878" s="1590"/>
      <c r="T878" s="1590"/>
      <c r="U878" s="1590"/>
      <c r="V878" s="1590"/>
    </row>
    <row r="879" spans="1:22" ht="22.5" hidden="1" customHeight="1" x14ac:dyDescent="0.25">
      <c r="A879" s="1605"/>
      <c r="B879" s="1287"/>
      <c r="C879" s="1599"/>
      <c r="D879" s="1599"/>
      <c r="E879" s="1599"/>
      <c r="F879" s="1599"/>
      <c r="G879" s="1602" t="s">
        <v>1553</v>
      </c>
      <c r="H879" s="1399" t="s">
        <v>1554</v>
      </c>
      <c r="I879" s="1608"/>
      <c r="J879" s="2657"/>
      <c r="K879" s="1590"/>
      <c r="L879" s="1590"/>
      <c r="M879" s="1590"/>
      <c r="N879" s="1590"/>
      <c r="O879" s="1590"/>
      <c r="P879" s="1590"/>
      <c r="Q879" s="1590"/>
      <c r="R879" s="1590"/>
      <c r="S879" s="1590"/>
      <c r="T879" s="1590"/>
      <c r="U879" s="1590"/>
      <c r="V879" s="1590"/>
    </row>
    <row r="880" spans="1:22" ht="22.5" hidden="1" customHeight="1" x14ac:dyDescent="0.25">
      <c r="A880" s="1605"/>
      <c r="B880" s="1287"/>
      <c r="C880" s="1599"/>
      <c r="D880" s="1599"/>
      <c r="E880" s="1599"/>
      <c r="F880" s="1599"/>
      <c r="G880" s="1602" t="s">
        <v>1555</v>
      </c>
      <c r="H880" s="1399" t="s">
        <v>1556</v>
      </c>
      <c r="I880" s="1608"/>
      <c r="J880" s="2657"/>
      <c r="K880" s="1590"/>
      <c r="L880" s="1590"/>
      <c r="M880" s="1590"/>
      <c r="N880" s="1590"/>
      <c r="O880" s="1590"/>
      <c r="P880" s="1590"/>
      <c r="Q880" s="1590"/>
      <c r="R880" s="1590"/>
      <c r="S880" s="1590"/>
      <c r="T880" s="1590"/>
      <c r="U880" s="1590"/>
      <c r="V880" s="1590"/>
    </row>
    <row r="881" spans="1:22" ht="22.5" hidden="1" customHeight="1" x14ac:dyDescent="0.25">
      <c r="A881" s="1605"/>
      <c r="B881" s="1287"/>
      <c r="C881" s="1599"/>
      <c r="D881" s="1599"/>
      <c r="E881" s="1599"/>
      <c r="F881" s="1599"/>
      <c r="G881" s="1602" t="s">
        <v>1557</v>
      </c>
      <c r="H881" s="1399" t="s">
        <v>1558</v>
      </c>
      <c r="I881" s="1608"/>
      <c r="J881" s="2657"/>
      <c r="K881" s="1590"/>
      <c r="L881" s="1590"/>
      <c r="M881" s="1590"/>
      <c r="N881" s="1590"/>
      <c r="O881" s="1590"/>
      <c r="P881" s="1590"/>
      <c r="Q881" s="1590"/>
      <c r="R881" s="1590"/>
      <c r="S881" s="1590"/>
      <c r="T881" s="1590"/>
      <c r="U881" s="1590"/>
      <c r="V881" s="1590"/>
    </row>
    <row r="882" spans="1:22" ht="22.5" hidden="1" customHeight="1" x14ac:dyDescent="0.25">
      <c r="A882" s="1605"/>
      <c r="B882" s="1287"/>
      <c r="C882" s="1599"/>
      <c r="D882" s="1599"/>
      <c r="E882" s="1599"/>
      <c r="F882" s="1599"/>
      <c r="G882" s="1602" t="s">
        <v>1559</v>
      </c>
      <c r="H882" s="1399" t="s">
        <v>1560</v>
      </c>
      <c r="I882" s="1608"/>
      <c r="J882" s="2657"/>
      <c r="K882" s="1590"/>
      <c r="L882" s="1590"/>
      <c r="M882" s="1590"/>
      <c r="N882" s="1590"/>
      <c r="O882" s="1590"/>
      <c r="P882" s="1590"/>
      <c r="Q882" s="1590"/>
      <c r="R882" s="1590"/>
      <c r="S882" s="1590"/>
      <c r="T882" s="1590"/>
      <c r="U882" s="1590"/>
      <c r="V882" s="1590"/>
    </row>
    <row r="883" spans="1:22" ht="22.5" hidden="1" customHeight="1" x14ac:dyDescent="0.25">
      <c r="A883" s="1605"/>
      <c r="B883" s="1287"/>
      <c r="C883" s="1599"/>
      <c r="D883" s="1599"/>
      <c r="E883" s="1599"/>
      <c r="F883" s="1599"/>
      <c r="G883" s="1602" t="s">
        <v>1561</v>
      </c>
      <c r="H883" s="1399" t="s">
        <v>1562</v>
      </c>
      <c r="I883" s="1608"/>
      <c r="J883" s="2657"/>
      <c r="K883" s="1590"/>
      <c r="L883" s="1590"/>
      <c r="M883" s="1590"/>
      <c r="N883" s="1590"/>
      <c r="O883" s="1590"/>
      <c r="P883" s="1590"/>
      <c r="Q883" s="1590"/>
      <c r="R883" s="1590"/>
      <c r="S883" s="1590"/>
      <c r="T883" s="1590"/>
      <c r="U883" s="1590"/>
      <c r="V883" s="1590"/>
    </row>
    <row r="884" spans="1:22" ht="22.5" hidden="1" customHeight="1" x14ac:dyDescent="0.25">
      <c r="A884" s="1605"/>
      <c r="B884" s="1287"/>
      <c r="C884" s="1612"/>
      <c r="D884" s="1612"/>
      <c r="E884" s="1612"/>
      <c r="F884" s="1612"/>
      <c r="G884" s="1602" t="s">
        <v>1563</v>
      </c>
      <c r="H884" s="1399" t="s">
        <v>1564</v>
      </c>
      <c r="I884" s="1608"/>
      <c r="J884" s="2657"/>
      <c r="K884" s="1590"/>
      <c r="L884" s="1590"/>
      <c r="M884" s="1590"/>
      <c r="N884" s="1590"/>
      <c r="O884" s="1590"/>
      <c r="P884" s="1590"/>
      <c r="Q884" s="1590"/>
      <c r="R884" s="1590"/>
      <c r="S884" s="1590"/>
      <c r="T884" s="1590"/>
      <c r="U884" s="1590"/>
      <c r="V884" s="1590"/>
    </row>
    <row r="885" spans="1:22" s="1616" customFormat="1" ht="18" hidden="1" customHeight="1" x14ac:dyDescent="0.15">
      <c r="A885" s="1605"/>
      <c r="B885" s="1287"/>
      <c r="C885" s="1399" t="s">
        <v>1565</v>
      </c>
      <c r="D885" s="1314" t="s">
        <v>1566</v>
      </c>
      <c r="E885" s="1314" t="s">
        <v>1567</v>
      </c>
      <c r="F885" s="1314" t="s">
        <v>1568</v>
      </c>
      <c r="G885" s="1520" t="s">
        <v>1567</v>
      </c>
      <c r="H885" s="1399" t="s">
        <v>1568</v>
      </c>
      <c r="I885" s="1614" t="s">
        <v>1569</v>
      </c>
      <c r="J885" s="2658"/>
      <c r="K885" s="2271"/>
      <c r="L885" s="2271"/>
      <c r="M885" s="2271"/>
      <c r="N885" s="2271"/>
      <c r="O885" s="2271"/>
      <c r="P885" s="2271"/>
      <c r="Q885" s="2271"/>
      <c r="R885" s="2271"/>
      <c r="S885" s="2271"/>
      <c r="T885" s="2271"/>
      <c r="U885" s="2271"/>
      <c r="V885" s="2271"/>
    </row>
    <row r="886" spans="1:22" s="1616" customFormat="1" ht="18" hidden="1" customHeight="1" x14ac:dyDescent="0.15">
      <c r="A886" s="1605"/>
      <c r="B886" s="1287"/>
      <c r="C886" s="1618"/>
      <c r="D886" s="1619"/>
      <c r="E886" s="1399" t="s">
        <v>1570</v>
      </c>
      <c r="F886" s="1399" t="s">
        <v>1571</v>
      </c>
      <c r="G886" s="1520" t="s">
        <v>1570</v>
      </c>
      <c r="H886" s="1399" t="s">
        <v>1571</v>
      </c>
      <c r="I886" s="1608"/>
      <c r="J886" s="2658"/>
      <c r="K886" s="2271"/>
      <c r="L886" s="2271"/>
      <c r="M886" s="2271"/>
      <c r="N886" s="2271"/>
      <c r="O886" s="2271"/>
      <c r="P886" s="2271"/>
      <c r="Q886" s="2271"/>
      <c r="R886" s="2271"/>
      <c r="S886" s="2271"/>
      <c r="T886" s="2271"/>
      <c r="U886" s="2271"/>
      <c r="V886" s="2271"/>
    </row>
    <row r="887" spans="1:22" s="1616" customFormat="1" ht="18" customHeight="1" x14ac:dyDescent="0.2">
      <c r="A887" s="1605"/>
      <c r="B887" s="1287"/>
      <c r="C887" s="1399" t="s">
        <v>1572</v>
      </c>
      <c r="D887" s="1399" t="s">
        <v>1573</v>
      </c>
      <c r="E887" s="1399" t="s">
        <v>1574</v>
      </c>
      <c r="F887" s="1399" t="s">
        <v>1575</v>
      </c>
      <c r="G887" s="1520" t="s">
        <v>1574</v>
      </c>
      <c r="H887" s="1399" t="s">
        <v>1575</v>
      </c>
      <c r="I887" s="1614" t="s">
        <v>1507</v>
      </c>
      <c r="J887" s="2659">
        <f>(K887+L887+M887+N887)</f>
        <v>10</v>
      </c>
      <c r="K887" s="2660">
        <v>2</v>
      </c>
      <c r="L887" s="2660">
        <v>2</v>
      </c>
      <c r="M887" s="2660">
        <v>3</v>
      </c>
      <c r="N887" s="2660">
        <v>3</v>
      </c>
      <c r="O887" s="2271"/>
      <c r="P887" s="2661">
        <v>46564</v>
      </c>
      <c r="Q887" s="2271"/>
      <c r="R887" s="2271"/>
      <c r="S887" s="2271"/>
      <c r="T887" s="2271"/>
      <c r="U887" s="2661">
        <v>46564</v>
      </c>
      <c r="V887" s="2271"/>
    </row>
    <row r="888" spans="1:22" s="1616" customFormat="1" ht="18" customHeight="1" x14ac:dyDescent="0.15">
      <c r="A888" s="1617"/>
      <c r="B888" s="1295"/>
      <c r="C888" s="1618"/>
      <c r="D888" s="1619"/>
      <c r="E888" s="1399" t="s">
        <v>1576</v>
      </c>
      <c r="F888" s="1399" t="s">
        <v>1577</v>
      </c>
      <c r="G888" s="1520" t="s">
        <v>1576</v>
      </c>
      <c r="H888" s="1399" t="s">
        <v>1577</v>
      </c>
      <c r="I888" s="1603" t="s">
        <v>1578</v>
      </c>
      <c r="J888" s="2658"/>
      <c r="K888" s="2271"/>
      <c r="L888" s="2271"/>
      <c r="M888" s="2271"/>
      <c r="N888" s="2271"/>
      <c r="O888" s="2271"/>
      <c r="P888" s="2271"/>
      <c r="Q888" s="2271"/>
      <c r="R888" s="2271"/>
      <c r="S888" s="2271"/>
      <c r="T888" s="2271"/>
      <c r="U888" s="2271"/>
      <c r="V888" s="2271"/>
    </row>
    <row r="891" spans="1:22" x14ac:dyDescent="0.25">
      <c r="A891" s="1268" t="s">
        <v>0</v>
      </c>
      <c r="B891" s="1268"/>
      <c r="C891" s="1268"/>
      <c r="D891" s="1268"/>
      <c r="E891" s="1268"/>
      <c r="F891" s="1268"/>
      <c r="G891" s="1268"/>
      <c r="H891" s="1268"/>
      <c r="I891" s="1268"/>
      <c r="J891" s="1268"/>
      <c r="K891" s="1268"/>
      <c r="L891" s="1268"/>
      <c r="M891" s="1268"/>
      <c r="N891" s="1268"/>
      <c r="O891" s="1268"/>
      <c r="P891" s="1268"/>
      <c r="Q891" s="1268"/>
      <c r="R891" s="1268"/>
      <c r="S891" s="1268"/>
      <c r="T891" s="1268"/>
      <c r="U891" s="1268"/>
      <c r="V891" s="1268"/>
    </row>
    <row r="892" spans="1:22" x14ac:dyDescent="0.25">
      <c r="A892" s="1268" t="s">
        <v>244</v>
      </c>
      <c r="B892" s="1268"/>
      <c r="C892" s="1268"/>
      <c r="D892" s="1268"/>
      <c r="E892" s="1268"/>
      <c r="F892" s="1268"/>
      <c r="G892" s="1268"/>
      <c r="H892" s="1268"/>
      <c r="I892" s="1268"/>
      <c r="J892" s="1268"/>
      <c r="K892" s="1268"/>
      <c r="L892" s="1268"/>
      <c r="M892" s="1268"/>
      <c r="N892" s="1268"/>
      <c r="O892" s="1268"/>
      <c r="P892" s="1268"/>
      <c r="Q892" s="1268"/>
      <c r="R892" s="1268"/>
      <c r="S892" s="1268"/>
      <c r="T892" s="1268"/>
      <c r="U892" s="1268"/>
      <c r="V892" s="1268"/>
    </row>
    <row r="893" spans="1:22" x14ac:dyDescent="0.25">
      <c r="A893" s="1156"/>
      <c r="B893" s="1156"/>
      <c r="C893" s="1620"/>
      <c r="D893" s="1156"/>
      <c r="E893" s="1621"/>
      <c r="F893" s="1160"/>
      <c r="G893" s="1622"/>
      <c r="H893" s="1156"/>
      <c r="I893" s="1160"/>
      <c r="J893" s="1156"/>
      <c r="K893" s="1156"/>
      <c r="L893" s="1156"/>
      <c r="M893" s="1156"/>
      <c r="N893" s="1156"/>
      <c r="O893" s="1156"/>
      <c r="P893" s="1156"/>
      <c r="Q893" s="1156"/>
      <c r="R893" s="1156"/>
      <c r="S893" s="1156"/>
      <c r="T893" s="1156"/>
      <c r="U893" s="1156"/>
      <c r="V893" s="1156"/>
    </row>
    <row r="894" spans="1:22" x14ac:dyDescent="0.25">
      <c r="A894" s="1461" t="s">
        <v>1957</v>
      </c>
      <c r="B894" s="1623"/>
      <c r="C894" s="1462"/>
      <c r="D894" s="1156"/>
      <c r="E894" s="1463"/>
      <c r="F894" s="1461"/>
      <c r="G894" s="1622"/>
      <c r="H894" s="1156"/>
      <c r="I894" s="1160"/>
      <c r="J894" s="1156"/>
      <c r="K894" s="1156"/>
      <c r="L894" s="1156"/>
      <c r="M894" s="1156"/>
      <c r="N894" s="1156"/>
      <c r="O894" s="1156"/>
      <c r="P894" s="1156"/>
      <c r="Q894" s="1156"/>
      <c r="R894" s="1156"/>
      <c r="S894" s="1156"/>
      <c r="T894" s="1156"/>
      <c r="U894" s="1156"/>
      <c r="V894" s="1156"/>
    </row>
    <row r="895" spans="1:22" x14ac:dyDescent="0.25">
      <c r="A895" s="1461" t="s">
        <v>1579</v>
      </c>
      <c r="B895" s="1461"/>
      <c r="C895" s="1462"/>
      <c r="D895" s="1156"/>
      <c r="E895" s="1463"/>
      <c r="F895" s="1461"/>
      <c r="G895" s="1622"/>
      <c r="H895" s="1156"/>
      <c r="I895" s="1160"/>
      <c r="J895" s="1156"/>
      <c r="K895" s="1156"/>
      <c r="L895" s="1156"/>
      <c r="M895" s="1156"/>
      <c r="N895" s="1156"/>
      <c r="O895" s="1156"/>
      <c r="P895" s="1156"/>
      <c r="Q895" s="1156"/>
      <c r="R895" s="1156"/>
      <c r="S895" s="1156"/>
      <c r="T895" s="1156"/>
      <c r="U895" s="1156"/>
      <c r="V895" s="1156"/>
    </row>
    <row r="897" spans="1:22" ht="19.5" customHeight="1" x14ac:dyDescent="0.25">
      <c r="A897" s="1569" t="s">
        <v>4</v>
      </c>
      <c r="B897" s="1569" t="s">
        <v>247</v>
      </c>
      <c r="C897" s="1569" t="s">
        <v>5</v>
      </c>
      <c r="D897" s="2030" t="s">
        <v>6</v>
      </c>
      <c r="E897" s="1569" t="s">
        <v>7</v>
      </c>
      <c r="F897" s="1569" t="s">
        <v>248</v>
      </c>
      <c r="G897" s="2662" t="s">
        <v>249</v>
      </c>
      <c r="H897" s="1569" t="s">
        <v>250</v>
      </c>
      <c r="I897" s="1569" t="s">
        <v>11</v>
      </c>
      <c r="J897" s="1186" t="s">
        <v>251</v>
      </c>
      <c r="K897" s="2663" t="s">
        <v>252</v>
      </c>
      <c r="L897" s="2664"/>
      <c r="M897" s="2664"/>
      <c r="N897" s="2665"/>
      <c r="O897" s="2666" t="s">
        <v>253</v>
      </c>
      <c r="P897" s="2667"/>
      <c r="Q897" s="2667"/>
      <c r="R897" s="2667"/>
      <c r="S897" s="2667"/>
      <c r="T897" s="2668"/>
      <c r="U897" s="1186" t="s">
        <v>15</v>
      </c>
      <c r="V897" s="2662" t="s">
        <v>16</v>
      </c>
    </row>
    <row r="898" spans="1:22" ht="24.75" x14ac:dyDescent="0.25">
      <c r="A898" s="1176"/>
      <c r="B898" s="1176"/>
      <c r="C898" s="1176"/>
      <c r="D898" s="1275"/>
      <c r="E898" s="1176"/>
      <c r="F898" s="1176"/>
      <c r="G898" s="2669"/>
      <c r="H898" s="1176"/>
      <c r="I898" s="1176"/>
      <c r="J898" s="1180"/>
      <c r="K898" s="1181"/>
      <c r="L898" s="1182"/>
      <c r="M898" s="1182"/>
      <c r="N898" s="2670"/>
      <c r="O898" s="1183" t="s">
        <v>17</v>
      </c>
      <c r="P898" s="1183" t="s">
        <v>18</v>
      </c>
      <c r="Q898" s="1183" t="s">
        <v>19</v>
      </c>
      <c r="R898" s="1183" t="s">
        <v>254</v>
      </c>
      <c r="S898" s="1183" t="s">
        <v>21</v>
      </c>
      <c r="T898" s="1186" t="s">
        <v>255</v>
      </c>
      <c r="U898" s="1180"/>
      <c r="V898" s="2669"/>
    </row>
    <row r="899" spans="1:22" ht="25.5" thickBot="1" x14ac:dyDescent="0.3">
      <c r="A899" s="1570"/>
      <c r="B899" s="1187"/>
      <c r="C899" s="1187"/>
      <c r="D899" s="1276"/>
      <c r="E899" s="1187"/>
      <c r="F899" s="1187"/>
      <c r="G899" s="2671"/>
      <c r="H899" s="1187"/>
      <c r="I899" s="1187"/>
      <c r="J899" s="1194"/>
      <c r="K899" s="1183" t="s">
        <v>23</v>
      </c>
      <c r="L899" s="1183" t="s">
        <v>24</v>
      </c>
      <c r="M899" s="1183" t="s">
        <v>25</v>
      </c>
      <c r="N899" s="1183" t="s">
        <v>26</v>
      </c>
      <c r="O899" s="1183" t="s">
        <v>256</v>
      </c>
      <c r="P899" s="1183" t="s">
        <v>742</v>
      </c>
      <c r="Q899" s="1183" t="s">
        <v>258</v>
      </c>
      <c r="R899" s="1183" t="s">
        <v>259</v>
      </c>
      <c r="S899" s="1628" t="s">
        <v>260</v>
      </c>
      <c r="T899" s="1495"/>
      <c r="U899" s="1495"/>
      <c r="V899" s="2672"/>
    </row>
    <row r="900" spans="1:22" ht="18.75" customHeight="1" x14ac:dyDescent="0.25">
      <c r="A900" s="1629"/>
      <c r="B900" s="700" t="s">
        <v>1580</v>
      </c>
      <c r="C900" s="701"/>
      <c r="D900" s="701"/>
      <c r="E900" s="701"/>
      <c r="F900" s="701"/>
      <c r="G900" s="701"/>
      <c r="H900" s="701"/>
      <c r="I900" s="701"/>
      <c r="J900" s="701"/>
      <c r="K900" s="701"/>
      <c r="L900" s="701"/>
      <c r="M900" s="701"/>
      <c r="N900" s="702"/>
      <c r="O900" s="1183"/>
      <c r="P900" s="1183"/>
      <c r="Q900" s="1183"/>
      <c r="R900" s="1183"/>
      <c r="S900" s="1628"/>
      <c r="T900" s="1183"/>
      <c r="U900" s="1183"/>
      <c r="V900" s="1630"/>
    </row>
    <row r="901" spans="1:22" ht="34.5" hidden="1" x14ac:dyDescent="0.25">
      <c r="A901" s="1560" t="s">
        <v>1496</v>
      </c>
      <c r="B901" s="1279" t="s">
        <v>1581</v>
      </c>
      <c r="C901" s="1632">
        <v>3000001</v>
      </c>
      <c r="D901" s="1633" t="s">
        <v>1582</v>
      </c>
      <c r="E901" s="1634">
        <v>5005183</v>
      </c>
      <c r="F901" s="1635" t="s">
        <v>1583</v>
      </c>
      <c r="G901" s="1291" t="s">
        <v>1584</v>
      </c>
      <c r="H901" s="1399" t="s">
        <v>1583</v>
      </c>
      <c r="I901" s="1636" t="s">
        <v>1501</v>
      </c>
      <c r="J901" s="1327"/>
      <c r="K901" s="1327"/>
      <c r="L901" s="1327"/>
      <c r="M901" s="1327"/>
      <c r="N901" s="1327"/>
      <c r="O901" s="1327"/>
      <c r="P901" s="1327"/>
      <c r="Q901" s="1327"/>
      <c r="R901" s="1327"/>
      <c r="S901" s="1327"/>
      <c r="T901" s="1327"/>
      <c r="U901" s="1327"/>
      <c r="V901" s="1327"/>
    </row>
    <row r="902" spans="1:22" ht="57" hidden="1" x14ac:dyDescent="0.25">
      <c r="A902" s="1554"/>
      <c r="B902" s="1223"/>
      <c r="C902" s="1638"/>
      <c r="D902" s="1639"/>
      <c r="E902" s="1634">
        <v>5005184</v>
      </c>
      <c r="F902" s="1635" t="s">
        <v>1585</v>
      </c>
      <c r="G902" s="1291" t="s">
        <v>1586</v>
      </c>
      <c r="H902" s="1399" t="s">
        <v>1587</v>
      </c>
      <c r="I902" s="1636" t="s">
        <v>1588</v>
      </c>
      <c r="J902" s="1327"/>
      <c r="K902" s="1327"/>
      <c r="L902" s="1327"/>
      <c r="M902" s="1327"/>
      <c r="N902" s="1327"/>
      <c r="O902" s="1327"/>
      <c r="P902" s="1327"/>
      <c r="Q902" s="1327"/>
      <c r="R902" s="1327"/>
      <c r="S902" s="1327"/>
      <c r="T902" s="1327"/>
      <c r="U902" s="1327"/>
      <c r="V902" s="1327"/>
    </row>
    <row r="903" spans="1:22" ht="16.5" hidden="1" x14ac:dyDescent="0.25">
      <c r="A903" s="1554"/>
      <c r="B903" s="1223"/>
      <c r="C903" s="1638"/>
      <c r="D903" s="1639"/>
      <c r="E903" s="2277">
        <v>5005185</v>
      </c>
      <c r="F903" s="2278" t="s">
        <v>1589</v>
      </c>
      <c r="G903" s="1888" t="s">
        <v>1590</v>
      </c>
      <c r="H903" s="1399" t="s">
        <v>1591</v>
      </c>
      <c r="I903" s="1636" t="s">
        <v>1592</v>
      </c>
      <c r="J903" s="1327"/>
      <c r="K903" s="1327"/>
      <c r="L903" s="1327"/>
      <c r="M903" s="1327"/>
      <c r="N903" s="1327"/>
      <c r="O903" s="1327"/>
      <c r="P903" s="1327"/>
      <c r="Q903" s="1327"/>
      <c r="R903" s="1327"/>
      <c r="S903" s="1327"/>
      <c r="T903" s="1327"/>
      <c r="U903" s="1327"/>
      <c r="V903" s="1327"/>
    </row>
    <row r="904" spans="1:22" ht="27.75" hidden="1" customHeight="1" x14ac:dyDescent="0.25">
      <c r="A904" s="1558"/>
      <c r="B904" s="1294"/>
      <c r="C904" s="2280"/>
      <c r="D904" s="2281"/>
      <c r="E904" s="2282"/>
      <c r="F904" s="2283"/>
      <c r="G904" s="1888" t="s">
        <v>1593</v>
      </c>
      <c r="H904" s="1399" t="s">
        <v>1594</v>
      </c>
      <c r="I904" s="1636" t="s">
        <v>1592</v>
      </c>
      <c r="J904" s="1327"/>
      <c r="K904" s="1327"/>
      <c r="L904" s="1327"/>
      <c r="M904" s="1327"/>
      <c r="N904" s="1327"/>
      <c r="O904" s="1327"/>
      <c r="P904" s="1327"/>
      <c r="Q904" s="1327"/>
      <c r="R904" s="1327"/>
      <c r="S904" s="1327"/>
      <c r="T904" s="1327"/>
      <c r="U904" s="1327"/>
      <c r="V904" s="1327"/>
    </row>
    <row r="905" spans="1:22" ht="56.25" hidden="1" customHeight="1" x14ac:dyDescent="0.25">
      <c r="A905" s="1560" t="s">
        <v>1517</v>
      </c>
      <c r="B905" s="1279" t="s">
        <v>1595</v>
      </c>
      <c r="C905" s="1645">
        <v>3000698</v>
      </c>
      <c r="D905" s="1645" t="s">
        <v>1596</v>
      </c>
      <c r="E905" s="1642">
        <v>5005186</v>
      </c>
      <c r="F905" s="1642" t="s">
        <v>1597</v>
      </c>
      <c r="G905" s="1291" t="s">
        <v>1598</v>
      </c>
      <c r="H905" s="1643" t="s">
        <v>1599</v>
      </c>
      <c r="I905" s="1614" t="s">
        <v>1600</v>
      </c>
      <c r="J905" s="1327"/>
      <c r="K905" s="1327"/>
      <c r="L905" s="1327"/>
      <c r="M905" s="1327"/>
      <c r="N905" s="1327"/>
      <c r="O905" s="1327"/>
      <c r="P905" s="1327"/>
      <c r="Q905" s="1327"/>
      <c r="R905" s="1327"/>
      <c r="S905" s="1327"/>
      <c r="T905" s="1327"/>
      <c r="U905" s="1327"/>
      <c r="V905" s="1327"/>
    </row>
    <row r="906" spans="1:22" ht="54" hidden="1" customHeight="1" x14ac:dyDescent="0.25">
      <c r="A906" s="1554"/>
      <c r="B906" s="1223"/>
      <c r="C906" s="1646"/>
      <c r="D906" s="1646"/>
      <c r="E906" s="1642">
        <v>5005187</v>
      </c>
      <c r="F906" s="1642" t="s">
        <v>1601</v>
      </c>
      <c r="G906" s="1291" t="s">
        <v>1602</v>
      </c>
      <c r="H906" s="1643" t="s">
        <v>1603</v>
      </c>
      <c r="I906" s="1644" t="s">
        <v>1600</v>
      </c>
      <c r="J906" s="1327"/>
      <c r="K906" s="1327"/>
      <c r="L906" s="1327"/>
      <c r="M906" s="1327"/>
      <c r="N906" s="1327"/>
      <c r="O906" s="1327"/>
      <c r="P906" s="1327"/>
      <c r="Q906" s="1327"/>
      <c r="R906" s="1327"/>
      <c r="S906" s="1327"/>
      <c r="T906" s="1327"/>
      <c r="U906" s="1327"/>
      <c r="V906" s="1327"/>
    </row>
    <row r="907" spans="1:22" ht="52.5" hidden="1" customHeight="1" x14ac:dyDescent="0.25">
      <c r="A907" s="1554"/>
      <c r="B907" s="1223"/>
      <c r="C907" s="2673"/>
      <c r="D907" s="2673"/>
      <c r="E907" s="1642">
        <v>5005188</v>
      </c>
      <c r="F907" s="1642" t="s">
        <v>1604</v>
      </c>
      <c r="G907" s="1291" t="s">
        <v>1605</v>
      </c>
      <c r="H907" s="1643" t="s">
        <v>1606</v>
      </c>
      <c r="I907" s="1644" t="s">
        <v>1600</v>
      </c>
      <c r="J907" s="1327"/>
      <c r="K907" s="1327"/>
      <c r="L907" s="1327"/>
      <c r="M907" s="1327"/>
      <c r="N907" s="1327"/>
      <c r="O907" s="1327"/>
      <c r="P907" s="1327"/>
      <c r="Q907" s="1327"/>
      <c r="R907" s="1327"/>
      <c r="S907" s="1327"/>
      <c r="T907" s="1327"/>
      <c r="U907" s="1327"/>
      <c r="V907" s="1327"/>
    </row>
    <row r="908" spans="1:22" ht="59.25" hidden="1" customHeight="1" x14ac:dyDescent="0.25">
      <c r="A908" s="1554"/>
      <c r="B908" s="1223"/>
      <c r="C908" s="1641">
        <v>3000699</v>
      </c>
      <c r="D908" s="1641" t="s">
        <v>1607</v>
      </c>
      <c r="E908" s="1642">
        <v>5005189</v>
      </c>
      <c r="F908" s="1642" t="s">
        <v>1608</v>
      </c>
      <c r="G908" s="1291" t="s">
        <v>1609</v>
      </c>
      <c r="H908" s="1643" t="s">
        <v>1608</v>
      </c>
      <c r="I908" s="1644" t="s">
        <v>1610</v>
      </c>
      <c r="J908" s="1327"/>
      <c r="K908" s="1327"/>
      <c r="L908" s="1327"/>
      <c r="M908" s="1327"/>
      <c r="N908" s="1327"/>
      <c r="O908" s="1327"/>
      <c r="P908" s="1327"/>
      <c r="Q908" s="1327"/>
      <c r="R908" s="1327"/>
      <c r="S908" s="1327"/>
      <c r="T908" s="1327"/>
      <c r="U908" s="1327"/>
      <c r="V908" s="1327"/>
    </row>
    <row r="909" spans="1:22" ht="45" x14ac:dyDescent="0.25">
      <c r="A909" s="1554"/>
      <c r="B909" s="1223"/>
      <c r="C909" s="1645">
        <v>3000700</v>
      </c>
      <c r="D909" s="1645" t="s">
        <v>1611</v>
      </c>
      <c r="E909" s="1642">
        <v>5005190</v>
      </c>
      <c r="F909" s="2674" t="s">
        <v>2015</v>
      </c>
      <c r="G909" s="1291" t="s">
        <v>1612</v>
      </c>
      <c r="H909" s="1643" t="s">
        <v>1614</v>
      </c>
      <c r="I909" s="1644" t="s">
        <v>1610</v>
      </c>
      <c r="J909" s="1327">
        <f>(K909+L909+M909+N909)</f>
        <v>104</v>
      </c>
      <c r="K909" s="1327">
        <v>20</v>
      </c>
      <c r="L909" s="1327">
        <v>28</v>
      </c>
      <c r="M909" s="1327">
        <v>28</v>
      </c>
      <c r="N909" s="1327">
        <v>28</v>
      </c>
      <c r="O909" s="1327"/>
      <c r="P909" s="2207">
        <v>68305</v>
      </c>
      <c r="Q909" s="1327"/>
      <c r="R909" s="1327"/>
      <c r="S909" s="1327"/>
      <c r="T909" s="1327"/>
      <c r="U909" s="2207">
        <v>68305</v>
      </c>
      <c r="V909" s="1327"/>
    </row>
    <row r="910" spans="1:22" ht="33.75" x14ac:dyDescent="0.25">
      <c r="A910" s="1554"/>
      <c r="B910" s="1223"/>
      <c r="C910" s="1646"/>
      <c r="D910" s="1646"/>
      <c r="E910" s="1642">
        <v>5005191</v>
      </c>
      <c r="F910" s="1642" t="s">
        <v>1615</v>
      </c>
      <c r="G910" s="1291" t="s">
        <v>2016</v>
      </c>
      <c r="H910" s="1643" t="s">
        <v>1615</v>
      </c>
      <c r="I910" s="1644" t="s">
        <v>1610</v>
      </c>
      <c r="J910" s="1327">
        <f t="shared" ref="J910:J915" si="76">(K910+L910+M910+N910)</f>
        <v>51</v>
      </c>
      <c r="K910" s="1327">
        <v>12</v>
      </c>
      <c r="L910" s="1327">
        <v>13</v>
      </c>
      <c r="M910" s="1327">
        <v>13</v>
      </c>
      <c r="N910" s="1327">
        <v>13</v>
      </c>
      <c r="O910" s="1327"/>
      <c r="P910" s="2207">
        <v>400</v>
      </c>
      <c r="Q910" s="1327"/>
      <c r="R910" s="1327"/>
      <c r="S910" s="1327"/>
      <c r="T910" s="1327"/>
      <c r="U910" s="2207">
        <v>0</v>
      </c>
      <c r="V910" s="1327"/>
    </row>
    <row r="911" spans="1:22" ht="45" x14ac:dyDescent="0.25">
      <c r="A911" s="1554"/>
      <c r="B911" s="1223"/>
      <c r="C911" s="1645">
        <v>3000701</v>
      </c>
      <c r="D911" s="1645" t="s">
        <v>1616</v>
      </c>
      <c r="E911" s="1642">
        <v>5005192</v>
      </c>
      <c r="F911" s="1642" t="s">
        <v>2017</v>
      </c>
      <c r="G911" s="1291" t="s">
        <v>1618</v>
      </c>
      <c r="H911" s="1643" t="s">
        <v>1619</v>
      </c>
      <c r="I911" s="1644" t="s">
        <v>1610</v>
      </c>
      <c r="J911" s="1327">
        <f t="shared" si="76"/>
        <v>11</v>
      </c>
      <c r="K911" s="1327">
        <v>2</v>
      </c>
      <c r="L911" s="1327">
        <v>3</v>
      </c>
      <c r="M911" s="1327">
        <v>3</v>
      </c>
      <c r="N911" s="1327">
        <v>3</v>
      </c>
      <c r="O911" s="1327"/>
      <c r="P911" s="2207">
        <v>200</v>
      </c>
      <c r="Q911" s="1327"/>
      <c r="R911" s="1327"/>
      <c r="S911" s="1327"/>
      <c r="T911" s="1327"/>
      <c r="U911" s="2207">
        <v>0</v>
      </c>
      <c r="V911" s="1327"/>
    </row>
    <row r="912" spans="1:22" ht="45" x14ac:dyDescent="0.25">
      <c r="A912" s="1554"/>
      <c r="B912" s="1223"/>
      <c r="C912" s="1646"/>
      <c r="D912" s="1646"/>
      <c r="E912" s="1642">
        <v>5005193</v>
      </c>
      <c r="F912" s="1642" t="s">
        <v>1621</v>
      </c>
      <c r="G912" s="1291" t="s">
        <v>1620</v>
      </c>
      <c r="H912" s="1643" t="s">
        <v>1621</v>
      </c>
      <c r="I912" s="1644" t="s">
        <v>1610</v>
      </c>
      <c r="J912" s="1327">
        <f t="shared" si="76"/>
        <v>1</v>
      </c>
      <c r="K912" s="1327">
        <v>0</v>
      </c>
      <c r="L912" s="1327">
        <v>0</v>
      </c>
      <c r="M912" s="1327">
        <v>1</v>
      </c>
      <c r="N912" s="1327">
        <v>0</v>
      </c>
      <c r="O912" s="1327"/>
      <c r="P912" s="2207">
        <v>400</v>
      </c>
      <c r="Q912" s="1327"/>
      <c r="R912" s="1327"/>
      <c r="S912" s="1327"/>
      <c r="T912" s="1327"/>
      <c r="U912" s="2207">
        <v>0</v>
      </c>
      <c r="V912" s="1327"/>
    </row>
    <row r="913" spans="1:22" ht="45" x14ac:dyDescent="0.25">
      <c r="A913" s="1554"/>
      <c r="B913" s="1223"/>
      <c r="C913" s="1646"/>
      <c r="D913" s="1646"/>
      <c r="E913" s="1642">
        <v>5005194</v>
      </c>
      <c r="F913" s="1642" t="s">
        <v>2018</v>
      </c>
      <c r="G913" s="1291" t="s">
        <v>1622</v>
      </c>
      <c r="H913" s="1643" t="s">
        <v>1623</v>
      </c>
      <c r="I913" s="1644" t="s">
        <v>1624</v>
      </c>
      <c r="J913" s="1327">
        <f t="shared" si="76"/>
        <v>7</v>
      </c>
      <c r="K913" s="1327">
        <v>1</v>
      </c>
      <c r="L913" s="1327">
        <v>2</v>
      </c>
      <c r="M913" s="1327">
        <v>2</v>
      </c>
      <c r="N913" s="1327">
        <v>2</v>
      </c>
      <c r="O913" s="1327"/>
      <c r="P913" s="2207">
        <v>42234</v>
      </c>
      <c r="Q913" s="1327"/>
      <c r="R913" s="1327"/>
      <c r="S913" s="1327"/>
      <c r="T913" s="1327"/>
      <c r="U913" s="2207">
        <v>42234</v>
      </c>
      <c r="V913" s="1327"/>
    </row>
    <row r="914" spans="1:22" ht="34.5" x14ac:dyDescent="0.25">
      <c r="A914" s="1554"/>
      <c r="B914" s="1223"/>
      <c r="C914" s="2675">
        <v>3000702</v>
      </c>
      <c r="D914" s="1645" t="s">
        <v>1625</v>
      </c>
      <c r="E914" s="1649">
        <v>5005195</v>
      </c>
      <c r="F914" s="1650" t="s">
        <v>1627</v>
      </c>
      <c r="G914" s="1291" t="s">
        <v>1626</v>
      </c>
      <c r="H914" s="1651" t="s">
        <v>1627</v>
      </c>
      <c r="I914" s="1644" t="s">
        <v>1610</v>
      </c>
      <c r="J914" s="1327">
        <f t="shared" si="76"/>
        <v>0</v>
      </c>
      <c r="K914" s="1327"/>
      <c r="L914" s="1327"/>
      <c r="M914" s="1327"/>
      <c r="N914" s="1327"/>
      <c r="O914" s="1327"/>
      <c r="P914" s="1327"/>
      <c r="Q914" s="1327"/>
      <c r="R914" s="1327"/>
      <c r="S914" s="1327"/>
      <c r="T914" s="1327"/>
      <c r="U914" s="1327"/>
      <c r="V914" s="1327"/>
    </row>
    <row r="915" spans="1:22" ht="34.5" hidden="1" x14ac:dyDescent="0.25">
      <c r="A915" s="1554"/>
      <c r="B915" s="1223"/>
      <c r="C915" s="2676"/>
      <c r="D915" s="1646"/>
      <c r="E915" s="1649">
        <v>5005196</v>
      </c>
      <c r="F915" s="1650" t="s">
        <v>1629</v>
      </c>
      <c r="G915" s="1291" t="s">
        <v>1628</v>
      </c>
      <c r="H915" s="1651" t="s">
        <v>1629</v>
      </c>
      <c r="I915" s="1644" t="s">
        <v>1610</v>
      </c>
      <c r="J915" s="1327">
        <f t="shared" si="76"/>
        <v>0</v>
      </c>
      <c r="K915" s="1327"/>
      <c r="L915" s="1327"/>
      <c r="M915" s="1327"/>
      <c r="N915" s="1327"/>
      <c r="O915" s="1327"/>
      <c r="P915" s="1327"/>
      <c r="Q915" s="1327"/>
      <c r="R915" s="1327"/>
      <c r="S915" s="1327"/>
      <c r="T915" s="1327"/>
      <c r="U915" s="1327"/>
      <c r="V915" s="1327"/>
    </row>
    <row r="916" spans="1:22" ht="34.5" hidden="1" x14ac:dyDescent="0.25">
      <c r="A916" s="1554"/>
      <c r="B916" s="1223"/>
      <c r="C916" s="2676"/>
      <c r="D916" s="1646"/>
      <c r="E916" s="1649">
        <v>5005197</v>
      </c>
      <c r="F916" s="1650" t="s">
        <v>2019</v>
      </c>
      <c r="G916" s="1291" t="s">
        <v>1630</v>
      </c>
      <c r="H916" s="1651" t="s">
        <v>1631</v>
      </c>
      <c r="I916" s="1644" t="s">
        <v>1624</v>
      </c>
      <c r="J916" s="1327"/>
      <c r="K916" s="1327"/>
      <c r="L916" s="1327"/>
      <c r="M916" s="1327"/>
      <c r="N916" s="1327"/>
      <c r="O916" s="1327"/>
      <c r="P916" s="1327"/>
      <c r="Q916" s="1327"/>
      <c r="R916" s="1327"/>
      <c r="S916" s="1327"/>
      <c r="T916" s="1327"/>
      <c r="U916" s="1327"/>
      <c r="V916" s="1327"/>
    </row>
    <row r="917" spans="1:22" ht="36.75" hidden="1" customHeight="1" x14ac:dyDescent="0.25">
      <c r="A917" s="1554"/>
      <c r="B917" s="1223"/>
      <c r="C917" s="2677" t="s">
        <v>1632</v>
      </c>
      <c r="D917" s="1651" t="s">
        <v>1633</v>
      </c>
      <c r="E917" s="2677" t="s">
        <v>1634</v>
      </c>
      <c r="F917" s="1651" t="s">
        <v>1635</v>
      </c>
      <c r="G917" s="1291" t="s">
        <v>1634</v>
      </c>
      <c r="H917" s="1651" t="s">
        <v>1635</v>
      </c>
      <c r="I917" s="1644" t="s">
        <v>1610</v>
      </c>
      <c r="J917" s="1327"/>
      <c r="K917" s="1327"/>
      <c r="L917" s="1327"/>
      <c r="M917" s="1327"/>
      <c r="N917" s="1327"/>
      <c r="O917" s="1327"/>
      <c r="P917" s="1327"/>
      <c r="Q917" s="1327"/>
      <c r="R917" s="1327"/>
      <c r="S917" s="1327"/>
      <c r="T917" s="1327"/>
      <c r="U917" s="1327"/>
      <c r="V917" s="1327"/>
    </row>
    <row r="918" spans="1:22" ht="45.75" hidden="1" x14ac:dyDescent="0.25">
      <c r="A918" s="1554"/>
      <c r="B918" s="1223"/>
      <c r="C918" s="2678">
        <v>3000704</v>
      </c>
      <c r="D918" s="1641" t="s">
        <v>1636</v>
      </c>
      <c r="E918" s="1649">
        <v>5005199</v>
      </c>
      <c r="F918" s="1650" t="s">
        <v>1637</v>
      </c>
      <c r="G918" s="1291" t="s">
        <v>1638</v>
      </c>
      <c r="H918" s="1651" t="s">
        <v>1639</v>
      </c>
      <c r="I918" s="1644" t="s">
        <v>1640</v>
      </c>
      <c r="J918" s="1327"/>
      <c r="K918" s="1327"/>
      <c r="L918" s="1327"/>
      <c r="M918" s="1327"/>
      <c r="N918" s="1327"/>
      <c r="O918" s="1327"/>
      <c r="P918" s="1327"/>
      <c r="Q918" s="1327"/>
      <c r="R918" s="1327"/>
      <c r="S918" s="1327"/>
      <c r="T918" s="1327"/>
      <c r="U918" s="1327"/>
      <c r="V918" s="1327"/>
    </row>
    <row r="919" spans="1:22" ht="45.75" hidden="1" x14ac:dyDescent="0.25">
      <c r="A919" s="1554"/>
      <c r="B919" s="1223"/>
      <c r="C919" s="2675">
        <v>3000705</v>
      </c>
      <c r="D919" s="1645" t="s">
        <v>1641</v>
      </c>
      <c r="E919" s="1649">
        <v>5005200</v>
      </c>
      <c r="F919" s="1650" t="s">
        <v>1642</v>
      </c>
      <c r="G919" s="1580" t="s">
        <v>1643</v>
      </c>
      <c r="H919" s="1651" t="s">
        <v>1644</v>
      </c>
      <c r="I919" s="1644" t="s">
        <v>1624</v>
      </c>
      <c r="J919" s="1327"/>
      <c r="K919" s="1327"/>
      <c r="L919" s="1327"/>
      <c r="M919" s="1327"/>
      <c r="N919" s="1327"/>
      <c r="O919" s="1327"/>
      <c r="P919" s="1327"/>
      <c r="Q919" s="1327"/>
      <c r="R919" s="1327"/>
      <c r="S919" s="1327"/>
      <c r="T919" s="1327"/>
      <c r="U919" s="1327"/>
      <c r="V919" s="1327"/>
    </row>
    <row r="920" spans="1:22" ht="34.5" hidden="1" x14ac:dyDescent="0.25">
      <c r="A920" s="1554"/>
      <c r="B920" s="1223"/>
      <c r="C920" s="2676"/>
      <c r="D920" s="1646"/>
      <c r="E920" s="1649">
        <v>5005201</v>
      </c>
      <c r="F920" s="1650" t="s">
        <v>1645</v>
      </c>
      <c r="G920" s="1580" t="s">
        <v>1646</v>
      </c>
      <c r="H920" s="1579" t="s">
        <v>1647</v>
      </c>
      <c r="I920" s="1644" t="s">
        <v>1624</v>
      </c>
      <c r="J920" s="1327"/>
      <c r="K920" s="1327"/>
      <c r="L920" s="1327"/>
      <c r="M920" s="1327"/>
      <c r="N920" s="1327"/>
      <c r="O920" s="1327"/>
      <c r="P920" s="1327"/>
      <c r="Q920" s="1327"/>
      <c r="R920" s="1327"/>
      <c r="S920" s="1327"/>
      <c r="T920" s="1327"/>
      <c r="U920" s="1327"/>
      <c r="V920" s="1327"/>
    </row>
    <row r="921" spans="1:22" ht="34.5" hidden="1" x14ac:dyDescent="0.25">
      <c r="A921" s="1554"/>
      <c r="B921" s="1223"/>
      <c r="C921" s="2676"/>
      <c r="D921" s="1646"/>
      <c r="E921" s="1649">
        <v>5005202</v>
      </c>
      <c r="F921" s="1650" t="s">
        <v>1648</v>
      </c>
      <c r="G921" s="1580" t="s">
        <v>1649</v>
      </c>
      <c r="H921" s="1579" t="s">
        <v>1648</v>
      </c>
      <c r="I921" s="1644" t="s">
        <v>1624</v>
      </c>
      <c r="J921" s="1327"/>
      <c r="K921" s="1327"/>
      <c r="L921" s="1327"/>
      <c r="M921" s="1327"/>
      <c r="N921" s="1327"/>
      <c r="O921" s="1327"/>
      <c r="P921" s="1327"/>
      <c r="Q921" s="1327"/>
      <c r="R921" s="1327"/>
      <c r="S921" s="1327"/>
      <c r="T921" s="1327"/>
      <c r="U921" s="1327"/>
      <c r="V921" s="1327"/>
    </row>
    <row r="922" spans="1:22" ht="67.5" hidden="1" customHeight="1" x14ac:dyDescent="0.25">
      <c r="A922" s="1554"/>
      <c r="B922" s="1223"/>
      <c r="C922" s="2678">
        <v>3000706</v>
      </c>
      <c r="D922" s="1641" t="s">
        <v>1650</v>
      </c>
      <c r="E922" s="1649">
        <v>5005203</v>
      </c>
      <c r="F922" s="1650" t="s">
        <v>1651</v>
      </c>
      <c r="G922" s="1580" t="s">
        <v>1652</v>
      </c>
      <c r="H922" s="1579" t="s">
        <v>1653</v>
      </c>
      <c r="I922" s="1644" t="s">
        <v>1654</v>
      </c>
      <c r="J922" s="1327"/>
      <c r="K922" s="1327"/>
      <c r="L922" s="1327"/>
      <c r="M922" s="1327"/>
      <c r="N922" s="1327"/>
      <c r="O922" s="1327"/>
      <c r="P922" s="1327"/>
      <c r="Q922" s="1327"/>
      <c r="R922" s="1327"/>
      <c r="S922" s="1327"/>
      <c r="T922" s="1327"/>
      <c r="U922" s="1327"/>
      <c r="V922" s="1327"/>
    </row>
    <row r="923" spans="1:22" ht="69.75" hidden="1" customHeight="1" x14ac:dyDescent="0.25">
      <c r="A923" s="1554"/>
      <c r="B923" s="1223"/>
      <c r="C923" s="2675">
        <v>3000707</v>
      </c>
      <c r="D923" s="1645" t="s">
        <v>1655</v>
      </c>
      <c r="E923" s="1649">
        <v>5005204</v>
      </c>
      <c r="F923" s="1650" t="s">
        <v>1656</v>
      </c>
      <c r="G923" s="2679" t="s">
        <v>1657</v>
      </c>
      <c r="H923" s="1579" t="s">
        <v>1658</v>
      </c>
      <c r="I923" s="1644" t="s">
        <v>1659</v>
      </c>
      <c r="J923" s="1327"/>
      <c r="K923" s="1327"/>
      <c r="L923" s="1327"/>
      <c r="M923" s="1327"/>
      <c r="N923" s="1327"/>
      <c r="O923" s="1327"/>
      <c r="P923" s="1327"/>
      <c r="Q923" s="1327"/>
      <c r="R923" s="1327"/>
      <c r="S923" s="1327"/>
      <c r="T923" s="1327"/>
      <c r="U923" s="1327"/>
      <c r="V923" s="1327"/>
    </row>
    <row r="924" spans="1:22" ht="68.25" hidden="1" x14ac:dyDescent="0.25">
      <c r="A924" s="1558"/>
      <c r="B924" s="1294"/>
      <c r="C924" s="2680"/>
      <c r="D924" s="2673"/>
      <c r="E924" s="1649">
        <v>3000707</v>
      </c>
      <c r="F924" s="1650" t="s">
        <v>1655</v>
      </c>
      <c r="G924" s="2679" t="s">
        <v>1660</v>
      </c>
      <c r="H924" s="1579" t="s">
        <v>1656</v>
      </c>
      <c r="I924" s="1644" t="s">
        <v>1661</v>
      </c>
      <c r="J924" s="1327"/>
      <c r="K924" s="1327"/>
      <c r="L924" s="1327"/>
      <c r="M924" s="1327"/>
      <c r="N924" s="1327"/>
      <c r="O924" s="1327"/>
      <c r="P924" s="1327"/>
      <c r="Q924" s="1327"/>
      <c r="R924" s="1327"/>
      <c r="S924" s="1327"/>
      <c r="T924" s="1327"/>
      <c r="U924" s="1327"/>
      <c r="V924" s="1327"/>
    </row>
    <row r="925" spans="1:22" x14ac:dyDescent="0.25">
      <c r="A925" s="1156"/>
      <c r="B925" s="1156"/>
      <c r="C925" s="1270"/>
      <c r="D925" s="1271"/>
      <c r="E925" s="1272"/>
      <c r="F925" s="1160"/>
      <c r="G925" s="1273"/>
      <c r="H925" s="1156"/>
      <c r="I925" s="1160"/>
      <c r="J925" s="1156"/>
      <c r="K925" s="1156"/>
      <c r="L925" s="1156"/>
      <c r="M925" s="1156"/>
      <c r="N925" s="1156"/>
      <c r="O925" s="1156"/>
      <c r="P925" s="1156"/>
      <c r="Q925" s="1156"/>
      <c r="R925" s="1156"/>
      <c r="S925" s="1156"/>
      <c r="T925" s="1156"/>
      <c r="U925" s="1156"/>
      <c r="V925" s="1156"/>
    </row>
  </sheetData>
  <autoFilter ref="B9:F11"/>
  <mergeCells count="780">
    <mergeCell ref="C919:C921"/>
    <mergeCell ref="D919:D921"/>
    <mergeCell ref="C923:C924"/>
    <mergeCell ref="D923:D924"/>
    <mergeCell ref="A905:A924"/>
    <mergeCell ref="B905:B924"/>
    <mergeCell ref="C905:C907"/>
    <mergeCell ref="D905:D907"/>
    <mergeCell ref="C909:C910"/>
    <mergeCell ref="D909:D910"/>
    <mergeCell ref="C911:C913"/>
    <mergeCell ref="D911:D913"/>
    <mergeCell ref="C914:C916"/>
    <mergeCell ref="D914:D916"/>
    <mergeCell ref="V897:V899"/>
    <mergeCell ref="T898:T899"/>
    <mergeCell ref="B900:N900"/>
    <mergeCell ref="A901:A904"/>
    <mergeCell ref="B901:B904"/>
    <mergeCell ref="C901:C904"/>
    <mergeCell ref="D901:D904"/>
    <mergeCell ref="E903:E904"/>
    <mergeCell ref="F903:F904"/>
    <mergeCell ref="H897:H899"/>
    <mergeCell ref="I897:I899"/>
    <mergeCell ref="J897:J899"/>
    <mergeCell ref="K897:N898"/>
    <mergeCell ref="O897:T897"/>
    <mergeCell ref="U897:U899"/>
    <mergeCell ref="B876:B888"/>
    <mergeCell ref="A891:V891"/>
    <mergeCell ref="A892:V892"/>
    <mergeCell ref="A897:A899"/>
    <mergeCell ref="B897:B899"/>
    <mergeCell ref="C897:C899"/>
    <mergeCell ref="D897:D899"/>
    <mergeCell ref="E897:E899"/>
    <mergeCell ref="F897:F899"/>
    <mergeCell ref="G897:G899"/>
    <mergeCell ref="A856:M856"/>
    <mergeCell ref="C859:C862"/>
    <mergeCell ref="D859:D862"/>
    <mergeCell ref="E859:E862"/>
    <mergeCell ref="F859:F862"/>
    <mergeCell ref="C863:C884"/>
    <mergeCell ref="D863:D884"/>
    <mergeCell ref="E863:E884"/>
    <mergeCell ref="F863:F884"/>
    <mergeCell ref="A876:A888"/>
    <mergeCell ref="J853:J855"/>
    <mergeCell ref="K853:N854"/>
    <mergeCell ref="O853:T853"/>
    <mergeCell ref="U853:U855"/>
    <mergeCell ref="V853:V855"/>
    <mergeCell ref="T854:T855"/>
    <mergeCell ref="A848:V848"/>
    <mergeCell ref="A853:A855"/>
    <mergeCell ref="B853:B855"/>
    <mergeCell ref="C853:C855"/>
    <mergeCell ref="D853:D855"/>
    <mergeCell ref="E853:E855"/>
    <mergeCell ref="F853:F855"/>
    <mergeCell ref="G853:G855"/>
    <mergeCell ref="H853:H855"/>
    <mergeCell ref="I853:I855"/>
    <mergeCell ref="A826:M826"/>
    <mergeCell ref="A827:A831"/>
    <mergeCell ref="B827:B831"/>
    <mergeCell ref="A832:A844"/>
    <mergeCell ref="B832:B844"/>
    <mergeCell ref="A847:V847"/>
    <mergeCell ref="J823:J825"/>
    <mergeCell ref="K823:N824"/>
    <mergeCell ref="O823:T823"/>
    <mergeCell ref="U823:U825"/>
    <mergeCell ref="V823:V825"/>
    <mergeCell ref="T824:T825"/>
    <mergeCell ref="A818:V818"/>
    <mergeCell ref="A823:A825"/>
    <mergeCell ref="B823:B825"/>
    <mergeCell ref="C823:C825"/>
    <mergeCell ref="D823:D825"/>
    <mergeCell ref="E823:E825"/>
    <mergeCell ref="F823:F825"/>
    <mergeCell ref="G823:G825"/>
    <mergeCell ref="H823:H825"/>
    <mergeCell ref="I823:I825"/>
    <mergeCell ref="A800:M800"/>
    <mergeCell ref="A801:A805"/>
    <mergeCell ref="B801:B805"/>
    <mergeCell ref="A806:A814"/>
    <mergeCell ref="B806:B814"/>
    <mergeCell ref="A817:V817"/>
    <mergeCell ref="J797:J799"/>
    <mergeCell ref="K797:N798"/>
    <mergeCell ref="O797:T797"/>
    <mergeCell ref="U797:U799"/>
    <mergeCell ref="V797:V799"/>
    <mergeCell ref="T798:T799"/>
    <mergeCell ref="A792:V792"/>
    <mergeCell ref="A797:A799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V783:V785"/>
    <mergeCell ref="T784:T785"/>
    <mergeCell ref="A786:M786"/>
    <mergeCell ref="A787:A788"/>
    <mergeCell ref="B787:B788"/>
    <mergeCell ref="A791:V791"/>
    <mergeCell ref="H783:H785"/>
    <mergeCell ref="I783:I785"/>
    <mergeCell ref="J783:J785"/>
    <mergeCell ref="K783:N784"/>
    <mergeCell ref="O783:T783"/>
    <mergeCell ref="U783:U785"/>
    <mergeCell ref="I772:I775"/>
    <mergeCell ref="A777:V777"/>
    <mergeCell ref="A778:V778"/>
    <mergeCell ref="A783:A785"/>
    <mergeCell ref="B783:B785"/>
    <mergeCell ref="C783:C785"/>
    <mergeCell ref="D783:D785"/>
    <mergeCell ref="E783:E785"/>
    <mergeCell ref="F783:F785"/>
    <mergeCell ref="G783:G785"/>
    <mergeCell ref="C769:C770"/>
    <mergeCell ref="D769:D770"/>
    <mergeCell ref="E769:E770"/>
    <mergeCell ref="I769:I770"/>
    <mergeCell ref="A771:V771"/>
    <mergeCell ref="A772:A775"/>
    <mergeCell ref="B772:B775"/>
    <mergeCell ref="C772:C775"/>
    <mergeCell ref="D772:D775"/>
    <mergeCell ref="E772:E775"/>
    <mergeCell ref="C764:C766"/>
    <mergeCell ref="D764:D766"/>
    <mergeCell ref="E764:E766"/>
    <mergeCell ref="I764:I766"/>
    <mergeCell ref="C767:C768"/>
    <mergeCell ref="D767:D768"/>
    <mergeCell ref="E767:E768"/>
    <mergeCell ref="I767:I768"/>
    <mergeCell ref="C760:C761"/>
    <mergeCell ref="D760:D761"/>
    <mergeCell ref="E760:E761"/>
    <mergeCell ref="I760:I761"/>
    <mergeCell ref="C762:C763"/>
    <mergeCell ref="D762:D763"/>
    <mergeCell ref="E762:E763"/>
    <mergeCell ref="I762:I763"/>
    <mergeCell ref="C754:C757"/>
    <mergeCell ref="D754:D757"/>
    <mergeCell ref="E754:E757"/>
    <mergeCell ref="I754:I757"/>
    <mergeCell ref="C758:C759"/>
    <mergeCell ref="D758:D759"/>
    <mergeCell ref="E758:E759"/>
    <mergeCell ref="I758:I759"/>
    <mergeCell ref="C750:C751"/>
    <mergeCell ref="D750:D751"/>
    <mergeCell ref="E750:E751"/>
    <mergeCell ref="I750:I751"/>
    <mergeCell ref="C752:C753"/>
    <mergeCell ref="D752:D753"/>
    <mergeCell ref="E752:E753"/>
    <mergeCell ref="I752:I753"/>
    <mergeCell ref="C739:C742"/>
    <mergeCell ref="D739:D742"/>
    <mergeCell ref="E739:E742"/>
    <mergeCell ref="C743:C749"/>
    <mergeCell ref="D743:D749"/>
    <mergeCell ref="E743:E749"/>
    <mergeCell ref="C730:C732"/>
    <mergeCell ref="D730:D732"/>
    <mergeCell ref="E730:E732"/>
    <mergeCell ref="C733:C738"/>
    <mergeCell ref="D733:D738"/>
    <mergeCell ref="E733:E738"/>
    <mergeCell ref="C721:C726"/>
    <mergeCell ref="D721:D726"/>
    <mergeCell ref="E721:E726"/>
    <mergeCell ref="C727:C729"/>
    <mergeCell ref="D727:D729"/>
    <mergeCell ref="E727:E729"/>
    <mergeCell ref="C704:C709"/>
    <mergeCell ref="D704:D709"/>
    <mergeCell ref="E704:E709"/>
    <mergeCell ref="C710:C720"/>
    <mergeCell ref="D710:D720"/>
    <mergeCell ref="E710:E720"/>
    <mergeCell ref="C692:C697"/>
    <mergeCell ref="D692:D697"/>
    <mergeCell ref="E692:E697"/>
    <mergeCell ref="C698:C703"/>
    <mergeCell ref="D698:D703"/>
    <mergeCell ref="E698:E703"/>
    <mergeCell ref="C680:C685"/>
    <mergeCell ref="D680:D685"/>
    <mergeCell ref="E680:E685"/>
    <mergeCell ref="C686:C691"/>
    <mergeCell ref="D686:D691"/>
    <mergeCell ref="E686:E691"/>
    <mergeCell ref="E673:E675"/>
    <mergeCell ref="C676:C677"/>
    <mergeCell ref="D676:D677"/>
    <mergeCell ref="E676:E677"/>
    <mergeCell ref="C678:C679"/>
    <mergeCell ref="D678:D679"/>
    <mergeCell ref="E678:E679"/>
    <mergeCell ref="A667:A770"/>
    <mergeCell ref="B667:B770"/>
    <mergeCell ref="C667:C670"/>
    <mergeCell ref="D667:D670"/>
    <mergeCell ref="E667:E670"/>
    <mergeCell ref="C671:C672"/>
    <mergeCell ref="D671:D672"/>
    <mergeCell ref="E671:E672"/>
    <mergeCell ref="C673:C675"/>
    <mergeCell ref="D673:D675"/>
    <mergeCell ref="A657:V657"/>
    <mergeCell ref="A658:A666"/>
    <mergeCell ref="B658:B666"/>
    <mergeCell ref="C658:C661"/>
    <mergeCell ref="D658:D661"/>
    <mergeCell ref="E658:E661"/>
    <mergeCell ref="C662:C666"/>
    <mergeCell ref="D662:D666"/>
    <mergeCell ref="E662:E666"/>
    <mergeCell ref="I662:I666"/>
    <mergeCell ref="A651:A656"/>
    <mergeCell ref="B651:B656"/>
    <mergeCell ref="C651:C653"/>
    <mergeCell ref="D651:D653"/>
    <mergeCell ref="E651:E653"/>
    <mergeCell ref="C654:C656"/>
    <mergeCell ref="D654:D656"/>
    <mergeCell ref="E654:E656"/>
    <mergeCell ref="A646:V646"/>
    <mergeCell ref="A647:A650"/>
    <mergeCell ref="B647:B650"/>
    <mergeCell ref="C647:C650"/>
    <mergeCell ref="D647:D650"/>
    <mergeCell ref="E647:E650"/>
    <mergeCell ref="I647:I650"/>
    <mergeCell ref="I643:I645"/>
    <mergeCell ref="J643:J645"/>
    <mergeCell ref="K643:N644"/>
    <mergeCell ref="O643:T643"/>
    <mergeCell ref="U643:U645"/>
    <mergeCell ref="V643:V645"/>
    <mergeCell ref="T644:T645"/>
    <mergeCell ref="A638:V638"/>
    <mergeCell ref="A639:V639"/>
    <mergeCell ref="A643:A645"/>
    <mergeCell ref="B643:B645"/>
    <mergeCell ref="C643:C645"/>
    <mergeCell ref="D643:D645"/>
    <mergeCell ref="E643:E645"/>
    <mergeCell ref="F643:F645"/>
    <mergeCell ref="G643:G645"/>
    <mergeCell ref="H643:H645"/>
    <mergeCell ref="I601:I610"/>
    <mergeCell ref="A611:A636"/>
    <mergeCell ref="B611:B636"/>
    <mergeCell ref="C611:C636"/>
    <mergeCell ref="D611:D636"/>
    <mergeCell ref="E611:E636"/>
    <mergeCell ref="I611:I636"/>
    <mergeCell ref="A595:A600"/>
    <mergeCell ref="B595:B600"/>
    <mergeCell ref="C595:C600"/>
    <mergeCell ref="E595:E600"/>
    <mergeCell ref="I595:I600"/>
    <mergeCell ref="A601:A610"/>
    <mergeCell ref="B601:B610"/>
    <mergeCell ref="C601:C610"/>
    <mergeCell ref="D601:D610"/>
    <mergeCell ref="E601:E610"/>
    <mergeCell ref="A586:A594"/>
    <mergeCell ref="B586:B594"/>
    <mergeCell ref="C586:C594"/>
    <mergeCell ref="D586:D594"/>
    <mergeCell ref="E586:E594"/>
    <mergeCell ref="I586:I594"/>
    <mergeCell ref="C575:C578"/>
    <mergeCell ref="D575:D578"/>
    <mergeCell ref="E575:E578"/>
    <mergeCell ref="I575:I578"/>
    <mergeCell ref="A579:A585"/>
    <mergeCell ref="B579:B585"/>
    <mergeCell ref="C579:C585"/>
    <mergeCell ref="D579:D585"/>
    <mergeCell ref="E579:E585"/>
    <mergeCell ref="I579:I585"/>
    <mergeCell ref="C556:C566"/>
    <mergeCell ref="D556:D566"/>
    <mergeCell ref="E556:E566"/>
    <mergeCell ref="I556:I566"/>
    <mergeCell ref="C567:C574"/>
    <mergeCell ref="D567:D574"/>
    <mergeCell ref="E567:E574"/>
    <mergeCell ref="I567:I574"/>
    <mergeCell ref="I544:I545"/>
    <mergeCell ref="C546:C549"/>
    <mergeCell ref="D546:D549"/>
    <mergeCell ref="E546:E549"/>
    <mergeCell ref="I546:I549"/>
    <mergeCell ref="C550:C555"/>
    <mergeCell ref="D550:D555"/>
    <mergeCell ref="E550:E555"/>
    <mergeCell ref="I550:I555"/>
    <mergeCell ref="I516:I523"/>
    <mergeCell ref="C524:C543"/>
    <mergeCell ref="D524:D543"/>
    <mergeCell ref="E524:E543"/>
    <mergeCell ref="I524:I543"/>
    <mergeCell ref="A544:A578"/>
    <mergeCell ref="B544:B578"/>
    <mergeCell ref="C544:C545"/>
    <mergeCell ref="D544:D545"/>
    <mergeCell ref="E544:E545"/>
    <mergeCell ref="A507:V507"/>
    <mergeCell ref="A508:A543"/>
    <mergeCell ref="B508:B543"/>
    <mergeCell ref="C508:C515"/>
    <mergeCell ref="D508:D515"/>
    <mergeCell ref="E508:E515"/>
    <mergeCell ref="I508:I515"/>
    <mergeCell ref="C516:C523"/>
    <mergeCell ref="D516:D523"/>
    <mergeCell ref="E516:E523"/>
    <mergeCell ref="I494:I499"/>
    <mergeCell ref="C500:C503"/>
    <mergeCell ref="D500:D503"/>
    <mergeCell ref="E500:E503"/>
    <mergeCell ref="I500:I503"/>
    <mergeCell ref="E504:E506"/>
    <mergeCell ref="C505:C506"/>
    <mergeCell ref="D505:D506"/>
    <mergeCell ref="I505:I506"/>
    <mergeCell ref="A489:V489"/>
    <mergeCell ref="A490:A506"/>
    <mergeCell ref="B490:B506"/>
    <mergeCell ref="C490:C493"/>
    <mergeCell ref="D490:D493"/>
    <mergeCell ref="E490:E493"/>
    <mergeCell ref="I490:I493"/>
    <mergeCell ref="C494:C499"/>
    <mergeCell ref="D494:D499"/>
    <mergeCell ref="E494:E499"/>
    <mergeCell ref="A487:A488"/>
    <mergeCell ref="B487:B488"/>
    <mergeCell ref="C487:C488"/>
    <mergeCell ref="D487:D488"/>
    <mergeCell ref="E487:E488"/>
    <mergeCell ref="I487:I488"/>
    <mergeCell ref="A482:V482"/>
    <mergeCell ref="A483:A486"/>
    <mergeCell ref="B483:B486"/>
    <mergeCell ref="C483:C486"/>
    <mergeCell ref="D483:D486"/>
    <mergeCell ref="E483:E486"/>
    <mergeCell ref="I483:I486"/>
    <mergeCell ref="I479:I481"/>
    <mergeCell ref="J479:J481"/>
    <mergeCell ref="K479:N480"/>
    <mergeCell ref="O479:T479"/>
    <mergeCell ref="U479:U481"/>
    <mergeCell ref="V479:V481"/>
    <mergeCell ref="T480:T481"/>
    <mergeCell ref="A475:V475"/>
    <mergeCell ref="A476:V476"/>
    <mergeCell ref="A479:A481"/>
    <mergeCell ref="B479:B481"/>
    <mergeCell ref="C479:C481"/>
    <mergeCell ref="D479:D481"/>
    <mergeCell ref="E479:E481"/>
    <mergeCell ref="F479:F481"/>
    <mergeCell ref="G479:G481"/>
    <mergeCell ref="H479:H481"/>
    <mergeCell ref="I422:I442"/>
    <mergeCell ref="A443:A473"/>
    <mergeCell ref="B443:B473"/>
    <mergeCell ref="C443:C473"/>
    <mergeCell ref="D443:D473"/>
    <mergeCell ref="E443:E473"/>
    <mergeCell ref="I443:I473"/>
    <mergeCell ref="C418:C420"/>
    <mergeCell ref="D418:D420"/>
    <mergeCell ref="E418:E420"/>
    <mergeCell ref="I418:I420"/>
    <mergeCell ref="A421:V421"/>
    <mergeCell ref="A422:A442"/>
    <mergeCell ref="B422:B442"/>
    <mergeCell ref="C422:C442"/>
    <mergeCell ref="D422:D442"/>
    <mergeCell ref="E422:E442"/>
    <mergeCell ref="I397:I400"/>
    <mergeCell ref="C401:C415"/>
    <mergeCell ref="D401:D415"/>
    <mergeCell ref="E401:E415"/>
    <mergeCell ref="I401:I415"/>
    <mergeCell ref="C416:C417"/>
    <mergeCell ref="D416:D417"/>
    <mergeCell ref="E416:E417"/>
    <mergeCell ref="I416:I417"/>
    <mergeCell ref="C394:C396"/>
    <mergeCell ref="D394:D396"/>
    <mergeCell ref="E394:E396"/>
    <mergeCell ref="C397:C400"/>
    <mergeCell ref="D397:D400"/>
    <mergeCell ref="E397:E400"/>
    <mergeCell ref="A386:V386"/>
    <mergeCell ref="A387:A420"/>
    <mergeCell ref="B387:B420"/>
    <mergeCell ref="C387:C389"/>
    <mergeCell ref="D387:D389"/>
    <mergeCell ref="E387:E389"/>
    <mergeCell ref="I387:I389"/>
    <mergeCell ref="C390:C393"/>
    <mergeCell ref="D390:D393"/>
    <mergeCell ref="E390:E393"/>
    <mergeCell ref="A384:A385"/>
    <mergeCell ref="B384:B385"/>
    <mergeCell ref="C384:C385"/>
    <mergeCell ref="D384:D385"/>
    <mergeCell ref="E384:E385"/>
    <mergeCell ref="I384:I385"/>
    <mergeCell ref="A379:V379"/>
    <mergeCell ref="A380:A383"/>
    <mergeCell ref="B380:B383"/>
    <mergeCell ref="C380:C383"/>
    <mergeCell ref="D380:D383"/>
    <mergeCell ref="E380:E383"/>
    <mergeCell ref="I380:I383"/>
    <mergeCell ref="I376:I378"/>
    <mergeCell ref="J376:J378"/>
    <mergeCell ref="K376:N377"/>
    <mergeCell ref="O376:T376"/>
    <mergeCell ref="U376:U378"/>
    <mergeCell ref="V376:V378"/>
    <mergeCell ref="T377:T378"/>
    <mergeCell ref="A372:V372"/>
    <mergeCell ref="A373:V373"/>
    <mergeCell ref="A376:A378"/>
    <mergeCell ref="B376:B378"/>
    <mergeCell ref="C376:C378"/>
    <mergeCell ref="D376:D378"/>
    <mergeCell ref="E376:E378"/>
    <mergeCell ref="F376:F378"/>
    <mergeCell ref="G376:G378"/>
    <mergeCell ref="H376:H378"/>
    <mergeCell ref="E359:E364"/>
    <mergeCell ref="I359:I364"/>
    <mergeCell ref="C365:C370"/>
    <mergeCell ref="D365:D370"/>
    <mergeCell ref="E365:E370"/>
    <mergeCell ref="I365:I370"/>
    <mergeCell ref="I351:I353"/>
    <mergeCell ref="A354:V354"/>
    <mergeCell ref="A355:A370"/>
    <mergeCell ref="B355:B370"/>
    <mergeCell ref="C355:C358"/>
    <mergeCell ref="D355:D358"/>
    <mergeCell ref="E355:E358"/>
    <mergeCell ref="I355:I358"/>
    <mergeCell ref="C359:C364"/>
    <mergeCell ref="D359:D364"/>
    <mergeCell ref="I345:I347"/>
    <mergeCell ref="A348:A353"/>
    <mergeCell ref="B348:B353"/>
    <mergeCell ref="C348:C350"/>
    <mergeCell ref="D348:D350"/>
    <mergeCell ref="E348:E350"/>
    <mergeCell ref="I348:I350"/>
    <mergeCell ref="C351:C353"/>
    <mergeCell ref="D351:D353"/>
    <mergeCell ref="E351:E353"/>
    <mergeCell ref="A342:V342"/>
    <mergeCell ref="A343:A347"/>
    <mergeCell ref="B343:B347"/>
    <mergeCell ref="C343:C344"/>
    <mergeCell ref="D343:D344"/>
    <mergeCell ref="E343:E344"/>
    <mergeCell ref="I343:I344"/>
    <mergeCell ref="C345:C347"/>
    <mergeCell ref="D345:D347"/>
    <mergeCell ref="E345:E347"/>
    <mergeCell ref="C328:C334"/>
    <mergeCell ref="D328:D334"/>
    <mergeCell ref="E328:E334"/>
    <mergeCell ref="I328:I334"/>
    <mergeCell ref="C335:C341"/>
    <mergeCell ref="D335:D341"/>
    <mergeCell ref="E335:E341"/>
    <mergeCell ref="C315:C318"/>
    <mergeCell ref="D315:D318"/>
    <mergeCell ref="E315:E318"/>
    <mergeCell ref="F315:F318"/>
    <mergeCell ref="I315:I318"/>
    <mergeCell ref="C319:C327"/>
    <mergeCell ref="D319:D327"/>
    <mergeCell ref="E319:E327"/>
    <mergeCell ref="I319:I327"/>
    <mergeCell ref="A308:V308"/>
    <mergeCell ref="A309:A341"/>
    <mergeCell ref="B309:B341"/>
    <mergeCell ref="C309:C311"/>
    <mergeCell ref="D309:D311"/>
    <mergeCell ref="E309:E311"/>
    <mergeCell ref="C312:C314"/>
    <mergeCell ref="D312:D314"/>
    <mergeCell ref="E312:E314"/>
    <mergeCell ref="I312:I314"/>
    <mergeCell ref="A302:A307"/>
    <mergeCell ref="B302:B307"/>
    <mergeCell ref="C302:C307"/>
    <mergeCell ref="D302:D307"/>
    <mergeCell ref="E302:E307"/>
    <mergeCell ref="I302:I306"/>
    <mergeCell ref="I296:I298"/>
    <mergeCell ref="A299:A301"/>
    <mergeCell ref="B299:B301"/>
    <mergeCell ref="C299:C301"/>
    <mergeCell ref="D299:D301"/>
    <mergeCell ref="E299:E301"/>
    <mergeCell ref="I299:I301"/>
    <mergeCell ref="A291:V291"/>
    <mergeCell ref="A292:A298"/>
    <mergeCell ref="B292:B298"/>
    <mergeCell ref="C292:C295"/>
    <mergeCell ref="D292:D295"/>
    <mergeCell ref="E292:E295"/>
    <mergeCell ref="I292:I295"/>
    <mergeCell ref="C296:C298"/>
    <mergeCell ref="D296:D298"/>
    <mergeCell ref="E296:E298"/>
    <mergeCell ref="I283:I284"/>
    <mergeCell ref="G285:G287"/>
    <mergeCell ref="H285:H287"/>
    <mergeCell ref="A288:A290"/>
    <mergeCell ref="B288:B290"/>
    <mergeCell ref="C288:C290"/>
    <mergeCell ref="D288:D290"/>
    <mergeCell ref="E288:E290"/>
    <mergeCell ref="F288:F290"/>
    <mergeCell ref="A281:A284"/>
    <mergeCell ref="B281:B284"/>
    <mergeCell ref="C281:C282"/>
    <mergeCell ref="D281:D282"/>
    <mergeCell ref="E281:E282"/>
    <mergeCell ref="I281:I282"/>
    <mergeCell ref="C283:C284"/>
    <mergeCell ref="D283:D284"/>
    <mergeCell ref="E283:E284"/>
    <mergeCell ref="F283:F284"/>
    <mergeCell ref="A276:A280"/>
    <mergeCell ref="B276:B280"/>
    <mergeCell ref="C276:C280"/>
    <mergeCell ref="D276:D280"/>
    <mergeCell ref="E276:E280"/>
    <mergeCell ref="I276:I280"/>
    <mergeCell ref="A270:V270"/>
    <mergeCell ref="A271:A275"/>
    <mergeCell ref="B271:B275"/>
    <mergeCell ref="C271:C275"/>
    <mergeCell ref="D271:D275"/>
    <mergeCell ref="E271:E275"/>
    <mergeCell ref="I271:I275"/>
    <mergeCell ref="A268:A269"/>
    <mergeCell ref="B268:B269"/>
    <mergeCell ref="C268:C269"/>
    <mergeCell ref="D268:D269"/>
    <mergeCell ref="E268:E269"/>
    <mergeCell ref="I268:I269"/>
    <mergeCell ref="V260:V262"/>
    <mergeCell ref="T261:T262"/>
    <mergeCell ref="A263:V263"/>
    <mergeCell ref="A264:A267"/>
    <mergeCell ref="B264:B267"/>
    <mergeCell ref="C264:C267"/>
    <mergeCell ref="D264:D267"/>
    <mergeCell ref="E264:E267"/>
    <mergeCell ref="I264:I267"/>
    <mergeCell ref="H260:H262"/>
    <mergeCell ref="I260:I262"/>
    <mergeCell ref="J260:J262"/>
    <mergeCell ref="K260:N261"/>
    <mergeCell ref="O260:T260"/>
    <mergeCell ref="U260:U262"/>
    <mergeCell ref="A255:V255"/>
    <mergeCell ref="A256:V256"/>
    <mergeCell ref="A258:G258"/>
    <mergeCell ref="A260:A262"/>
    <mergeCell ref="B260:B262"/>
    <mergeCell ref="C260:C262"/>
    <mergeCell ref="D260:D262"/>
    <mergeCell ref="E260:E262"/>
    <mergeCell ref="F260:F262"/>
    <mergeCell ref="G260:G262"/>
    <mergeCell ref="A243:A253"/>
    <mergeCell ref="B243:B253"/>
    <mergeCell ref="C243:C253"/>
    <mergeCell ref="D243:D253"/>
    <mergeCell ref="E243:E253"/>
    <mergeCell ref="I243:I253"/>
    <mergeCell ref="A224:A242"/>
    <mergeCell ref="B224:B242"/>
    <mergeCell ref="C224:C242"/>
    <mergeCell ref="D224:D242"/>
    <mergeCell ref="E224:E242"/>
    <mergeCell ref="I224:I242"/>
    <mergeCell ref="A218:V218"/>
    <mergeCell ref="A219:A223"/>
    <mergeCell ref="B219:B223"/>
    <mergeCell ref="C219:C223"/>
    <mergeCell ref="D219:D223"/>
    <mergeCell ref="E219:E223"/>
    <mergeCell ref="I219:I223"/>
    <mergeCell ref="C208:C213"/>
    <mergeCell ref="D208:D213"/>
    <mergeCell ref="E208:E213"/>
    <mergeCell ref="I208:I213"/>
    <mergeCell ref="A214:A217"/>
    <mergeCell ref="B214:B217"/>
    <mergeCell ref="C214:C217"/>
    <mergeCell ref="D214:D217"/>
    <mergeCell ref="E214:E217"/>
    <mergeCell ref="I214:I217"/>
    <mergeCell ref="C202:C203"/>
    <mergeCell ref="D202:D203"/>
    <mergeCell ref="E202:E203"/>
    <mergeCell ref="I202:I203"/>
    <mergeCell ref="C204:C207"/>
    <mergeCell ref="D204:D207"/>
    <mergeCell ref="E204:E207"/>
    <mergeCell ref="I204:I207"/>
    <mergeCell ref="I197:I199"/>
    <mergeCell ref="E198:E199"/>
    <mergeCell ref="C200:C201"/>
    <mergeCell ref="D200:D201"/>
    <mergeCell ref="E200:E201"/>
    <mergeCell ref="I200:I201"/>
    <mergeCell ref="A184:A213"/>
    <mergeCell ref="C184:C194"/>
    <mergeCell ref="D184:D194"/>
    <mergeCell ref="I184:I194"/>
    <mergeCell ref="B195:B213"/>
    <mergeCell ref="C195:C196"/>
    <mergeCell ref="D195:D196"/>
    <mergeCell ref="I195:I196"/>
    <mergeCell ref="C197:C199"/>
    <mergeCell ref="D197:D199"/>
    <mergeCell ref="I171:I174"/>
    <mergeCell ref="A175:V175"/>
    <mergeCell ref="A176:A183"/>
    <mergeCell ref="B176:B183"/>
    <mergeCell ref="C176:C183"/>
    <mergeCell ref="D176:D183"/>
    <mergeCell ref="I176:I183"/>
    <mergeCell ref="A155:A170"/>
    <mergeCell ref="B155:B170"/>
    <mergeCell ref="C155:C170"/>
    <mergeCell ref="D155:D170"/>
    <mergeCell ref="A171:A174"/>
    <mergeCell ref="B171:B174"/>
    <mergeCell ref="C171:C174"/>
    <mergeCell ref="D171:D174"/>
    <mergeCell ref="F145:F147"/>
    <mergeCell ref="C148:C151"/>
    <mergeCell ref="D148:D151"/>
    <mergeCell ref="A152:A154"/>
    <mergeCell ref="B152:B154"/>
    <mergeCell ref="C152:C154"/>
    <mergeCell ref="D152:D154"/>
    <mergeCell ref="A137:A151"/>
    <mergeCell ref="B137:B151"/>
    <mergeCell ref="C137:C140"/>
    <mergeCell ref="D137:D140"/>
    <mergeCell ref="C141:C143"/>
    <mergeCell ref="D141:D143"/>
    <mergeCell ref="C144:C146"/>
    <mergeCell ref="D144:D147"/>
    <mergeCell ref="A127:A129"/>
    <mergeCell ref="B127:B129"/>
    <mergeCell ref="C127:C129"/>
    <mergeCell ref="D127:D129"/>
    <mergeCell ref="A130:V130"/>
    <mergeCell ref="A131:A136"/>
    <mergeCell ref="B131:B136"/>
    <mergeCell ref="C131:C134"/>
    <mergeCell ref="D131:D134"/>
    <mergeCell ref="C135:C136"/>
    <mergeCell ref="V119:V121"/>
    <mergeCell ref="T120:T121"/>
    <mergeCell ref="A122:V122"/>
    <mergeCell ref="A123:A126"/>
    <mergeCell ref="B123:B126"/>
    <mergeCell ref="C123:C126"/>
    <mergeCell ref="D123:D126"/>
    <mergeCell ref="H119:H121"/>
    <mergeCell ref="I119:I121"/>
    <mergeCell ref="J119:J121"/>
    <mergeCell ref="K119:N120"/>
    <mergeCell ref="O119:T119"/>
    <mergeCell ref="U119:U121"/>
    <mergeCell ref="A114:V114"/>
    <mergeCell ref="A115:V115"/>
    <mergeCell ref="A116:F116"/>
    <mergeCell ref="A119:A121"/>
    <mergeCell ref="B119:B121"/>
    <mergeCell ref="C119:C121"/>
    <mergeCell ref="D119:D121"/>
    <mergeCell ref="E119:E121"/>
    <mergeCell ref="F119:F121"/>
    <mergeCell ref="G119:G121"/>
    <mergeCell ref="F108:F109"/>
    <mergeCell ref="G108:G109"/>
    <mergeCell ref="H108:H109"/>
    <mergeCell ref="I108:I109"/>
    <mergeCell ref="A110:V110"/>
    <mergeCell ref="A111:A112"/>
    <mergeCell ref="B111:B112"/>
    <mergeCell ref="C103:C106"/>
    <mergeCell ref="D103:D106"/>
    <mergeCell ref="E103:E106"/>
    <mergeCell ref="C108:C109"/>
    <mergeCell ref="D108:D109"/>
    <mergeCell ref="E108:E109"/>
    <mergeCell ref="E73:E82"/>
    <mergeCell ref="E84:E87"/>
    <mergeCell ref="A88:A109"/>
    <mergeCell ref="B88:B109"/>
    <mergeCell ref="C89:C92"/>
    <mergeCell ref="D89:D92"/>
    <mergeCell ref="E89:E92"/>
    <mergeCell ref="C94:C97"/>
    <mergeCell ref="D94:D97"/>
    <mergeCell ref="E94:E97"/>
    <mergeCell ref="A68:A71"/>
    <mergeCell ref="B68:B71"/>
    <mergeCell ref="A72:A87"/>
    <mergeCell ref="B72:B87"/>
    <mergeCell ref="C73:C87"/>
    <mergeCell ref="D73:D87"/>
    <mergeCell ref="A27:V27"/>
    <mergeCell ref="A28:A45"/>
    <mergeCell ref="B28:B45"/>
    <mergeCell ref="A46:V46"/>
    <mergeCell ref="A47:A67"/>
    <mergeCell ref="B47:B67"/>
    <mergeCell ref="U9:U11"/>
    <mergeCell ref="V9:V11"/>
    <mergeCell ref="T10:T11"/>
    <mergeCell ref="A12:V12"/>
    <mergeCell ref="A13:A26"/>
    <mergeCell ref="B13:B26"/>
    <mergeCell ref="G9:G11"/>
    <mergeCell ref="H9:H11"/>
    <mergeCell ref="I9:I11"/>
    <mergeCell ref="J9:J11"/>
    <mergeCell ref="K9:N10"/>
    <mergeCell ref="O9:T9"/>
    <mergeCell ref="B2:U2"/>
    <mergeCell ref="B3:U3"/>
    <mergeCell ref="A4:F4"/>
    <mergeCell ref="A8:F8"/>
    <mergeCell ref="A9:A11"/>
    <mergeCell ref="B9:B11"/>
    <mergeCell ref="C9:C11"/>
    <mergeCell ref="D9:D11"/>
    <mergeCell ref="E9:E11"/>
    <mergeCell ref="F9:F11"/>
  </mergeCells>
  <pageMargins left="0.31496062992125984" right="0.15748031496062992" top="0.27559055118110237" bottom="0.51181102362204722" header="0" footer="0"/>
  <pageSetup paperSize="9" scale="70" orientation="landscape" horizontalDpi="200" verticalDpi="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324"/>
  <sheetViews>
    <sheetView view="pageBreakPreview" topLeftCell="A94" zoomScaleSheetLayoutView="100" workbookViewId="0">
      <selection activeCell="N136" sqref="N136"/>
    </sheetView>
  </sheetViews>
  <sheetFormatPr baseColWidth="10" defaultRowHeight="12.75" x14ac:dyDescent="0.25"/>
  <cols>
    <col min="1" max="1" width="13.28515625" style="1155" customWidth="1"/>
    <col min="2" max="2" width="6.5703125" style="1155" customWidth="1"/>
    <col min="3" max="3" width="16" style="1825" customWidth="1"/>
    <col min="4" max="4" width="7" style="1155" customWidth="1"/>
    <col min="5" max="6" width="19.7109375" style="1155" customWidth="1"/>
    <col min="7" max="7" width="11.85546875" style="2681" customWidth="1"/>
    <col min="8" max="8" width="8.140625" style="1155" customWidth="1"/>
    <col min="9" max="12" width="7.140625" style="1155" customWidth="1"/>
    <col min="13" max="13" width="5.28515625" style="1155" customWidth="1"/>
    <col min="14" max="14" width="7.7109375" style="1155" customWidth="1"/>
    <col min="15" max="17" width="6.7109375" style="1155" customWidth="1"/>
    <col min="18" max="18" width="7.5703125" style="1155" customWidth="1"/>
    <col min="19" max="19" width="6.7109375" style="1155" customWidth="1"/>
    <col min="20" max="20" width="8.140625" style="1155" customWidth="1"/>
    <col min="21" max="16384" width="11.42578125" style="1155"/>
  </cols>
  <sheetData>
    <row r="1" spans="1:21" ht="15" customHeight="1" x14ac:dyDescent="0.25">
      <c r="I1" s="1653"/>
      <c r="J1" s="1653"/>
      <c r="K1" s="1653"/>
      <c r="L1" s="1653"/>
      <c r="M1" s="1653"/>
      <c r="N1" s="1653"/>
      <c r="O1" s="1653"/>
      <c r="P1" s="1653"/>
    </row>
    <row r="2" spans="1:21" s="1156" customFormat="1" ht="15" x14ac:dyDescent="0.25">
      <c r="B2" s="1157" t="s">
        <v>2020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</row>
    <row r="3" spans="1:21" s="1156" customFormat="1" ht="15" x14ac:dyDescent="0.25"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</row>
    <row r="4" spans="1:21" s="1156" customFormat="1" ht="9" customHeight="1" x14ac:dyDescent="0.25">
      <c r="B4" s="1654"/>
      <c r="C4" s="2682"/>
      <c r="D4" s="1654"/>
      <c r="E4" s="2683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1654"/>
      <c r="T4" s="1654"/>
      <c r="U4" s="1654"/>
    </row>
    <row r="5" spans="1:21" s="1156" customFormat="1" x14ac:dyDescent="0.2">
      <c r="A5" s="1158" t="s">
        <v>1934</v>
      </c>
      <c r="B5" s="1158"/>
      <c r="C5" s="1158"/>
      <c r="D5" s="1158"/>
      <c r="E5" s="1158"/>
      <c r="F5" s="1158"/>
      <c r="G5" s="1158"/>
    </row>
    <row r="6" spans="1:21" s="1156" customFormat="1" x14ac:dyDescent="0.2">
      <c r="A6" s="1161" t="s">
        <v>2529</v>
      </c>
      <c r="B6" s="1161"/>
      <c r="C6" s="1161"/>
      <c r="D6" s="1161"/>
      <c r="E6" s="1269"/>
      <c r="F6" s="1161"/>
      <c r="G6" s="1163"/>
    </row>
    <row r="7" spans="1:21" s="1156" customFormat="1" x14ac:dyDescent="0.2">
      <c r="A7" s="1161" t="s">
        <v>1936</v>
      </c>
      <c r="B7" s="1161"/>
      <c r="C7" s="1161"/>
      <c r="D7" s="1161"/>
      <c r="E7" s="1269"/>
      <c r="F7" s="1161"/>
      <c r="G7" s="1163"/>
    </row>
    <row r="8" spans="1:21" s="1156" customFormat="1" ht="13.5" thickBot="1" x14ac:dyDescent="0.25">
      <c r="A8" s="1161"/>
      <c r="B8" s="1161"/>
      <c r="C8" s="1161"/>
      <c r="D8" s="1161"/>
      <c r="E8" s="1269"/>
      <c r="F8" s="1161"/>
      <c r="G8" s="1163"/>
    </row>
    <row r="9" spans="1:21" ht="13.5" customHeight="1" x14ac:dyDescent="0.25">
      <c r="A9" s="1655" t="s">
        <v>1752</v>
      </c>
      <c r="B9" s="1656" t="s">
        <v>1753</v>
      </c>
      <c r="C9" s="2684" t="s">
        <v>1754</v>
      </c>
      <c r="D9" s="1656" t="s">
        <v>2022</v>
      </c>
      <c r="E9" s="2685" t="s">
        <v>2026</v>
      </c>
      <c r="F9" s="1656" t="s">
        <v>2530</v>
      </c>
      <c r="G9" s="1656" t="s">
        <v>11</v>
      </c>
      <c r="H9" s="1661" t="s">
        <v>2024</v>
      </c>
      <c r="I9" s="1170" t="s">
        <v>1755</v>
      </c>
      <c r="J9" s="1171"/>
      <c r="K9" s="1171"/>
      <c r="L9" s="1171"/>
      <c r="M9" s="1656" t="s">
        <v>2025</v>
      </c>
      <c r="N9" s="1172" t="s">
        <v>253</v>
      </c>
      <c r="O9" s="1173"/>
      <c r="P9" s="1173"/>
      <c r="Q9" s="1173"/>
      <c r="R9" s="1173"/>
      <c r="S9" s="1174"/>
      <c r="T9" s="1175" t="s">
        <v>15</v>
      </c>
      <c r="U9" s="1168" t="s">
        <v>16</v>
      </c>
    </row>
    <row r="10" spans="1:21" ht="18.75" customHeight="1" x14ac:dyDescent="0.25">
      <c r="A10" s="1662"/>
      <c r="B10" s="1663"/>
      <c r="C10" s="2686"/>
      <c r="D10" s="1663"/>
      <c r="E10" s="2687"/>
      <c r="F10" s="1663"/>
      <c r="G10" s="1663"/>
      <c r="H10" s="1668"/>
      <c r="I10" s="1181"/>
      <c r="J10" s="1182"/>
      <c r="K10" s="1182"/>
      <c r="L10" s="1182"/>
      <c r="M10" s="1663"/>
      <c r="N10" s="1669" t="s">
        <v>243</v>
      </c>
      <c r="O10" s="1184" t="s">
        <v>18</v>
      </c>
      <c r="P10" s="1184" t="s">
        <v>19</v>
      </c>
      <c r="Q10" s="1184" t="s">
        <v>254</v>
      </c>
      <c r="R10" s="1183" t="s">
        <v>21</v>
      </c>
      <c r="S10" s="1186" t="s">
        <v>255</v>
      </c>
      <c r="T10" s="1180"/>
      <c r="U10" s="1179"/>
    </row>
    <row r="11" spans="1:21" ht="18" customHeight="1" thickBot="1" x14ac:dyDescent="0.3">
      <c r="A11" s="2688"/>
      <c r="B11" s="1670"/>
      <c r="C11" s="2689"/>
      <c r="D11" s="1670"/>
      <c r="E11" s="2690"/>
      <c r="F11" s="1670"/>
      <c r="G11" s="1670"/>
      <c r="H11" s="2691"/>
      <c r="I11" s="1192" t="s">
        <v>23</v>
      </c>
      <c r="J11" s="1192" t="s">
        <v>24</v>
      </c>
      <c r="K11" s="1192" t="s">
        <v>25</v>
      </c>
      <c r="L11" s="1192" t="s">
        <v>26</v>
      </c>
      <c r="M11" s="1670"/>
      <c r="N11" s="1192" t="s">
        <v>256</v>
      </c>
      <c r="O11" s="1192" t="s">
        <v>1940</v>
      </c>
      <c r="P11" s="1192" t="s">
        <v>1940</v>
      </c>
      <c r="Q11" s="1192" t="s">
        <v>259</v>
      </c>
      <c r="R11" s="2692" t="s">
        <v>260</v>
      </c>
      <c r="S11" s="1194"/>
      <c r="T11" s="1194"/>
      <c r="U11" s="1190"/>
    </row>
    <row r="12" spans="1:21" ht="15" customHeight="1" thickBot="1" x14ac:dyDescent="0.3">
      <c r="A12" s="2693" t="s">
        <v>1756</v>
      </c>
      <c r="B12" s="1677"/>
      <c r="C12" s="1677"/>
      <c r="D12" s="1677"/>
      <c r="E12" s="1677"/>
      <c r="F12" s="1677"/>
      <c r="G12" s="1677"/>
      <c r="H12" s="1677"/>
      <c r="I12" s="1677"/>
      <c r="J12" s="1677"/>
      <c r="K12" s="1677"/>
      <c r="L12" s="1677"/>
      <c r="M12" s="1677"/>
      <c r="N12" s="1677"/>
      <c r="O12" s="1677"/>
      <c r="P12" s="1677"/>
      <c r="Q12" s="1677"/>
      <c r="R12" s="1677"/>
      <c r="S12" s="1677"/>
      <c r="T12" s="1677"/>
      <c r="U12" s="2694"/>
    </row>
    <row r="13" spans="1:21" ht="15.75" customHeight="1" x14ac:dyDescent="0.25">
      <c r="A13" s="1679" t="s">
        <v>1757</v>
      </c>
      <c r="B13" s="1680" t="s">
        <v>262</v>
      </c>
      <c r="C13" s="1682" t="s">
        <v>2029</v>
      </c>
      <c r="D13" s="1683" t="s">
        <v>2030</v>
      </c>
      <c r="E13" s="2695" t="s">
        <v>1766</v>
      </c>
      <c r="F13" s="1684"/>
      <c r="G13" s="1657" t="s">
        <v>37</v>
      </c>
      <c r="H13" s="2696"/>
      <c r="I13" s="2697"/>
      <c r="J13" s="2697"/>
      <c r="K13" s="2697"/>
      <c r="L13" s="2697"/>
      <c r="M13" s="1689"/>
      <c r="N13" s="1689"/>
      <c r="O13" s="1689"/>
      <c r="P13" s="1689"/>
      <c r="Q13" s="2698"/>
      <c r="R13" s="2698"/>
      <c r="S13" s="2698"/>
      <c r="T13" s="2698"/>
      <c r="U13" s="2314"/>
    </row>
    <row r="14" spans="1:21" ht="9.9499999999999993" customHeight="1" x14ac:dyDescent="0.25">
      <c r="A14" s="1694"/>
      <c r="B14" s="1680"/>
      <c r="C14" s="1682"/>
      <c r="D14" s="1680"/>
      <c r="E14" s="2699"/>
      <c r="F14" s="1492" t="s">
        <v>2531</v>
      </c>
      <c r="G14" s="2700"/>
      <c r="H14" s="2701">
        <f>(I14+J14+K14+L14)</f>
        <v>40</v>
      </c>
      <c r="I14" s="2702" t="s">
        <v>2532</v>
      </c>
      <c r="J14" s="2702" t="s">
        <v>2532</v>
      </c>
      <c r="K14" s="2702" t="s">
        <v>2532</v>
      </c>
      <c r="L14" s="2702" t="s">
        <v>2532</v>
      </c>
      <c r="M14" s="1689"/>
      <c r="N14" s="1689"/>
      <c r="O14" s="1689"/>
      <c r="P14" s="1689"/>
      <c r="Q14" s="2698"/>
      <c r="R14" s="2698"/>
      <c r="S14" s="2698"/>
      <c r="T14" s="2698"/>
      <c r="U14" s="2314"/>
    </row>
    <row r="15" spans="1:21" ht="9.9499999999999993" customHeight="1" x14ac:dyDescent="0.25">
      <c r="A15" s="1694"/>
      <c r="B15" s="1680"/>
      <c r="C15" s="1682"/>
      <c r="D15" s="1680"/>
      <c r="E15" s="2699"/>
      <c r="F15" s="1492" t="s">
        <v>2533</v>
      </c>
      <c r="G15" s="2700"/>
      <c r="H15" s="2701">
        <f t="shared" ref="H15:H16" si="0">(I15+J15+K15+L15)</f>
        <v>12</v>
      </c>
      <c r="I15" s="2702" t="s">
        <v>2534</v>
      </c>
      <c r="J15" s="2702" t="s">
        <v>2534</v>
      </c>
      <c r="K15" s="2702" t="s">
        <v>2534</v>
      </c>
      <c r="L15" s="2702" t="s">
        <v>2534</v>
      </c>
      <c r="M15" s="1689"/>
      <c r="N15" s="1689"/>
      <c r="O15" s="1689"/>
      <c r="P15" s="1689"/>
      <c r="Q15" s="2698"/>
      <c r="R15" s="2698"/>
      <c r="S15" s="2698"/>
      <c r="T15" s="2698"/>
      <c r="U15" s="2314"/>
    </row>
    <row r="16" spans="1:21" ht="9.9499999999999993" customHeight="1" x14ac:dyDescent="0.25">
      <c r="A16" s="1694"/>
      <c r="B16" s="1680"/>
      <c r="C16" s="1682"/>
      <c r="D16" s="1680"/>
      <c r="E16" s="2703"/>
      <c r="F16" s="1492" t="s">
        <v>2535</v>
      </c>
      <c r="G16" s="2700"/>
      <c r="H16" s="2701">
        <f t="shared" si="0"/>
        <v>40</v>
      </c>
      <c r="I16" s="2702" t="s">
        <v>2532</v>
      </c>
      <c r="J16" s="2702" t="s">
        <v>2532</v>
      </c>
      <c r="K16" s="2702" t="s">
        <v>2532</v>
      </c>
      <c r="L16" s="2702" t="s">
        <v>2532</v>
      </c>
      <c r="M16" s="1689"/>
      <c r="N16" s="1689"/>
      <c r="O16" s="1689"/>
      <c r="P16" s="1689"/>
      <c r="Q16" s="2698"/>
      <c r="R16" s="2698"/>
      <c r="S16" s="2698"/>
      <c r="T16" s="2698"/>
      <c r="U16" s="2314"/>
    </row>
    <row r="17" spans="1:21" ht="16.5" customHeight="1" thickBot="1" x14ac:dyDescent="0.3">
      <c r="A17" s="1694"/>
      <c r="B17" s="1680"/>
      <c r="C17" s="1682"/>
      <c r="D17" s="1680"/>
      <c r="E17" s="2704" t="s">
        <v>1768</v>
      </c>
      <c r="G17" s="2705" t="s">
        <v>37</v>
      </c>
      <c r="H17" s="2701"/>
      <c r="I17" s="2701"/>
      <c r="J17" s="2701"/>
      <c r="K17" s="2701"/>
      <c r="L17" s="2701"/>
      <c r="M17" s="1689"/>
      <c r="N17" s="1689"/>
      <c r="O17" s="1689"/>
      <c r="P17" s="1689"/>
      <c r="Q17" s="1718"/>
      <c r="R17" s="1718"/>
      <c r="S17" s="1718"/>
      <c r="T17" s="1718"/>
      <c r="U17" s="2325"/>
    </row>
    <row r="18" spans="1:21" ht="9.9499999999999993" customHeight="1" x14ac:dyDescent="0.25">
      <c r="A18" s="1694"/>
      <c r="B18" s="1680"/>
      <c r="C18" s="1682"/>
      <c r="D18" s="1680"/>
      <c r="E18" s="2699"/>
      <c r="F18" s="1684" t="s">
        <v>2536</v>
      </c>
      <c r="G18" s="1657"/>
      <c r="H18" s="2701">
        <f>(I18+J18+K18+L18)</f>
        <v>35</v>
      </c>
      <c r="I18" s="2702" t="s">
        <v>2537</v>
      </c>
      <c r="J18" s="2702" t="s">
        <v>2538</v>
      </c>
      <c r="K18" s="2702" t="s">
        <v>2538</v>
      </c>
      <c r="L18" s="2702" t="s">
        <v>2538</v>
      </c>
      <c r="M18" s="1689"/>
      <c r="N18" s="1689"/>
      <c r="O18" s="1689"/>
      <c r="P18" s="1689"/>
      <c r="Q18" s="1718"/>
      <c r="R18" s="1718"/>
      <c r="S18" s="1718"/>
      <c r="T18" s="1718"/>
      <c r="U18" s="2325"/>
    </row>
    <row r="19" spans="1:21" ht="9.9499999999999993" customHeight="1" x14ac:dyDescent="0.25">
      <c r="A19" s="1694"/>
      <c r="B19" s="1680"/>
      <c r="C19" s="1682"/>
      <c r="D19" s="1680"/>
      <c r="E19" s="2699"/>
      <c r="F19" s="1492" t="s">
        <v>2539</v>
      </c>
      <c r="G19" s="2700"/>
      <c r="H19" s="2701">
        <f t="shared" ref="H19:H20" si="1">(I19+J19+K19+L19)</f>
        <v>31</v>
      </c>
      <c r="I19" s="2702" t="s">
        <v>2279</v>
      </c>
      <c r="J19" s="2702" t="s">
        <v>2537</v>
      </c>
      <c r="K19" s="2702" t="s">
        <v>2538</v>
      </c>
      <c r="L19" s="2702" t="s">
        <v>2538</v>
      </c>
      <c r="M19" s="1689"/>
      <c r="N19" s="1689"/>
      <c r="O19" s="1689"/>
      <c r="P19" s="1689"/>
      <c r="Q19" s="1718"/>
      <c r="R19" s="1718"/>
      <c r="S19" s="1718"/>
      <c r="T19" s="1718"/>
      <c r="U19" s="2325"/>
    </row>
    <row r="20" spans="1:21" ht="9.9499999999999993" customHeight="1" x14ac:dyDescent="0.25">
      <c r="A20" s="1694"/>
      <c r="B20" s="1680"/>
      <c r="C20" s="1682"/>
      <c r="D20" s="1680"/>
      <c r="E20" s="2699"/>
      <c r="F20" s="1695" t="s">
        <v>2540</v>
      </c>
      <c r="G20" s="2700"/>
      <c r="H20" s="2701">
        <f t="shared" si="1"/>
        <v>20</v>
      </c>
      <c r="I20" s="2702" t="s">
        <v>2279</v>
      </c>
      <c r="J20" s="2702" t="s">
        <v>2279</v>
      </c>
      <c r="K20" s="2702" t="s">
        <v>2279</v>
      </c>
      <c r="L20" s="2702" t="s">
        <v>2279</v>
      </c>
      <c r="M20" s="1689"/>
      <c r="N20" s="1689"/>
      <c r="O20" s="1689"/>
      <c r="P20" s="1689"/>
      <c r="Q20" s="1718"/>
      <c r="R20" s="1718"/>
      <c r="S20" s="1718"/>
      <c r="T20" s="1718"/>
      <c r="U20" s="2325"/>
    </row>
    <row r="21" spans="1:21" ht="9.9499999999999993" customHeight="1" x14ac:dyDescent="0.25">
      <c r="A21" s="1694"/>
      <c r="B21" s="1680"/>
      <c r="C21" s="1682"/>
      <c r="D21" s="1680"/>
      <c r="E21" s="2703"/>
      <c r="F21" s="1695"/>
      <c r="G21" s="2700"/>
      <c r="H21" s="2701"/>
      <c r="I21" s="2702"/>
      <c r="J21" s="2702"/>
      <c r="K21" s="2702"/>
      <c r="L21" s="2702"/>
      <c r="M21" s="1689"/>
      <c r="N21" s="1689"/>
      <c r="O21" s="1689"/>
      <c r="P21" s="1689"/>
      <c r="Q21" s="1718"/>
      <c r="R21" s="1718"/>
      <c r="S21" s="1718"/>
      <c r="T21" s="1718"/>
      <c r="U21" s="2325"/>
    </row>
    <row r="22" spans="1:21" ht="17.25" customHeight="1" x14ac:dyDescent="0.25">
      <c r="A22" s="1694"/>
      <c r="B22" s="1680"/>
      <c r="C22" s="1682"/>
      <c r="D22" s="1680"/>
      <c r="E22" s="2706" t="s">
        <v>1769</v>
      </c>
      <c r="F22" s="1700"/>
      <c r="G22" s="2705"/>
      <c r="H22" s="2701"/>
      <c r="I22" s="1689"/>
      <c r="J22" s="1689"/>
      <c r="K22" s="1689"/>
      <c r="L22" s="1689"/>
      <c r="M22" s="1689"/>
      <c r="N22" s="1689"/>
      <c r="O22" s="1689"/>
      <c r="P22" s="1689"/>
      <c r="Q22" s="1718"/>
      <c r="R22" s="1718"/>
      <c r="S22" s="1718"/>
      <c r="T22" s="1718"/>
      <c r="U22" s="2325"/>
    </row>
    <row r="23" spans="1:21" ht="9.9499999999999993" customHeight="1" x14ac:dyDescent="0.25">
      <c r="A23" s="1694"/>
      <c r="B23" s="1680"/>
      <c r="C23" s="1682"/>
      <c r="D23" s="1680"/>
      <c r="E23" s="2707"/>
      <c r="F23" s="1719" t="s">
        <v>2541</v>
      </c>
      <c r="G23" s="2700" t="s">
        <v>2542</v>
      </c>
      <c r="H23" s="2701">
        <f t="shared" ref="H23:H64" si="2">(I23+J23+K23+L23)</f>
        <v>8</v>
      </c>
      <c r="I23" s="2702" t="s">
        <v>2280</v>
      </c>
      <c r="J23" s="2702" t="s">
        <v>2280</v>
      </c>
      <c r="K23" s="2702" t="s">
        <v>2280</v>
      </c>
      <c r="L23" s="2702" t="s">
        <v>2280</v>
      </c>
      <c r="M23" s="1689"/>
      <c r="N23" s="1689"/>
      <c r="O23" s="1689"/>
      <c r="P23" s="1689"/>
      <c r="Q23" s="1718"/>
      <c r="R23" s="1718"/>
      <c r="S23" s="1718"/>
      <c r="T23" s="1718"/>
      <c r="U23" s="2325"/>
    </row>
    <row r="24" spans="1:21" ht="9.9499999999999993" customHeight="1" x14ac:dyDescent="0.25">
      <c r="A24" s="1694"/>
      <c r="B24" s="1680"/>
      <c r="C24" s="1682"/>
      <c r="D24" s="1680"/>
      <c r="E24" s="2707"/>
      <c r="F24" s="1719" t="s">
        <v>2543</v>
      </c>
      <c r="G24" s="2700"/>
      <c r="H24" s="2701">
        <f t="shared" si="2"/>
        <v>2</v>
      </c>
      <c r="I24" s="2702" t="s">
        <v>1827</v>
      </c>
      <c r="J24" s="2702" t="s">
        <v>1848</v>
      </c>
      <c r="K24" s="2702" t="s">
        <v>1827</v>
      </c>
      <c r="L24" s="2702" t="s">
        <v>1848</v>
      </c>
      <c r="M24" s="1689"/>
      <c r="N24" s="1689"/>
      <c r="O24" s="1689"/>
      <c r="P24" s="1689"/>
      <c r="Q24" s="1718"/>
      <c r="R24" s="1718"/>
      <c r="S24" s="1718"/>
      <c r="T24" s="1718"/>
      <c r="U24" s="2325"/>
    </row>
    <row r="25" spans="1:21" ht="9.9499999999999993" customHeight="1" x14ac:dyDescent="0.25">
      <c r="A25" s="1694"/>
      <c r="B25" s="1680"/>
      <c r="C25" s="1682"/>
      <c r="D25" s="1680"/>
      <c r="E25" s="2707"/>
      <c r="F25" s="1719" t="s">
        <v>2544</v>
      </c>
      <c r="G25" s="2700"/>
      <c r="H25" s="2701">
        <f t="shared" si="2"/>
        <v>60</v>
      </c>
      <c r="I25" s="2708" t="s">
        <v>2299</v>
      </c>
      <c r="J25" s="2708" t="s">
        <v>2299</v>
      </c>
      <c r="K25" s="2708" t="s">
        <v>2299</v>
      </c>
      <c r="L25" s="2708" t="s">
        <v>2299</v>
      </c>
      <c r="M25" s="1689"/>
      <c r="N25" s="1689"/>
      <c r="O25" s="1689"/>
      <c r="P25" s="1689"/>
      <c r="Q25" s="1718"/>
      <c r="R25" s="1718"/>
      <c r="S25" s="1718"/>
      <c r="T25" s="1718"/>
      <c r="U25" s="2325"/>
    </row>
    <row r="26" spans="1:21" ht="9.9499999999999993" customHeight="1" x14ac:dyDescent="0.25">
      <c r="A26" s="1728"/>
      <c r="B26" s="1729"/>
      <c r="C26" s="1727"/>
      <c r="D26" s="1680"/>
      <c r="E26" s="2709"/>
      <c r="F26" s="1719" t="s">
        <v>2545</v>
      </c>
      <c r="G26" s="2700"/>
      <c r="H26" s="2701">
        <f t="shared" si="2"/>
        <v>20</v>
      </c>
      <c r="I26" s="2708" t="s">
        <v>2279</v>
      </c>
      <c r="J26" s="2708" t="s">
        <v>2279</v>
      </c>
      <c r="K26" s="2708" t="s">
        <v>2279</v>
      </c>
      <c r="L26" s="2708" t="s">
        <v>2279</v>
      </c>
      <c r="M26" s="1709"/>
      <c r="N26" s="1709"/>
      <c r="O26" s="1709"/>
      <c r="P26" s="1709"/>
      <c r="Q26" s="1718"/>
      <c r="R26" s="1718"/>
      <c r="S26" s="1718"/>
      <c r="T26" s="1718"/>
      <c r="U26" s="2325"/>
    </row>
    <row r="27" spans="1:21" ht="22.5" customHeight="1" x14ac:dyDescent="0.25">
      <c r="A27" s="1679" t="s">
        <v>2033</v>
      </c>
      <c r="B27" s="1705" t="s">
        <v>272</v>
      </c>
      <c r="C27" s="1707" t="s">
        <v>2034</v>
      </c>
      <c r="D27" s="2710" t="s">
        <v>2035</v>
      </c>
      <c r="E27" s="2706" t="s">
        <v>1777</v>
      </c>
      <c r="F27" s="1700"/>
      <c r="G27" s="2700" t="s">
        <v>37</v>
      </c>
      <c r="H27" s="2701">
        <f t="shared" si="2"/>
        <v>0</v>
      </c>
      <c r="I27" s="1709"/>
      <c r="J27" s="1709"/>
      <c r="K27" s="1709"/>
      <c r="L27" s="1709"/>
      <c r="M27" s="1709"/>
      <c r="N27" s="1709"/>
      <c r="O27" s="1709"/>
      <c r="P27" s="1709"/>
      <c r="Q27" s="1718"/>
      <c r="R27" s="1718"/>
      <c r="S27" s="1718"/>
      <c r="T27" s="1718"/>
      <c r="U27" s="2325"/>
    </row>
    <row r="28" spans="1:21" ht="9.9499999999999993" customHeight="1" x14ac:dyDescent="0.25">
      <c r="A28" s="1694"/>
      <c r="B28" s="1680"/>
      <c r="C28" s="1682"/>
      <c r="D28" s="2711"/>
      <c r="E28" s="2707"/>
      <c r="F28" s="1719" t="s">
        <v>2546</v>
      </c>
      <c r="G28" s="2700" t="s">
        <v>2547</v>
      </c>
      <c r="H28" s="2701">
        <f t="shared" si="2"/>
        <v>12</v>
      </c>
      <c r="I28" s="2708" t="s">
        <v>2534</v>
      </c>
      <c r="J28" s="2708" t="s">
        <v>2534</v>
      </c>
      <c r="K28" s="2708" t="s">
        <v>2534</v>
      </c>
      <c r="L28" s="2708" t="s">
        <v>2534</v>
      </c>
      <c r="M28" s="1709"/>
      <c r="N28" s="1709"/>
      <c r="O28" s="1709"/>
      <c r="P28" s="1709"/>
      <c r="Q28" s="1718"/>
      <c r="R28" s="1718"/>
      <c r="S28" s="1718"/>
      <c r="T28" s="1718"/>
      <c r="U28" s="2325"/>
    </row>
    <row r="29" spans="1:21" ht="9.9499999999999993" customHeight="1" x14ac:dyDescent="0.25">
      <c r="A29" s="1694"/>
      <c r="B29" s="1680"/>
      <c r="C29" s="1682"/>
      <c r="D29" s="2711"/>
      <c r="E29" s="2707"/>
      <c r="F29" s="1719" t="s">
        <v>2548</v>
      </c>
      <c r="G29" s="2700" t="s">
        <v>2549</v>
      </c>
      <c r="H29" s="2701">
        <f t="shared" si="2"/>
        <v>20</v>
      </c>
      <c r="I29" s="2708" t="s">
        <v>2279</v>
      </c>
      <c r="J29" s="2708" t="s">
        <v>2279</v>
      </c>
      <c r="K29" s="2708" t="s">
        <v>2279</v>
      </c>
      <c r="L29" s="2708" t="s">
        <v>2279</v>
      </c>
      <c r="M29" s="1709"/>
      <c r="N29" s="1709"/>
      <c r="O29" s="1709"/>
      <c r="P29" s="1709"/>
      <c r="Q29" s="1718"/>
      <c r="R29" s="1718"/>
      <c r="S29" s="1718"/>
      <c r="T29" s="1718"/>
      <c r="U29" s="2325"/>
    </row>
    <row r="30" spans="1:21" ht="9.9499999999999993" customHeight="1" x14ac:dyDescent="0.25">
      <c r="A30" s="1694"/>
      <c r="B30" s="1680"/>
      <c r="C30" s="1682"/>
      <c r="D30" s="2711"/>
      <c r="E30" s="2707"/>
      <c r="F30" s="1719" t="s">
        <v>2550</v>
      </c>
      <c r="G30" s="2700" t="s">
        <v>2542</v>
      </c>
      <c r="H30" s="2701">
        <f t="shared" si="2"/>
        <v>60</v>
      </c>
      <c r="I30" s="2708" t="s">
        <v>2299</v>
      </c>
      <c r="J30" s="2708" t="s">
        <v>2299</v>
      </c>
      <c r="K30" s="2708" t="s">
        <v>2299</v>
      </c>
      <c r="L30" s="2708" t="s">
        <v>2299</v>
      </c>
      <c r="M30" s="1709"/>
      <c r="N30" s="1709"/>
      <c r="O30" s="1709"/>
      <c r="P30" s="1709"/>
      <c r="Q30" s="1718"/>
      <c r="R30" s="1718"/>
      <c r="S30" s="1718"/>
      <c r="T30" s="1718"/>
      <c r="U30" s="2325"/>
    </row>
    <row r="31" spans="1:21" ht="9.9499999999999993" customHeight="1" x14ac:dyDescent="0.25">
      <c r="A31" s="1694"/>
      <c r="B31" s="1680"/>
      <c r="C31" s="1682"/>
      <c r="D31" s="2711"/>
      <c r="E31" s="2707"/>
      <c r="F31" s="1719" t="s">
        <v>2551</v>
      </c>
      <c r="G31" s="2700" t="s">
        <v>2552</v>
      </c>
      <c r="H31" s="2701">
        <f t="shared" si="2"/>
        <v>60</v>
      </c>
      <c r="I31" s="2708" t="s">
        <v>2299</v>
      </c>
      <c r="J31" s="2708" t="s">
        <v>2299</v>
      </c>
      <c r="K31" s="2708" t="s">
        <v>2299</v>
      </c>
      <c r="L31" s="2708" t="s">
        <v>2299</v>
      </c>
      <c r="M31" s="1709"/>
      <c r="N31" s="1709"/>
      <c r="O31" s="1709"/>
      <c r="P31" s="1709"/>
      <c r="Q31" s="1718"/>
      <c r="R31" s="1718"/>
      <c r="S31" s="1718"/>
      <c r="T31" s="1718"/>
      <c r="U31" s="2325"/>
    </row>
    <row r="32" spans="1:21" ht="9.9499999999999993" customHeight="1" x14ac:dyDescent="0.25">
      <c r="A32" s="1694"/>
      <c r="B32" s="1680"/>
      <c r="C32" s="1682"/>
      <c r="D32" s="2711"/>
      <c r="E32" s="2709"/>
      <c r="F32" s="1719" t="s">
        <v>2551</v>
      </c>
      <c r="G32" s="2700" t="s">
        <v>2553</v>
      </c>
      <c r="H32" s="2701">
        <f t="shared" si="2"/>
        <v>800</v>
      </c>
      <c r="I32" s="2708" t="s">
        <v>2554</v>
      </c>
      <c r="J32" s="2708" t="s">
        <v>2554</v>
      </c>
      <c r="K32" s="2708" t="s">
        <v>2554</v>
      </c>
      <c r="L32" s="2708" t="s">
        <v>2554</v>
      </c>
      <c r="M32" s="1709"/>
      <c r="N32" s="1709"/>
      <c r="O32" s="1709"/>
      <c r="P32" s="1709"/>
      <c r="Q32" s="1718"/>
      <c r="R32" s="1718"/>
      <c r="S32" s="1718"/>
      <c r="T32" s="1718"/>
      <c r="U32" s="2325"/>
    </row>
    <row r="33" spans="1:21" ht="19.5" hidden="1" customHeight="1" x14ac:dyDescent="0.25">
      <c r="A33" s="1694"/>
      <c r="B33" s="1680"/>
      <c r="C33" s="1682"/>
      <c r="D33" s="2711"/>
      <c r="E33" s="2706" t="s">
        <v>1779</v>
      </c>
      <c r="F33" s="1700"/>
      <c r="G33" s="2700" t="s">
        <v>37</v>
      </c>
      <c r="H33" s="2701">
        <f t="shared" si="2"/>
        <v>0</v>
      </c>
      <c r="I33" s="1709"/>
      <c r="J33" s="1709"/>
      <c r="K33" s="1709"/>
      <c r="L33" s="1709"/>
      <c r="M33" s="1709"/>
      <c r="N33" s="1709"/>
      <c r="O33" s="1709"/>
      <c r="P33" s="1709"/>
      <c r="Q33" s="1718"/>
      <c r="R33" s="1718"/>
      <c r="S33" s="1718"/>
      <c r="T33" s="1718"/>
      <c r="U33" s="2325"/>
    </row>
    <row r="34" spans="1:21" ht="9.9499999999999993" hidden="1" customHeight="1" x14ac:dyDescent="0.25">
      <c r="A34" s="1694"/>
      <c r="B34" s="1680"/>
      <c r="C34" s="1682"/>
      <c r="D34" s="2711"/>
      <c r="E34" s="2707"/>
      <c r="F34" s="1719"/>
      <c r="G34" s="2700"/>
      <c r="H34" s="2701"/>
      <c r="I34" s="2708"/>
      <c r="J34" s="2708"/>
      <c r="K34" s="2708"/>
      <c r="L34" s="2708"/>
      <c r="M34" s="1709"/>
      <c r="N34" s="1709"/>
      <c r="O34" s="1709"/>
      <c r="P34" s="1709"/>
      <c r="Q34" s="1718"/>
      <c r="R34" s="1718"/>
      <c r="S34" s="1718"/>
      <c r="T34" s="1718"/>
      <c r="U34" s="2325"/>
    </row>
    <row r="35" spans="1:21" ht="9.9499999999999993" hidden="1" customHeight="1" x14ac:dyDescent="0.25">
      <c r="A35" s="1694"/>
      <c r="B35" s="1680"/>
      <c r="C35" s="1682"/>
      <c r="D35" s="2711"/>
      <c r="E35" s="2707"/>
      <c r="F35" s="1719"/>
      <c r="G35" s="2700"/>
      <c r="H35" s="2701"/>
      <c r="I35" s="2708"/>
      <c r="J35" s="2708"/>
      <c r="K35" s="2708"/>
      <c r="L35" s="2708"/>
      <c r="M35" s="1709"/>
      <c r="N35" s="1709"/>
      <c r="O35" s="1709"/>
      <c r="P35" s="1709"/>
      <c r="Q35" s="1718"/>
      <c r="R35" s="1718"/>
      <c r="S35" s="1718"/>
      <c r="T35" s="1718"/>
      <c r="U35" s="2325"/>
    </row>
    <row r="36" spans="1:21" ht="9.9499999999999993" hidden="1" customHeight="1" x14ac:dyDescent="0.25">
      <c r="A36" s="1694"/>
      <c r="B36" s="1680"/>
      <c r="C36" s="1682"/>
      <c r="D36" s="2711"/>
      <c r="E36" s="2709"/>
      <c r="F36" s="1719"/>
      <c r="G36" s="2700"/>
      <c r="H36" s="2701"/>
      <c r="I36" s="2708"/>
      <c r="J36" s="2708"/>
      <c r="K36" s="2708"/>
      <c r="L36" s="2708"/>
      <c r="M36" s="1709"/>
      <c r="N36" s="1709"/>
      <c r="O36" s="1709"/>
      <c r="P36" s="1709"/>
      <c r="Q36" s="1718"/>
      <c r="R36" s="1718"/>
      <c r="S36" s="1718"/>
      <c r="T36" s="1718"/>
      <c r="U36" s="2325"/>
    </row>
    <row r="37" spans="1:21" ht="19.5" hidden="1" customHeight="1" x14ac:dyDescent="0.25">
      <c r="A37" s="1694"/>
      <c r="B37" s="1680"/>
      <c r="C37" s="1682"/>
      <c r="D37" s="2711"/>
      <c r="E37" s="2706" t="s">
        <v>1780</v>
      </c>
      <c r="F37" s="1700"/>
      <c r="G37" s="2700" t="s">
        <v>37</v>
      </c>
      <c r="H37" s="2701">
        <f t="shared" si="2"/>
        <v>0</v>
      </c>
      <c r="I37" s="1709"/>
      <c r="J37" s="1709"/>
      <c r="K37" s="1709"/>
      <c r="L37" s="1709"/>
      <c r="M37" s="1709"/>
      <c r="N37" s="1709"/>
      <c r="O37" s="1709"/>
      <c r="P37" s="1709"/>
      <c r="Q37" s="1718"/>
      <c r="R37" s="1718"/>
      <c r="S37" s="1718"/>
      <c r="T37" s="1718"/>
      <c r="U37" s="2325"/>
    </row>
    <row r="38" spans="1:21" ht="9.9499999999999993" hidden="1" customHeight="1" x14ac:dyDescent="0.25">
      <c r="A38" s="1694"/>
      <c r="B38" s="1680"/>
      <c r="C38" s="1682"/>
      <c r="D38" s="2711"/>
      <c r="E38" s="2707"/>
      <c r="F38" s="1719"/>
      <c r="G38" s="2700"/>
      <c r="H38" s="2701">
        <f t="shared" si="2"/>
        <v>0</v>
      </c>
      <c r="I38" s="1709"/>
      <c r="J38" s="1709"/>
      <c r="K38" s="1709"/>
      <c r="L38" s="1709"/>
      <c r="M38" s="1709"/>
      <c r="N38" s="1709"/>
      <c r="O38" s="1709"/>
      <c r="P38" s="1709"/>
      <c r="Q38" s="1718"/>
      <c r="R38" s="1718"/>
      <c r="S38" s="1718"/>
      <c r="T38" s="1718"/>
      <c r="U38" s="2325"/>
    </row>
    <row r="39" spans="1:21" ht="9.9499999999999993" hidden="1" customHeight="1" x14ac:dyDescent="0.25">
      <c r="A39" s="1694"/>
      <c r="B39" s="1680"/>
      <c r="C39" s="1682"/>
      <c r="D39" s="2711"/>
      <c r="E39" s="2707"/>
      <c r="F39" s="1719"/>
      <c r="G39" s="2700"/>
      <c r="H39" s="2701">
        <f t="shared" si="2"/>
        <v>0</v>
      </c>
      <c r="I39" s="1709"/>
      <c r="J39" s="1709"/>
      <c r="K39" s="1709"/>
      <c r="L39" s="1709"/>
      <c r="M39" s="1709"/>
      <c r="N39" s="1709"/>
      <c r="O39" s="1709"/>
      <c r="P39" s="1709"/>
      <c r="Q39" s="1718"/>
      <c r="R39" s="1718"/>
      <c r="S39" s="1718"/>
      <c r="T39" s="1718"/>
      <c r="U39" s="2325"/>
    </row>
    <row r="40" spans="1:21" ht="9.9499999999999993" hidden="1" customHeight="1" x14ac:dyDescent="0.25">
      <c r="A40" s="1694"/>
      <c r="B40" s="1729"/>
      <c r="C40" s="1727"/>
      <c r="D40" s="2712"/>
      <c r="E40" s="2709"/>
      <c r="F40" s="1719"/>
      <c r="G40" s="2700"/>
      <c r="H40" s="2701">
        <f t="shared" si="2"/>
        <v>0</v>
      </c>
      <c r="I40" s="1709"/>
      <c r="J40" s="1709"/>
      <c r="K40" s="1709"/>
      <c r="L40" s="1709"/>
      <c r="M40" s="1709"/>
      <c r="N40" s="1709"/>
      <c r="O40" s="1709"/>
      <c r="P40" s="1709"/>
      <c r="Q40" s="1718"/>
      <c r="R40" s="1718"/>
      <c r="S40" s="1718"/>
      <c r="T40" s="1718"/>
      <c r="U40" s="2325"/>
    </row>
    <row r="41" spans="1:21" ht="22.5" customHeight="1" x14ac:dyDescent="0.25">
      <c r="A41" s="1694"/>
      <c r="B41" s="1705" t="s">
        <v>2067</v>
      </c>
      <c r="C41" s="1707" t="s">
        <v>2076</v>
      </c>
      <c r="D41" s="2711" t="s">
        <v>2278</v>
      </c>
      <c r="E41" s="2706" t="s">
        <v>1803</v>
      </c>
      <c r="F41" s="1784"/>
      <c r="G41" s="2713" t="s">
        <v>37</v>
      </c>
      <c r="H41" s="2701"/>
      <c r="I41" s="1709"/>
      <c r="J41" s="1709"/>
      <c r="K41" s="1709"/>
      <c r="L41" s="1709"/>
      <c r="M41" s="1709"/>
      <c r="N41" s="1709"/>
      <c r="O41" s="1709"/>
      <c r="P41" s="1709"/>
      <c r="Q41" s="1718"/>
      <c r="R41" s="1718"/>
      <c r="S41" s="1718"/>
      <c r="T41" s="1718"/>
      <c r="U41" s="2325"/>
    </row>
    <row r="42" spans="1:21" ht="9.9499999999999993" customHeight="1" x14ac:dyDescent="0.25">
      <c r="A42" s="1694"/>
      <c r="B42" s="1680"/>
      <c r="C42" s="1682"/>
      <c r="D42" s="2711"/>
      <c r="E42" s="2707"/>
      <c r="F42" s="1817" t="s">
        <v>2555</v>
      </c>
      <c r="G42" s="2713"/>
      <c r="H42" s="2701">
        <f t="shared" si="2"/>
        <v>2</v>
      </c>
      <c r="I42" s="2708" t="s">
        <v>1827</v>
      </c>
      <c r="J42" s="2708" t="s">
        <v>2280</v>
      </c>
      <c r="K42" s="2708" t="s">
        <v>1827</v>
      </c>
      <c r="L42" s="2708" t="s">
        <v>1827</v>
      </c>
      <c r="M42" s="1709"/>
      <c r="N42" s="1709"/>
      <c r="O42" s="1709"/>
      <c r="P42" s="1709"/>
      <c r="Q42" s="1718"/>
      <c r="R42" s="1718"/>
      <c r="S42" s="1718"/>
      <c r="T42" s="1718"/>
      <c r="U42" s="2325"/>
    </row>
    <row r="43" spans="1:21" ht="9.9499999999999993" customHeight="1" x14ac:dyDescent="0.25">
      <c r="A43" s="1694"/>
      <c r="B43" s="1680"/>
      <c r="C43" s="1682"/>
      <c r="D43" s="2711"/>
      <c r="E43" s="2707"/>
      <c r="F43" s="1817" t="s">
        <v>2556</v>
      </c>
      <c r="G43" s="2713"/>
      <c r="H43" s="2701">
        <f t="shared" si="2"/>
        <v>1</v>
      </c>
      <c r="I43" s="2708" t="s">
        <v>1827</v>
      </c>
      <c r="J43" s="2708" t="s">
        <v>1848</v>
      </c>
      <c r="K43" s="2708" t="s">
        <v>1827</v>
      </c>
      <c r="L43" s="2708" t="s">
        <v>1827</v>
      </c>
      <c r="M43" s="1709"/>
      <c r="N43" s="1709"/>
      <c r="O43" s="1709"/>
      <c r="P43" s="1709"/>
      <c r="Q43" s="1718"/>
      <c r="R43" s="1718"/>
      <c r="S43" s="1718"/>
      <c r="T43" s="1718"/>
      <c r="U43" s="2325"/>
    </row>
    <row r="44" spans="1:21" ht="9.9499999999999993" customHeight="1" x14ac:dyDescent="0.25">
      <c r="A44" s="1694"/>
      <c r="B44" s="1680"/>
      <c r="C44" s="1682"/>
      <c r="D44" s="2711"/>
      <c r="E44" s="2709"/>
      <c r="F44" s="1817" t="s">
        <v>2557</v>
      </c>
      <c r="G44" s="2713"/>
      <c r="H44" s="2701">
        <f t="shared" si="2"/>
        <v>1</v>
      </c>
      <c r="I44" s="2708" t="s">
        <v>1848</v>
      </c>
      <c r="J44" s="2708" t="s">
        <v>1827</v>
      </c>
      <c r="K44" s="2708" t="s">
        <v>1827</v>
      </c>
      <c r="L44" s="2708" t="s">
        <v>1827</v>
      </c>
      <c r="M44" s="1709"/>
      <c r="N44" s="1709"/>
      <c r="O44" s="1709"/>
      <c r="P44" s="1709"/>
      <c r="Q44" s="1718"/>
      <c r="R44" s="1718"/>
      <c r="S44" s="1718"/>
      <c r="T44" s="1718"/>
      <c r="U44" s="2325"/>
    </row>
    <row r="45" spans="1:21" ht="20.25" customHeight="1" x14ac:dyDescent="0.25">
      <c r="A45" s="1694"/>
      <c r="B45" s="1680"/>
      <c r="C45" s="1682"/>
      <c r="D45" s="2711"/>
      <c r="E45" s="2706" t="s">
        <v>1804</v>
      </c>
      <c r="F45" s="1784"/>
      <c r="G45" s="2713" t="s">
        <v>37</v>
      </c>
      <c r="H45" s="2701">
        <f t="shared" si="2"/>
        <v>0</v>
      </c>
      <c r="I45" s="1709"/>
      <c r="J45" s="1709"/>
      <c r="K45" s="1709"/>
      <c r="L45" s="1709"/>
      <c r="M45" s="1709"/>
      <c r="N45" s="1709"/>
      <c r="O45" s="1709"/>
      <c r="P45" s="1709"/>
      <c r="Q45" s="1718"/>
      <c r="R45" s="1718"/>
      <c r="S45" s="1718"/>
      <c r="T45" s="1718"/>
      <c r="U45" s="2325"/>
    </row>
    <row r="46" spans="1:21" ht="12" customHeight="1" x14ac:dyDescent="0.25">
      <c r="A46" s="1694"/>
      <c r="B46" s="1680"/>
      <c r="C46" s="1682"/>
      <c r="D46" s="2711"/>
      <c r="E46" s="2707"/>
      <c r="F46" s="1817" t="s">
        <v>2558</v>
      </c>
      <c r="G46" s="2713"/>
      <c r="H46" s="2701">
        <f t="shared" si="2"/>
        <v>0</v>
      </c>
      <c r="I46" s="2708" t="s">
        <v>1827</v>
      </c>
      <c r="J46" s="2708" t="s">
        <v>1827</v>
      </c>
      <c r="K46" s="2708" t="s">
        <v>1827</v>
      </c>
      <c r="L46" s="2708" t="s">
        <v>1827</v>
      </c>
      <c r="M46" s="1709"/>
      <c r="N46" s="1709"/>
      <c r="O46" s="1709"/>
      <c r="P46" s="1709"/>
      <c r="Q46" s="1718"/>
      <c r="R46" s="1718"/>
      <c r="S46" s="1718"/>
      <c r="T46" s="1718"/>
      <c r="U46" s="2325"/>
    </row>
    <row r="47" spans="1:21" ht="12" customHeight="1" x14ac:dyDescent="0.25">
      <c r="A47" s="1694"/>
      <c r="B47" s="1680"/>
      <c r="C47" s="1682"/>
      <c r="D47" s="2711"/>
      <c r="E47" s="2707"/>
      <c r="F47" s="1817" t="s">
        <v>2559</v>
      </c>
      <c r="G47" s="2713"/>
      <c r="H47" s="2701">
        <f t="shared" si="2"/>
        <v>0</v>
      </c>
      <c r="I47" s="2708" t="s">
        <v>1827</v>
      </c>
      <c r="J47" s="2708" t="s">
        <v>1827</v>
      </c>
      <c r="K47" s="2708" t="s">
        <v>1827</v>
      </c>
      <c r="L47" s="2708" t="s">
        <v>1827</v>
      </c>
      <c r="M47" s="1709"/>
      <c r="N47" s="1709"/>
      <c r="O47" s="1709"/>
      <c r="P47" s="1709"/>
      <c r="Q47" s="1718"/>
      <c r="R47" s="1718"/>
      <c r="S47" s="1718"/>
      <c r="T47" s="1718"/>
      <c r="U47" s="2325"/>
    </row>
    <row r="48" spans="1:21" ht="9.9499999999999993" customHeight="1" x14ac:dyDescent="0.25">
      <c r="A48" s="1694"/>
      <c r="B48" s="1680"/>
      <c r="C48" s="1682"/>
      <c r="D48" s="2711"/>
      <c r="E48" s="2709"/>
      <c r="F48" s="1817" t="s">
        <v>2560</v>
      </c>
      <c r="G48" s="2713"/>
      <c r="H48" s="2701">
        <f t="shared" si="2"/>
        <v>1</v>
      </c>
      <c r="I48" s="2708" t="s">
        <v>1848</v>
      </c>
      <c r="J48" s="2708" t="s">
        <v>1827</v>
      </c>
      <c r="K48" s="2708" t="s">
        <v>1827</v>
      </c>
      <c r="L48" s="2708" t="s">
        <v>1827</v>
      </c>
      <c r="M48" s="1709"/>
      <c r="N48" s="1709"/>
      <c r="O48" s="1709"/>
      <c r="P48" s="1709"/>
      <c r="Q48" s="1718"/>
      <c r="R48" s="1718"/>
      <c r="S48" s="1718"/>
      <c r="T48" s="1718"/>
      <c r="U48" s="2325"/>
    </row>
    <row r="49" spans="1:21" ht="20.100000000000001" customHeight="1" x14ac:dyDescent="0.25">
      <c r="A49" s="1694"/>
      <c r="B49" s="1680"/>
      <c r="C49" s="1682"/>
      <c r="D49" s="2711"/>
      <c r="E49" s="2714" t="s">
        <v>1805</v>
      </c>
      <c r="F49" s="2051"/>
      <c r="G49" s="2713" t="s">
        <v>37</v>
      </c>
      <c r="H49" s="2701"/>
      <c r="I49" s="1709"/>
      <c r="J49" s="1709"/>
      <c r="K49" s="1709"/>
      <c r="L49" s="1709"/>
      <c r="M49" s="1709"/>
      <c r="N49" s="1709"/>
      <c r="O49" s="1709"/>
      <c r="P49" s="1709"/>
      <c r="Q49" s="1718"/>
      <c r="R49" s="1718"/>
      <c r="S49" s="1718"/>
      <c r="T49" s="1718"/>
      <c r="U49" s="2325"/>
    </row>
    <row r="50" spans="1:21" ht="9.9499999999999993" customHeight="1" x14ac:dyDescent="0.25">
      <c r="A50" s="1694"/>
      <c r="B50" s="1680"/>
      <c r="C50" s="1682"/>
      <c r="D50" s="2711"/>
      <c r="E50" s="2715"/>
      <c r="F50" s="2048" t="s">
        <v>2561</v>
      </c>
      <c r="G50" s="2713" t="s">
        <v>2562</v>
      </c>
      <c r="H50" s="2701">
        <f t="shared" si="2"/>
        <v>240</v>
      </c>
      <c r="I50" s="2708" t="s">
        <v>2563</v>
      </c>
      <c r="J50" s="2708" t="s">
        <v>2563</v>
      </c>
      <c r="K50" s="2708" t="s">
        <v>2563</v>
      </c>
      <c r="L50" s="2708" t="s">
        <v>2563</v>
      </c>
      <c r="M50" s="1709"/>
      <c r="N50" s="1709"/>
      <c r="O50" s="1709"/>
      <c r="P50" s="1709"/>
      <c r="Q50" s="1718"/>
      <c r="R50" s="1718"/>
      <c r="S50" s="1718"/>
      <c r="T50" s="1718"/>
      <c r="U50" s="2325"/>
    </row>
    <row r="51" spans="1:21" ht="9.9499999999999993" customHeight="1" x14ac:dyDescent="0.25">
      <c r="A51" s="1694"/>
      <c r="B51" s="1680"/>
      <c r="C51" s="1682"/>
      <c r="D51" s="2711"/>
      <c r="E51" s="2715"/>
      <c r="F51" s="2048"/>
      <c r="G51" s="2713" t="s">
        <v>2549</v>
      </c>
      <c r="H51" s="2701">
        <f t="shared" si="2"/>
        <v>126</v>
      </c>
      <c r="I51" s="2708" t="s">
        <v>1827</v>
      </c>
      <c r="J51" s="2708" t="s">
        <v>2564</v>
      </c>
      <c r="K51" s="2708" t="s">
        <v>1827</v>
      </c>
      <c r="L51" s="2708" t="s">
        <v>1827</v>
      </c>
      <c r="M51" s="1709"/>
      <c r="N51" s="1709"/>
      <c r="O51" s="1709"/>
      <c r="P51" s="1709"/>
      <c r="Q51" s="1718"/>
      <c r="R51" s="1718"/>
      <c r="S51" s="1718"/>
      <c r="T51" s="1718"/>
      <c r="U51" s="2325"/>
    </row>
    <row r="52" spans="1:21" ht="9.9499999999999993" customHeight="1" x14ac:dyDescent="0.25">
      <c r="A52" s="1694"/>
      <c r="B52" s="1680"/>
      <c r="C52" s="1682"/>
      <c r="D52" s="2711"/>
      <c r="E52" s="2715"/>
      <c r="F52" s="2048" t="s">
        <v>2565</v>
      </c>
      <c r="G52" s="2713" t="s">
        <v>2549</v>
      </c>
      <c r="H52" s="2701">
        <f t="shared" si="2"/>
        <v>504</v>
      </c>
      <c r="I52" s="2708" t="s">
        <v>2564</v>
      </c>
      <c r="J52" s="2708" t="s">
        <v>2564</v>
      </c>
      <c r="K52" s="2708" t="s">
        <v>2564</v>
      </c>
      <c r="L52" s="2708" t="s">
        <v>2564</v>
      </c>
      <c r="M52" s="1709"/>
      <c r="N52" s="1709"/>
      <c r="O52" s="1709"/>
      <c r="P52" s="1709"/>
      <c r="Q52" s="1718"/>
      <c r="R52" s="1718"/>
      <c r="S52" s="1718"/>
      <c r="T52" s="1718"/>
      <c r="U52" s="2325"/>
    </row>
    <row r="53" spans="1:21" ht="9.9499999999999993" customHeight="1" x14ac:dyDescent="0.25">
      <c r="A53" s="1694"/>
      <c r="B53" s="1680"/>
      <c r="C53" s="1682"/>
      <c r="D53" s="2711"/>
      <c r="E53" s="2715"/>
      <c r="F53" s="2048"/>
      <c r="G53" s="2713"/>
      <c r="H53" s="2701"/>
      <c r="I53" s="1709"/>
      <c r="J53" s="1709"/>
      <c r="K53" s="1709"/>
      <c r="L53" s="1709"/>
      <c r="M53" s="1709"/>
      <c r="N53" s="1709"/>
      <c r="O53" s="1709"/>
      <c r="P53" s="1709"/>
      <c r="Q53" s="1718"/>
      <c r="R53" s="1718"/>
      <c r="S53" s="1718"/>
      <c r="T53" s="1718"/>
      <c r="U53" s="2325"/>
    </row>
    <row r="54" spans="1:21" ht="9.9499999999999993" customHeight="1" x14ac:dyDescent="0.25">
      <c r="A54" s="1694"/>
      <c r="B54" s="1680"/>
      <c r="C54" s="1682"/>
      <c r="D54" s="2711"/>
      <c r="E54" s="2715"/>
      <c r="F54" s="2048" t="s">
        <v>2566</v>
      </c>
      <c r="G54" s="2713" t="s">
        <v>2549</v>
      </c>
      <c r="H54" s="2701">
        <f t="shared" si="2"/>
        <v>60</v>
      </c>
      <c r="I54" s="2354" t="s">
        <v>2299</v>
      </c>
      <c r="J54" s="2354" t="s">
        <v>2299</v>
      </c>
      <c r="K54" s="2354" t="s">
        <v>2299</v>
      </c>
      <c r="L54" s="2354" t="s">
        <v>2299</v>
      </c>
      <c r="M54" s="1709"/>
      <c r="N54" s="1709"/>
      <c r="O54" s="1709"/>
      <c r="P54" s="1709"/>
      <c r="Q54" s="1718"/>
      <c r="R54" s="1718"/>
      <c r="S54" s="1718"/>
      <c r="T54" s="1718"/>
      <c r="U54" s="2325"/>
    </row>
    <row r="55" spans="1:21" ht="9.9499999999999993" customHeight="1" x14ac:dyDescent="0.25">
      <c r="A55" s="1694"/>
      <c r="B55" s="1680"/>
      <c r="C55" s="1682"/>
      <c r="D55" s="2711"/>
      <c r="E55" s="2715"/>
      <c r="F55" s="2048"/>
      <c r="G55" s="2713"/>
      <c r="H55" s="2701"/>
      <c r="I55" s="1709"/>
      <c r="J55" s="1709"/>
      <c r="K55" s="1709"/>
      <c r="L55" s="1709"/>
      <c r="M55" s="1709"/>
      <c r="N55" s="1709"/>
      <c r="O55" s="1709"/>
      <c r="P55" s="1709"/>
      <c r="Q55" s="1718"/>
      <c r="R55" s="1718"/>
      <c r="S55" s="1718"/>
      <c r="T55" s="1718"/>
      <c r="U55" s="2325"/>
    </row>
    <row r="56" spans="1:21" ht="9.9499999999999993" customHeight="1" x14ac:dyDescent="0.25">
      <c r="A56" s="1694"/>
      <c r="B56" s="1680"/>
      <c r="C56" s="1682"/>
      <c r="D56" s="2711"/>
      <c r="E56" s="2716"/>
      <c r="F56" s="2048" t="s">
        <v>2567</v>
      </c>
      <c r="G56" s="2713" t="s">
        <v>2549</v>
      </c>
      <c r="H56" s="2701">
        <f t="shared" si="2"/>
        <v>12</v>
      </c>
      <c r="I56" s="2354" t="s">
        <v>2534</v>
      </c>
      <c r="J56" s="2354" t="s">
        <v>2534</v>
      </c>
      <c r="K56" s="2354" t="s">
        <v>2534</v>
      </c>
      <c r="L56" s="2354" t="s">
        <v>2534</v>
      </c>
      <c r="M56" s="1709"/>
      <c r="N56" s="1709"/>
      <c r="O56" s="1709"/>
      <c r="P56" s="1709"/>
      <c r="Q56" s="1718"/>
      <c r="R56" s="1718"/>
      <c r="S56" s="1718"/>
      <c r="T56" s="1718"/>
      <c r="U56" s="2325"/>
    </row>
    <row r="57" spans="1:21" ht="23.25" customHeight="1" x14ac:dyDescent="0.25">
      <c r="A57" s="1694"/>
      <c r="B57" s="1680"/>
      <c r="C57" s="1682"/>
      <c r="D57" s="2711"/>
      <c r="E57" s="2717" t="s">
        <v>2568</v>
      </c>
      <c r="F57" s="2718"/>
      <c r="G57" s="2713" t="s">
        <v>37</v>
      </c>
      <c r="H57" s="2701"/>
      <c r="I57" s="1709"/>
      <c r="J57" s="1709"/>
      <c r="K57" s="1709"/>
      <c r="L57" s="1709"/>
      <c r="M57" s="1709"/>
      <c r="N57" s="1709"/>
      <c r="O57" s="1709"/>
      <c r="P57" s="1709"/>
      <c r="Q57" s="1718"/>
      <c r="R57" s="1718"/>
      <c r="S57" s="1718"/>
      <c r="T57" s="1718"/>
      <c r="U57" s="2325"/>
    </row>
    <row r="58" spans="1:21" ht="9.9499999999999993" customHeight="1" x14ac:dyDescent="0.25">
      <c r="A58" s="1694"/>
      <c r="B58" s="1680"/>
      <c r="C58" s="1682"/>
      <c r="D58" s="2719"/>
      <c r="E58" s="2720"/>
      <c r="F58" s="1413" t="s">
        <v>2569</v>
      </c>
      <c r="G58" s="2713"/>
      <c r="H58" s="2701">
        <f t="shared" si="2"/>
        <v>12</v>
      </c>
      <c r="I58" s="2354" t="s">
        <v>2534</v>
      </c>
      <c r="J58" s="2354" t="s">
        <v>2534</v>
      </c>
      <c r="K58" s="2354" t="s">
        <v>2534</v>
      </c>
      <c r="L58" s="2354" t="s">
        <v>2534</v>
      </c>
      <c r="M58" s="1709"/>
      <c r="N58" s="1709"/>
      <c r="O58" s="1709"/>
      <c r="P58" s="1709"/>
      <c r="Q58" s="1718"/>
      <c r="R58" s="1718"/>
      <c r="S58" s="1718"/>
      <c r="T58" s="1718"/>
      <c r="U58" s="2325"/>
    </row>
    <row r="59" spans="1:21" ht="9.9499999999999993" customHeight="1" x14ac:dyDescent="0.25">
      <c r="A59" s="1694"/>
      <c r="B59" s="1680"/>
      <c r="C59" s="1682"/>
      <c r="D59" s="2719"/>
      <c r="E59" s="2720"/>
      <c r="F59" s="1413" t="s">
        <v>2570</v>
      </c>
      <c r="G59" s="2713"/>
      <c r="H59" s="2701">
        <f t="shared" si="2"/>
        <v>24</v>
      </c>
      <c r="I59" s="2354" t="s">
        <v>2401</v>
      </c>
      <c r="J59" s="2354" t="s">
        <v>2401</v>
      </c>
      <c r="K59" s="2354" t="s">
        <v>2401</v>
      </c>
      <c r="L59" s="2354" t="s">
        <v>2401</v>
      </c>
      <c r="M59" s="1709"/>
      <c r="N59" s="1709"/>
      <c r="O59" s="1709"/>
      <c r="P59" s="1709"/>
      <c r="Q59" s="1718"/>
      <c r="R59" s="1718"/>
      <c r="S59" s="1718"/>
      <c r="T59" s="1718"/>
      <c r="U59" s="2325"/>
    </row>
    <row r="60" spans="1:21" ht="9.9499999999999993" customHeight="1" x14ac:dyDescent="0.25">
      <c r="A60" s="1694"/>
      <c r="B60" s="1729"/>
      <c r="C60" s="1727"/>
      <c r="D60" s="2719"/>
      <c r="E60" s="2721"/>
      <c r="F60" s="2722"/>
      <c r="G60" s="2713"/>
      <c r="H60" s="2701">
        <f t="shared" si="2"/>
        <v>0</v>
      </c>
      <c r="I60" s="2354"/>
      <c r="J60" s="2354"/>
      <c r="K60" s="2354"/>
      <c r="L60" s="2354"/>
      <c r="M60" s="1709"/>
      <c r="N60" s="1709"/>
      <c r="O60" s="1709"/>
      <c r="P60" s="1709"/>
      <c r="Q60" s="1718"/>
      <c r="R60" s="1718"/>
      <c r="S60" s="1718"/>
      <c r="T60" s="1718"/>
      <c r="U60" s="2325"/>
    </row>
    <row r="61" spans="1:21" ht="20.100000000000001" hidden="1" customHeight="1" x14ac:dyDescent="0.25">
      <c r="A61" s="1694"/>
      <c r="B61" s="1705" t="s">
        <v>2282</v>
      </c>
      <c r="C61" s="1707" t="s">
        <v>1793</v>
      </c>
      <c r="D61" s="1705" t="s">
        <v>2283</v>
      </c>
      <c r="E61" s="2706" t="s">
        <v>2284</v>
      </c>
      <c r="F61" s="1725"/>
      <c r="G61" s="2700" t="s">
        <v>37</v>
      </c>
      <c r="H61" s="2701"/>
      <c r="I61" s="1709"/>
      <c r="J61" s="1709"/>
      <c r="K61" s="1709"/>
      <c r="L61" s="1709"/>
      <c r="M61" s="1709"/>
      <c r="N61" s="1709"/>
      <c r="O61" s="1709"/>
      <c r="P61" s="1709"/>
      <c r="Q61" s="1718"/>
      <c r="R61" s="1718"/>
      <c r="S61" s="1718"/>
      <c r="T61" s="1718"/>
      <c r="U61" s="2325"/>
    </row>
    <row r="62" spans="1:21" ht="9.9499999999999993" hidden="1" customHeight="1" x14ac:dyDescent="0.25">
      <c r="A62" s="1694"/>
      <c r="B62" s="1680"/>
      <c r="C62" s="1682"/>
      <c r="D62" s="1680"/>
      <c r="E62" s="2707"/>
      <c r="F62" s="1725"/>
      <c r="G62" s="2700"/>
      <c r="H62" s="2701">
        <f t="shared" si="2"/>
        <v>0</v>
      </c>
      <c r="I62" s="1709"/>
      <c r="J62" s="1709"/>
      <c r="K62" s="1709"/>
      <c r="L62" s="1709"/>
      <c r="M62" s="1709"/>
      <c r="N62" s="1709"/>
      <c r="O62" s="1709"/>
      <c r="P62" s="1709"/>
      <c r="Q62" s="1718"/>
      <c r="R62" s="1718"/>
      <c r="S62" s="1718"/>
      <c r="T62" s="1718"/>
      <c r="U62" s="2325"/>
    </row>
    <row r="63" spans="1:21" ht="9.9499999999999993" hidden="1" customHeight="1" x14ac:dyDescent="0.25">
      <c r="A63" s="1694"/>
      <c r="B63" s="1680"/>
      <c r="C63" s="1682"/>
      <c r="D63" s="1680"/>
      <c r="E63" s="2707"/>
      <c r="F63" s="1725"/>
      <c r="G63" s="2700"/>
      <c r="H63" s="2701">
        <f t="shared" si="2"/>
        <v>0</v>
      </c>
      <c r="I63" s="1709"/>
      <c r="J63" s="1709"/>
      <c r="K63" s="1709"/>
      <c r="L63" s="1709"/>
      <c r="M63" s="1709"/>
      <c r="N63" s="1709"/>
      <c r="O63" s="1709"/>
      <c r="P63" s="1709"/>
      <c r="Q63" s="1718"/>
      <c r="R63" s="1718"/>
      <c r="S63" s="1718"/>
      <c r="T63" s="1718"/>
      <c r="U63" s="2325"/>
    </row>
    <row r="64" spans="1:21" ht="9.9499999999999993" hidden="1" customHeight="1" x14ac:dyDescent="0.25">
      <c r="A64" s="1694"/>
      <c r="B64" s="1680"/>
      <c r="C64" s="1682"/>
      <c r="D64" s="1680"/>
      <c r="E64" s="2709"/>
      <c r="F64" s="1725"/>
      <c r="G64" s="2700"/>
      <c r="H64" s="2701">
        <f t="shared" si="2"/>
        <v>0</v>
      </c>
      <c r="I64" s="1709"/>
      <c r="J64" s="1709"/>
      <c r="K64" s="1709"/>
      <c r="L64" s="1709"/>
      <c r="M64" s="1709"/>
      <c r="N64" s="1709"/>
      <c r="O64" s="1709"/>
      <c r="P64" s="1709"/>
      <c r="Q64" s="1718"/>
      <c r="R64" s="1718"/>
      <c r="S64" s="1718"/>
      <c r="T64" s="1718"/>
      <c r="U64" s="2325"/>
    </row>
    <row r="65" spans="1:21" ht="22.5" customHeight="1" x14ac:dyDescent="0.25">
      <c r="A65" s="1694"/>
      <c r="B65" s="1680"/>
      <c r="C65" s="1682"/>
      <c r="D65" s="1680"/>
      <c r="E65" s="2706" t="s">
        <v>1798</v>
      </c>
      <c r="F65" s="1719"/>
      <c r="G65" s="2700" t="s">
        <v>37</v>
      </c>
      <c r="H65" s="1718"/>
      <c r="I65" s="1709"/>
      <c r="J65" s="1709"/>
      <c r="K65" s="1709"/>
      <c r="L65" s="1709"/>
      <c r="M65" s="1709"/>
      <c r="N65" s="1709"/>
      <c r="O65" s="1709"/>
      <c r="P65" s="1709"/>
      <c r="Q65" s="1718"/>
      <c r="R65" s="1718"/>
      <c r="S65" s="1718"/>
      <c r="T65" s="1718"/>
      <c r="U65" s="2325"/>
    </row>
    <row r="66" spans="1:21" ht="9.9499999999999993" customHeight="1" x14ac:dyDescent="0.25">
      <c r="A66" s="1694"/>
      <c r="B66" s="1680"/>
      <c r="C66" s="1682"/>
      <c r="D66" s="1680"/>
      <c r="E66" s="2707"/>
      <c r="F66" s="1719" t="s">
        <v>2571</v>
      </c>
      <c r="G66" s="2700"/>
      <c r="H66" s="2701">
        <f t="shared" ref="H66:H94" si="3">(I66+J66+K66+L66)</f>
        <v>240</v>
      </c>
      <c r="I66" s="2708" t="s">
        <v>2563</v>
      </c>
      <c r="J66" s="2708" t="s">
        <v>2563</v>
      </c>
      <c r="K66" s="2708" t="s">
        <v>2563</v>
      </c>
      <c r="L66" s="2708" t="s">
        <v>2563</v>
      </c>
      <c r="M66" s="1709"/>
      <c r="N66" s="1709"/>
      <c r="O66" s="1709"/>
      <c r="P66" s="1709"/>
      <c r="Q66" s="1718"/>
      <c r="R66" s="1718"/>
      <c r="S66" s="1718"/>
      <c r="T66" s="1718"/>
      <c r="U66" s="2325"/>
    </row>
    <row r="67" spans="1:21" ht="9.9499999999999993" customHeight="1" x14ac:dyDescent="0.25">
      <c r="A67" s="1694"/>
      <c r="B67" s="1680"/>
      <c r="C67" s="1682"/>
      <c r="D67" s="1680"/>
      <c r="E67" s="2707"/>
      <c r="F67" s="1719" t="s">
        <v>2572</v>
      </c>
      <c r="G67" s="2700"/>
      <c r="H67" s="2701">
        <f t="shared" si="3"/>
        <v>120</v>
      </c>
      <c r="I67" s="2708" t="s">
        <v>2573</v>
      </c>
      <c r="J67" s="2708" t="s">
        <v>2573</v>
      </c>
      <c r="K67" s="2708" t="s">
        <v>2573</v>
      </c>
      <c r="L67" s="2708" t="s">
        <v>2573</v>
      </c>
      <c r="M67" s="1709"/>
      <c r="N67" s="1709"/>
      <c r="O67" s="1709"/>
      <c r="P67" s="1709"/>
      <c r="Q67" s="1718"/>
      <c r="R67" s="1718"/>
      <c r="S67" s="1718"/>
      <c r="T67" s="1718"/>
      <c r="U67" s="2325"/>
    </row>
    <row r="68" spans="1:21" ht="9.9499999999999993" customHeight="1" x14ac:dyDescent="0.25">
      <c r="A68" s="1694"/>
      <c r="B68" s="1729"/>
      <c r="C68" s="1727"/>
      <c r="D68" s="1729"/>
      <c r="E68" s="2709"/>
      <c r="F68" s="1719" t="s">
        <v>2574</v>
      </c>
      <c r="G68" s="2700"/>
      <c r="H68" s="2701">
        <f t="shared" si="3"/>
        <v>80</v>
      </c>
      <c r="I68" s="2708" t="s">
        <v>2575</v>
      </c>
      <c r="J68" s="2708" t="s">
        <v>2575</v>
      </c>
      <c r="K68" s="2708" t="s">
        <v>2575</v>
      </c>
      <c r="L68" s="2708" t="s">
        <v>2575</v>
      </c>
      <c r="M68" s="1709"/>
      <c r="N68" s="1709"/>
      <c r="O68" s="1709"/>
      <c r="P68" s="1709"/>
      <c r="Q68" s="1718"/>
      <c r="R68" s="1718"/>
      <c r="S68" s="1718"/>
      <c r="T68" s="1718"/>
      <c r="U68" s="2325"/>
    </row>
    <row r="69" spans="1:21" ht="16.5" customHeight="1" x14ac:dyDescent="0.25">
      <c r="A69" s="1694"/>
      <c r="B69" s="1705" t="s">
        <v>2071</v>
      </c>
      <c r="C69" s="1707" t="s">
        <v>1786</v>
      </c>
      <c r="D69" s="1705" t="s">
        <v>2072</v>
      </c>
      <c r="E69" s="2706" t="s">
        <v>1781</v>
      </c>
      <c r="F69" s="1719"/>
      <c r="G69" s="2700" t="s">
        <v>37</v>
      </c>
      <c r="H69" s="2701"/>
      <c r="I69" s="2708"/>
      <c r="J69" s="2708"/>
      <c r="K69" s="2708"/>
      <c r="L69" s="2708"/>
      <c r="M69" s="1709"/>
      <c r="N69" s="1709"/>
      <c r="O69" s="1709"/>
      <c r="P69" s="1709"/>
      <c r="Q69" s="1718"/>
      <c r="R69" s="1718"/>
      <c r="S69" s="1718"/>
      <c r="T69" s="1718"/>
      <c r="U69" s="2325"/>
    </row>
    <row r="70" spans="1:21" ht="22.5" customHeight="1" x14ac:dyDescent="0.25">
      <c r="A70" s="1694"/>
      <c r="B70" s="1680"/>
      <c r="C70" s="1682"/>
      <c r="D70" s="1680"/>
      <c r="E70" s="2707"/>
      <c r="F70" s="1719"/>
      <c r="G70" s="2700"/>
      <c r="H70" s="2701"/>
      <c r="I70" s="2708"/>
      <c r="J70" s="2708"/>
      <c r="K70" s="2708"/>
      <c r="L70" s="2708"/>
      <c r="M70" s="1709"/>
      <c r="N70" s="1709"/>
      <c r="O70" s="1709"/>
      <c r="P70" s="1709"/>
      <c r="Q70" s="1718"/>
      <c r="R70" s="1718"/>
      <c r="S70" s="1718"/>
      <c r="T70" s="1718"/>
      <c r="U70" s="2325"/>
    </row>
    <row r="71" spans="1:21" ht="18.75" customHeight="1" x14ac:dyDescent="0.25">
      <c r="A71" s="1694"/>
      <c r="B71" s="1680"/>
      <c r="C71" s="1682"/>
      <c r="D71" s="1680"/>
      <c r="E71" s="2707"/>
      <c r="F71" s="1719" t="s">
        <v>2576</v>
      </c>
      <c r="G71" s="2700"/>
      <c r="H71" s="2701">
        <f t="shared" si="3"/>
        <v>24</v>
      </c>
      <c r="I71" s="2354" t="s">
        <v>2401</v>
      </c>
      <c r="J71" s="2354" t="s">
        <v>2401</v>
      </c>
      <c r="K71" s="2354" t="s">
        <v>2401</v>
      </c>
      <c r="L71" s="2354" t="s">
        <v>2401</v>
      </c>
      <c r="M71" s="1709"/>
      <c r="N71" s="1709"/>
      <c r="O71" s="1709"/>
      <c r="P71" s="1709"/>
      <c r="Q71" s="1718"/>
      <c r="R71" s="1718"/>
      <c r="S71" s="1718"/>
      <c r="T71" s="1718"/>
      <c r="U71" s="2325"/>
    </row>
    <row r="72" spans="1:21" ht="15" customHeight="1" x14ac:dyDescent="0.25">
      <c r="A72" s="1694"/>
      <c r="B72" s="1680"/>
      <c r="C72" s="1682"/>
      <c r="D72" s="1680"/>
      <c r="E72" s="2707"/>
      <c r="F72" s="1719" t="s">
        <v>2577</v>
      </c>
      <c r="G72" s="2700"/>
      <c r="H72" s="2701">
        <f t="shared" si="3"/>
        <v>12</v>
      </c>
      <c r="I72" s="2354" t="s">
        <v>2401</v>
      </c>
      <c r="J72" s="2354" t="s">
        <v>2401</v>
      </c>
      <c r="K72" s="2354" t="s">
        <v>1827</v>
      </c>
      <c r="L72" s="2354" t="s">
        <v>1827</v>
      </c>
      <c r="M72" s="1709"/>
      <c r="N72" s="1709"/>
      <c r="O72" s="1709"/>
      <c r="P72" s="1709"/>
      <c r="Q72" s="1718"/>
      <c r="R72" s="1718"/>
      <c r="S72" s="1718"/>
      <c r="T72" s="1718"/>
      <c r="U72" s="2325"/>
    </row>
    <row r="73" spans="1:21" ht="16.5" customHeight="1" x14ac:dyDescent="0.25">
      <c r="A73" s="1694"/>
      <c r="B73" s="1680"/>
      <c r="C73" s="1682"/>
      <c r="D73" s="1680"/>
      <c r="E73" s="2709"/>
      <c r="F73" s="1719" t="s">
        <v>2578</v>
      </c>
      <c r="G73" s="2700"/>
      <c r="H73" s="2701">
        <f t="shared" si="3"/>
        <v>36</v>
      </c>
      <c r="I73" s="2354" t="s">
        <v>2538</v>
      </c>
      <c r="J73" s="2354" t="s">
        <v>2538</v>
      </c>
      <c r="K73" s="2354" t="s">
        <v>2538</v>
      </c>
      <c r="L73" s="2354" t="s">
        <v>2538</v>
      </c>
      <c r="M73" s="1709"/>
      <c r="N73" s="1709"/>
      <c r="O73" s="1709"/>
      <c r="P73" s="1709"/>
      <c r="Q73" s="1718"/>
      <c r="R73" s="1718"/>
      <c r="S73" s="1718"/>
      <c r="T73" s="1718"/>
      <c r="U73" s="2325"/>
    </row>
    <row r="74" spans="1:21" ht="15.75" hidden="1" customHeight="1" x14ac:dyDescent="0.25">
      <c r="A74" s="1694"/>
      <c r="B74" s="1680"/>
      <c r="C74" s="1682"/>
      <c r="D74" s="1680"/>
      <c r="E74" s="2706" t="s">
        <v>2074</v>
      </c>
      <c r="F74" s="1719"/>
      <c r="G74" s="2700" t="s">
        <v>37</v>
      </c>
      <c r="H74" s="2701"/>
      <c r="I74" s="1709"/>
      <c r="J74" s="1709"/>
      <c r="K74" s="1709"/>
      <c r="L74" s="1709"/>
      <c r="M74" s="1709"/>
      <c r="N74" s="1709"/>
      <c r="O74" s="1709"/>
      <c r="P74" s="1709"/>
      <c r="Q74" s="1718"/>
      <c r="R74" s="1718"/>
      <c r="S74" s="1718"/>
      <c r="T74" s="1718"/>
      <c r="U74" s="2325"/>
    </row>
    <row r="75" spans="1:21" ht="9.9499999999999993" hidden="1" customHeight="1" x14ac:dyDescent="0.25">
      <c r="A75" s="1694"/>
      <c r="B75" s="1680"/>
      <c r="C75" s="1682"/>
      <c r="D75" s="1680"/>
      <c r="E75" s="2707"/>
      <c r="F75" s="1719"/>
      <c r="G75" s="2700"/>
      <c r="H75" s="2701"/>
      <c r="I75" s="1709"/>
      <c r="J75" s="1709"/>
      <c r="K75" s="1709"/>
      <c r="L75" s="1709"/>
      <c r="M75" s="1709"/>
      <c r="N75" s="1709"/>
      <c r="O75" s="1709"/>
      <c r="P75" s="1709"/>
      <c r="Q75" s="1718"/>
      <c r="R75" s="1718"/>
      <c r="S75" s="1718"/>
      <c r="T75" s="1718"/>
      <c r="U75" s="2325"/>
    </row>
    <row r="76" spans="1:21" ht="9.9499999999999993" hidden="1" customHeight="1" x14ac:dyDescent="0.25">
      <c r="A76" s="1694"/>
      <c r="B76" s="1680"/>
      <c r="C76" s="1682"/>
      <c r="D76" s="1680"/>
      <c r="E76" s="2707"/>
      <c r="F76" s="1719"/>
      <c r="G76" s="2700"/>
      <c r="H76" s="2701"/>
      <c r="I76" s="1709"/>
      <c r="J76" s="1709"/>
      <c r="K76" s="1709"/>
      <c r="L76" s="1709"/>
      <c r="M76" s="1709"/>
      <c r="N76" s="1709"/>
      <c r="O76" s="1709"/>
      <c r="P76" s="1709"/>
      <c r="Q76" s="1718"/>
      <c r="R76" s="1718"/>
      <c r="S76" s="1718"/>
      <c r="T76" s="1718"/>
      <c r="U76" s="2325"/>
    </row>
    <row r="77" spans="1:21" ht="9.9499999999999993" hidden="1" customHeight="1" x14ac:dyDescent="0.25">
      <c r="A77" s="1694"/>
      <c r="B77" s="1680"/>
      <c r="C77" s="1682"/>
      <c r="D77" s="1680"/>
      <c r="E77" s="2709"/>
      <c r="F77" s="1719"/>
      <c r="G77" s="2700"/>
      <c r="H77" s="2701"/>
      <c r="I77" s="1709"/>
      <c r="J77" s="1709"/>
      <c r="K77" s="1709"/>
      <c r="L77" s="1709"/>
      <c r="M77" s="1709"/>
      <c r="N77" s="1709"/>
      <c r="O77" s="1709"/>
      <c r="P77" s="1709"/>
      <c r="Q77" s="1718"/>
      <c r="R77" s="1718"/>
      <c r="S77" s="1718"/>
      <c r="T77" s="1718"/>
      <c r="U77" s="2325"/>
    </row>
    <row r="78" spans="1:21" ht="25.5" customHeight="1" x14ac:dyDescent="0.25">
      <c r="A78" s="1694"/>
      <c r="B78" s="1680"/>
      <c r="C78" s="1682"/>
      <c r="D78" s="1680"/>
      <c r="E78" s="2706" t="s">
        <v>1789</v>
      </c>
      <c r="F78" s="1719" t="s">
        <v>2579</v>
      </c>
      <c r="G78" s="2700" t="s">
        <v>37</v>
      </c>
      <c r="H78" s="1811">
        <v>1</v>
      </c>
      <c r="I78" s="2354" t="s">
        <v>1848</v>
      </c>
      <c r="J78" s="2354" t="s">
        <v>1827</v>
      </c>
      <c r="K78" s="2354" t="s">
        <v>1827</v>
      </c>
      <c r="L78" s="2354" t="s">
        <v>1827</v>
      </c>
      <c r="M78" s="2354"/>
      <c r="N78" s="1710"/>
      <c r="O78" s="1709"/>
      <c r="P78" s="1709"/>
      <c r="Q78" s="1718"/>
      <c r="R78" s="1718"/>
      <c r="S78" s="1718"/>
      <c r="T78" s="1718"/>
      <c r="U78" s="2325"/>
    </row>
    <row r="79" spans="1:21" ht="18" customHeight="1" x14ac:dyDescent="0.25">
      <c r="A79" s="1694"/>
      <c r="B79" s="1680"/>
      <c r="C79" s="1682"/>
      <c r="D79" s="1680"/>
      <c r="E79" s="2707"/>
      <c r="F79" s="1719" t="s">
        <v>2580</v>
      </c>
      <c r="G79" s="2700" t="s">
        <v>37</v>
      </c>
      <c r="H79" s="1711" t="s">
        <v>2581</v>
      </c>
      <c r="I79" s="2354" t="s">
        <v>2279</v>
      </c>
      <c r="J79" s="2354" t="s">
        <v>2299</v>
      </c>
      <c r="K79" s="2354" t="s">
        <v>2299</v>
      </c>
      <c r="L79" s="2354" t="s">
        <v>2299</v>
      </c>
      <c r="M79" s="2354" t="s">
        <v>2582</v>
      </c>
      <c r="N79" s="1710"/>
      <c r="O79" s="1709"/>
      <c r="P79" s="1709"/>
      <c r="Q79" s="1718"/>
      <c r="R79" s="1718"/>
      <c r="S79" s="1718"/>
      <c r="T79" s="1718"/>
      <c r="U79" s="2325"/>
    </row>
    <row r="80" spans="1:21" ht="20.25" customHeight="1" x14ac:dyDescent="0.25">
      <c r="A80" s="1694"/>
      <c r="B80" s="1680"/>
      <c r="C80" s="1682"/>
      <c r="D80" s="1680"/>
      <c r="E80" s="2707"/>
      <c r="F80" s="1719" t="s">
        <v>2583</v>
      </c>
      <c r="G80" s="2700" t="s">
        <v>37</v>
      </c>
      <c r="H80" s="1711" t="s">
        <v>2573</v>
      </c>
      <c r="I80" s="2354" t="s">
        <v>1827</v>
      </c>
      <c r="J80" s="2354" t="s">
        <v>2532</v>
      </c>
      <c r="K80" s="2354" t="s">
        <v>2532</v>
      </c>
      <c r="L80" s="2354" t="s">
        <v>2532</v>
      </c>
      <c r="M80" s="2354" t="s">
        <v>2584</v>
      </c>
      <c r="N80" s="1710"/>
      <c r="O80" s="1709"/>
      <c r="P80" s="1709"/>
      <c r="Q80" s="1718"/>
      <c r="R80" s="1718"/>
      <c r="S80" s="1718"/>
      <c r="T80" s="1718"/>
      <c r="U80" s="2325"/>
    </row>
    <row r="81" spans="1:21" ht="14.25" customHeight="1" x14ac:dyDescent="0.25">
      <c r="A81" s="1694"/>
      <c r="B81" s="1680"/>
      <c r="C81" s="1682"/>
      <c r="D81" s="1680"/>
      <c r="E81" s="2707"/>
      <c r="F81" s="1719" t="s">
        <v>2585</v>
      </c>
      <c r="G81" s="2700" t="s">
        <v>2542</v>
      </c>
      <c r="H81" s="1711" t="s">
        <v>2575</v>
      </c>
      <c r="I81" s="2354" t="s">
        <v>1827</v>
      </c>
      <c r="J81" s="2354" t="s">
        <v>2532</v>
      </c>
      <c r="K81" s="2354" t="s">
        <v>2532</v>
      </c>
      <c r="L81" s="2354" t="s">
        <v>2279</v>
      </c>
      <c r="M81" s="2354" t="s">
        <v>2586</v>
      </c>
      <c r="N81" s="1710"/>
      <c r="O81" s="1709"/>
      <c r="P81" s="1709"/>
      <c r="Q81" s="1718"/>
      <c r="R81" s="1718"/>
      <c r="S81" s="1718"/>
      <c r="T81" s="1718"/>
      <c r="U81" s="2325"/>
    </row>
    <row r="82" spans="1:21" ht="15.75" customHeight="1" x14ac:dyDescent="0.25">
      <c r="A82" s="1694"/>
      <c r="B82" s="1680"/>
      <c r="C82" s="1682"/>
      <c r="D82" s="1680"/>
      <c r="E82" s="2707"/>
      <c r="F82" s="1719" t="s">
        <v>2587</v>
      </c>
      <c r="G82" s="2700" t="s">
        <v>2542</v>
      </c>
      <c r="H82" s="1711" t="s">
        <v>2575</v>
      </c>
      <c r="I82" s="2354" t="s">
        <v>1827</v>
      </c>
      <c r="J82" s="2354" t="s">
        <v>2532</v>
      </c>
      <c r="K82" s="2354" t="s">
        <v>2532</v>
      </c>
      <c r="L82" s="2354" t="s">
        <v>2279</v>
      </c>
      <c r="M82" s="2354" t="s">
        <v>2586</v>
      </c>
      <c r="N82" s="1710"/>
      <c r="O82" s="1709"/>
      <c r="P82" s="1709"/>
      <c r="Q82" s="1718"/>
      <c r="R82" s="1718"/>
      <c r="S82" s="1718"/>
      <c r="T82" s="1718"/>
      <c r="U82" s="2325"/>
    </row>
    <row r="83" spans="1:21" ht="28.5" customHeight="1" x14ac:dyDescent="0.25">
      <c r="A83" s="1694"/>
      <c r="B83" s="1680"/>
      <c r="C83" s="1682"/>
      <c r="D83" s="1680"/>
      <c r="E83" s="2706" t="s">
        <v>1790</v>
      </c>
      <c r="F83" s="1719" t="s">
        <v>2588</v>
      </c>
      <c r="G83" s="2700" t="s">
        <v>37</v>
      </c>
      <c r="H83" s="1711" t="s">
        <v>1848</v>
      </c>
      <c r="I83" s="2354" t="s">
        <v>1848</v>
      </c>
      <c r="J83" s="2354"/>
      <c r="K83" s="2354"/>
      <c r="L83" s="2354"/>
      <c r="M83" s="2354"/>
      <c r="N83" s="1710"/>
      <c r="O83" s="1709"/>
      <c r="P83" s="1709"/>
      <c r="Q83" s="1718"/>
      <c r="R83" s="1718"/>
      <c r="S83" s="1718"/>
      <c r="T83" s="1718"/>
      <c r="U83" s="2325"/>
    </row>
    <row r="84" spans="1:21" ht="24" customHeight="1" x14ac:dyDescent="0.25">
      <c r="A84" s="1694"/>
      <c r="B84" s="1680"/>
      <c r="C84" s="1682"/>
      <c r="D84" s="1680"/>
      <c r="E84" s="2707"/>
      <c r="F84" s="1719" t="s">
        <v>2589</v>
      </c>
      <c r="G84" s="2700" t="s">
        <v>37</v>
      </c>
      <c r="H84" s="1711" t="s">
        <v>2581</v>
      </c>
      <c r="I84" s="2354" t="s">
        <v>2279</v>
      </c>
      <c r="J84" s="2354" t="s">
        <v>2299</v>
      </c>
      <c r="K84" s="2354" t="s">
        <v>2299</v>
      </c>
      <c r="L84" s="2354" t="s">
        <v>2299</v>
      </c>
      <c r="M84" s="2354" t="s">
        <v>2584</v>
      </c>
      <c r="N84" s="1710"/>
      <c r="O84" s="1709"/>
      <c r="P84" s="1709"/>
      <c r="Q84" s="1718"/>
      <c r="R84" s="1718"/>
      <c r="S84" s="1718"/>
      <c r="T84" s="1718"/>
      <c r="U84" s="2325"/>
    </row>
    <row r="85" spans="1:21" ht="22.5" customHeight="1" x14ac:dyDescent="0.25">
      <c r="A85" s="1694"/>
      <c r="B85" s="1680"/>
      <c r="C85" s="1682"/>
      <c r="D85" s="1680"/>
      <c r="E85" s="2707"/>
      <c r="F85" s="1719" t="s">
        <v>2590</v>
      </c>
      <c r="G85" s="2700" t="s">
        <v>37</v>
      </c>
      <c r="H85" s="1711" t="s">
        <v>2581</v>
      </c>
      <c r="I85" s="2354" t="s">
        <v>1827</v>
      </c>
      <c r="J85" s="2354" t="s">
        <v>2532</v>
      </c>
      <c r="K85" s="2354" t="s">
        <v>2532</v>
      </c>
      <c r="L85" s="2354" t="s">
        <v>2532</v>
      </c>
      <c r="M85" s="2354" t="s">
        <v>2591</v>
      </c>
      <c r="N85" s="1710"/>
      <c r="O85" s="1709"/>
      <c r="P85" s="1709"/>
      <c r="Q85" s="1718"/>
      <c r="R85" s="1718"/>
      <c r="S85" s="1718"/>
      <c r="T85" s="1718"/>
      <c r="U85" s="2325"/>
    </row>
    <row r="86" spans="1:21" ht="19.5" customHeight="1" x14ac:dyDescent="0.25">
      <c r="A86" s="1694"/>
      <c r="B86" s="1680"/>
      <c r="C86" s="1682"/>
      <c r="D86" s="1680"/>
      <c r="E86" s="2714" t="s">
        <v>1791</v>
      </c>
      <c r="F86" s="1749"/>
      <c r="G86" s="2700" t="s">
        <v>37</v>
      </c>
      <c r="H86" s="2701"/>
      <c r="I86" s="2723"/>
      <c r="J86" s="2723"/>
      <c r="K86" s="2723"/>
      <c r="L86" s="2723"/>
      <c r="M86" s="1709"/>
      <c r="N86" s="1709"/>
      <c r="O86" s="1709"/>
      <c r="P86" s="1709"/>
      <c r="Q86" s="1718"/>
      <c r="R86" s="1718"/>
      <c r="S86" s="1718"/>
      <c r="T86" s="1718"/>
      <c r="U86" s="2325"/>
    </row>
    <row r="87" spans="1:21" ht="24.75" customHeight="1" x14ac:dyDescent="0.25">
      <c r="A87" s="1694"/>
      <c r="B87" s="1680"/>
      <c r="C87" s="1682"/>
      <c r="D87" s="1680"/>
      <c r="E87" s="2715"/>
      <c r="F87" s="1749" t="s">
        <v>2592</v>
      </c>
      <c r="G87" s="2705"/>
      <c r="H87" s="2724">
        <f t="shared" si="3"/>
        <v>24</v>
      </c>
      <c r="I87" s="2725">
        <v>6</v>
      </c>
      <c r="J87" s="2726" t="s">
        <v>2401</v>
      </c>
      <c r="K87" s="2727" t="s">
        <v>2401</v>
      </c>
      <c r="L87" s="2727" t="s">
        <v>2401</v>
      </c>
      <c r="M87" s="1740"/>
      <c r="N87" s="1740"/>
      <c r="O87" s="1740"/>
      <c r="P87" s="1740"/>
      <c r="Q87" s="2728"/>
      <c r="R87" s="2728"/>
      <c r="S87" s="2728"/>
      <c r="T87" s="2728"/>
      <c r="U87" s="2364"/>
    </row>
    <row r="88" spans="1:21" ht="22.5" customHeight="1" x14ac:dyDescent="0.25">
      <c r="A88" s="1694"/>
      <c r="B88" s="1680"/>
      <c r="C88" s="1682"/>
      <c r="D88" s="1680"/>
      <c r="E88" s="2715"/>
      <c r="F88" s="1749" t="s">
        <v>2593</v>
      </c>
      <c r="G88" s="2705"/>
      <c r="H88" s="2724">
        <f t="shared" si="3"/>
        <v>1</v>
      </c>
      <c r="I88" s="2729">
        <v>0</v>
      </c>
      <c r="J88" s="2726" t="s">
        <v>1848</v>
      </c>
      <c r="K88" s="2727" t="s">
        <v>1827</v>
      </c>
      <c r="L88" s="2727" t="s">
        <v>1827</v>
      </c>
      <c r="M88" s="1740"/>
      <c r="N88" s="1740"/>
      <c r="O88" s="1740"/>
      <c r="P88" s="1740"/>
      <c r="Q88" s="2728"/>
      <c r="R88" s="2728"/>
      <c r="S88" s="2728"/>
      <c r="T88" s="2728"/>
      <c r="U88" s="2364"/>
    </row>
    <row r="89" spans="1:21" ht="24.75" customHeight="1" x14ac:dyDescent="0.25">
      <c r="A89" s="1694"/>
      <c r="B89" s="1680"/>
      <c r="C89" s="1682"/>
      <c r="D89" s="1680"/>
      <c r="E89" s="2715"/>
      <c r="F89" s="1749" t="s">
        <v>2594</v>
      </c>
      <c r="G89" s="2705"/>
      <c r="H89" s="2724">
        <f t="shared" si="3"/>
        <v>16</v>
      </c>
      <c r="I89" s="2729">
        <v>4</v>
      </c>
      <c r="J89" s="2726" t="s">
        <v>2421</v>
      </c>
      <c r="K89" s="2727" t="s">
        <v>2421</v>
      </c>
      <c r="L89" s="2727" t="s">
        <v>2421</v>
      </c>
      <c r="M89" s="1740"/>
      <c r="N89" s="1740"/>
      <c r="O89" s="1740"/>
      <c r="P89" s="1740"/>
      <c r="Q89" s="2728"/>
      <c r="R89" s="2728"/>
      <c r="S89" s="2728"/>
      <c r="T89" s="2728"/>
      <c r="U89" s="2364"/>
    </row>
    <row r="90" spans="1:21" ht="24" customHeight="1" x14ac:dyDescent="0.25">
      <c r="A90" s="1694"/>
      <c r="B90" s="1680"/>
      <c r="C90" s="1682"/>
      <c r="D90" s="1680"/>
      <c r="E90" s="2715"/>
      <c r="F90" s="1749" t="s">
        <v>2595</v>
      </c>
      <c r="G90" s="2705"/>
      <c r="H90" s="2724">
        <f t="shared" si="3"/>
        <v>2</v>
      </c>
      <c r="I90" s="2729">
        <v>2</v>
      </c>
      <c r="J90" s="2726" t="s">
        <v>1827</v>
      </c>
      <c r="K90" s="2727" t="s">
        <v>1827</v>
      </c>
      <c r="L90" s="2727" t="s">
        <v>1827</v>
      </c>
      <c r="M90" s="1740"/>
      <c r="N90" s="1740"/>
      <c r="O90" s="1740"/>
      <c r="P90" s="1740"/>
      <c r="Q90" s="2728"/>
      <c r="R90" s="2728"/>
      <c r="S90" s="2728"/>
      <c r="T90" s="2728"/>
      <c r="U90" s="2364"/>
    </row>
    <row r="91" spans="1:21" ht="19.5" customHeight="1" x14ac:dyDescent="0.25">
      <c r="A91" s="1694"/>
      <c r="B91" s="1680"/>
      <c r="C91" s="1682"/>
      <c r="D91" s="1680"/>
      <c r="E91" s="2715"/>
      <c r="F91" s="1749" t="s">
        <v>2596</v>
      </c>
      <c r="G91" s="2705"/>
      <c r="H91" s="2724">
        <f t="shared" si="3"/>
        <v>1</v>
      </c>
      <c r="I91" s="2729">
        <v>1</v>
      </c>
      <c r="J91" s="2726" t="s">
        <v>1827</v>
      </c>
      <c r="K91" s="2727" t="s">
        <v>1827</v>
      </c>
      <c r="L91" s="2727" t="s">
        <v>1827</v>
      </c>
      <c r="M91" s="1740"/>
      <c r="N91" s="1740"/>
      <c r="O91" s="1740"/>
      <c r="P91" s="1740"/>
      <c r="Q91" s="2728"/>
      <c r="R91" s="2728"/>
      <c r="S91" s="2728"/>
      <c r="T91" s="2728"/>
      <c r="U91" s="2364"/>
    </row>
    <row r="92" spans="1:21" ht="19.5" customHeight="1" x14ac:dyDescent="0.25">
      <c r="A92" s="1694"/>
      <c r="B92" s="1680"/>
      <c r="C92" s="1682"/>
      <c r="D92" s="1680"/>
      <c r="E92" s="2715"/>
      <c r="F92" s="1749" t="s">
        <v>2597</v>
      </c>
      <c r="G92" s="2705"/>
      <c r="H92" s="2724">
        <f t="shared" si="3"/>
        <v>2</v>
      </c>
      <c r="I92" s="2729">
        <v>0</v>
      </c>
      <c r="J92" s="2726" t="s">
        <v>1848</v>
      </c>
      <c r="K92" s="2727" t="s">
        <v>1848</v>
      </c>
      <c r="L92" s="2727" t="s">
        <v>1827</v>
      </c>
      <c r="M92" s="1740"/>
      <c r="N92" s="1740"/>
      <c r="O92" s="1740"/>
      <c r="P92" s="1740"/>
      <c r="Q92" s="2728"/>
      <c r="R92" s="2728"/>
      <c r="S92" s="2728"/>
      <c r="T92" s="2728"/>
      <c r="U92" s="2364"/>
    </row>
    <row r="93" spans="1:21" ht="24.75" customHeight="1" x14ac:dyDescent="0.25">
      <c r="A93" s="1694"/>
      <c r="B93" s="1680"/>
      <c r="C93" s="1682"/>
      <c r="D93" s="1680"/>
      <c r="E93" s="2715"/>
      <c r="F93" s="1749" t="s">
        <v>2598</v>
      </c>
      <c r="G93" s="2705"/>
      <c r="H93" s="2724">
        <f t="shared" si="3"/>
        <v>2</v>
      </c>
      <c r="I93" s="2729">
        <v>1</v>
      </c>
      <c r="J93" s="2726" t="s">
        <v>1827</v>
      </c>
      <c r="K93" s="2727" t="s">
        <v>1827</v>
      </c>
      <c r="L93" s="2727" t="s">
        <v>1848</v>
      </c>
      <c r="M93" s="1740"/>
      <c r="N93" s="1740"/>
      <c r="O93" s="1740"/>
      <c r="P93" s="1740"/>
      <c r="Q93" s="2728"/>
      <c r="R93" s="2728"/>
      <c r="S93" s="2728"/>
      <c r="T93" s="2728"/>
      <c r="U93" s="2364"/>
    </row>
    <row r="94" spans="1:21" ht="24.75" customHeight="1" thickBot="1" x14ac:dyDescent="0.3">
      <c r="A94" s="1694"/>
      <c r="B94" s="1680"/>
      <c r="C94" s="1682"/>
      <c r="D94" s="1680"/>
      <c r="E94" s="2715"/>
      <c r="F94" s="1749" t="s">
        <v>2599</v>
      </c>
      <c r="G94" s="2705"/>
      <c r="H94" s="2724">
        <f t="shared" si="3"/>
        <v>2</v>
      </c>
      <c r="I94" s="2729">
        <v>0</v>
      </c>
      <c r="J94" s="2726" t="s">
        <v>2280</v>
      </c>
      <c r="K94" s="2727" t="s">
        <v>1827</v>
      </c>
      <c r="L94" s="2727" t="s">
        <v>1827</v>
      </c>
      <c r="M94" s="1740"/>
      <c r="N94" s="1740"/>
      <c r="O94" s="1740"/>
      <c r="P94" s="1740"/>
      <c r="Q94" s="2728"/>
      <c r="R94" s="2728"/>
      <c r="S94" s="2728"/>
      <c r="T94" s="2728"/>
      <c r="U94" s="2364"/>
    </row>
    <row r="95" spans="1:21" ht="19.5" hidden="1" customHeight="1" x14ac:dyDescent="0.25">
      <c r="A95" s="1694"/>
      <c r="B95" s="1705" t="s">
        <v>2081</v>
      </c>
      <c r="C95" s="1707" t="s">
        <v>1809</v>
      </c>
      <c r="D95" s="1705" t="s">
        <v>1810</v>
      </c>
      <c r="E95" s="2706" t="s">
        <v>1773</v>
      </c>
      <c r="F95" s="1700"/>
      <c r="G95" s="2705" t="s">
        <v>37</v>
      </c>
      <c r="H95" s="2728"/>
      <c r="I95" s="1740"/>
      <c r="J95" s="1740"/>
      <c r="K95" s="1740"/>
      <c r="L95" s="1740"/>
      <c r="M95" s="1740"/>
      <c r="N95" s="1740"/>
      <c r="O95" s="1740"/>
      <c r="P95" s="1740"/>
      <c r="Q95" s="2728"/>
      <c r="R95" s="2728"/>
      <c r="S95" s="2728"/>
      <c r="T95" s="2728"/>
      <c r="U95" s="2364"/>
    </row>
    <row r="96" spans="1:21" ht="9.9499999999999993" hidden="1" customHeight="1" x14ac:dyDescent="0.25">
      <c r="A96" s="1694"/>
      <c r="B96" s="1680"/>
      <c r="C96" s="1682"/>
      <c r="D96" s="1680"/>
      <c r="E96" s="2707"/>
      <c r="F96" s="1700"/>
      <c r="G96" s="2705"/>
      <c r="H96" s="2728"/>
      <c r="I96" s="1740"/>
      <c r="J96" s="1740"/>
      <c r="K96" s="1740"/>
      <c r="L96" s="1740"/>
      <c r="M96" s="1740"/>
      <c r="N96" s="1740"/>
      <c r="O96" s="1740"/>
      <c r="P96" s="1740"/>
      <c r="Q96" s="2728"/>
      <c r="R96" s="2728"/>
      <c r="S96" s="2728"/>
      <c r="T96" s="2728"/>
      <c r="U96" s="2364"/>
    </row>
    <row r="97" spans="1:21" ht="9.9499999999999993" hidden="1" customHeight="1" thickBot="1" x14ac:dyDescent="0.3">
      <c r="A97" s="1728"/>
      <c r="B97" s="2730"/>
      <c r="C97" s="2731"/>
      <c r="D97" s="2730"/>
      <c r="E97" s="2732"/>
      <c r="F97" s="1700"/>
      <c r="G97" s="2705"/>
      <c r="H97" s="2728"/>
      <c r="I97" s="1740"/>
      <c r="J97" s="1740"/>
      <c r="K97" s="1740"/>
      <c r="L97" s="1740"/>
      <c r="M97" s="1740"/>
      <c r="N97" s="1740"/>
      <c r="O97" s="1740"/>
      <c r="P97" s="1740"/>
      <c r="Q97" s="2728"/>
      <c r="R97" s="2728"/>
      <c r="S97" s="2728"/>
      <c r="T97" s="2728"/>
      <c r="U97" s="2364"/>
    </row>
    <row r="98" spans="1:21" ht="15" customHeight="1" thickBot="1" x14ac:dyDescent="0.3">
      <c r="A98" s="1744" t="s">
        <v>2085</v>
      </c>
      <c r="B98" s="1746"/>
      <c r="C98" s="1746"/>
      <c r="D98" s="1746"/>
      <c r="E98" s="1745"/>
      <c r="F98" s="1745"/>
      <c r="G98" s="1746"/>
      <c r="H98" s="1746"/>
      <c r="I98" s="1746"/>
      <c r="J98" s="1746"/>
      <c r="K98" s="1746"/>
      <c r="L98" s="1746"/>
      <c r="M98" s="1746"/>
      <c r="N98" s="1746"/>
      <c r="O98" s="1746"/>
      <c r="P98" s="1746"/>
      <c r="Q98" s="1746"/>
      <c r="R98" s="1746"/>
      <c r="S98" s="1746"/>
      <c r="T98" s="1746"/>
      <c r="U98" s="1747"/>
    </row>
    <row r="99" spans="1:21" ht="20.25" customHeight="1" x14ac:dyDescent="0.25">
      <c r="A99" s="1783" t="s">
        <v>2086</v>
      </c>
      <c r="B99" s="2733" t="s">
        <v>53</v>
      </c>
      <c r="C99" s="2734" t="s">
        <v>2059</v>
      </c>
      <c r="D99" s="2733" t="s">
        <v>2087</v>
      </c>
      <c r="E99" s="2714" t="s">
        <v>2302</v>
      </c>
      <c r="F99" s="1721"/>
      <c r="G99" s="1229" t="s">
        <v>2303</v>
      </c>
      <c r="H99" s="2418"/>
      <c r="I99" s="1752"/>
      <c r="J99" s="1752"/>
      <c r="K99" s="1752"/>
      <c r="L99" s="1752"/>
      <c r="M99" s="1752"/>
      <c r="N99" s="1752"/>
      <c r="O99" s="1752"/>
      <c r="P99" s="1752"/>
      <c r="Q99" s="2418"/>
      <c r="R99" s="2418"/>
      <c r="S99" s="2418"/>
      <c r="T99" s="2418"/>
      <c r="U99" s="2380"/>
    </row>
    <row r="100" spans="1:21" ht="13.5" customHeight="1" x14ac:dyDescent="0.25">
      <c r="A100" s="1764"/>
      <c r="B100" s="1254"/>
      <c r="C100" s="1802"/>
      <c r="D100" s="1254"/>
      <c r="E100" s="2715"/>
      <c r="F100" s="1721"/>
      <c r="G100" s="1229"/>
      <c r="H100" s="2418"/>
      <c r="I100" s="1752"/>
      <c r="J100" s="1752"/>
      <c r="K100" s="1752"/>
      <c r="L100" s="1752"/>
      <c r="M100" s="1752"/>
      <c r="N100" s="1752"/>
      <c r="O100" s="1752"/>
      <c r="P100" s="1752"/>
      <c r="Q100" s="2418"/>
      <c r="R100" s="2418"/>
      <c r="S100" s="2418"/>
      <c r="T100" s="2418"/>
      <c r="U100" s="2380"/>
    </row>
    <row r="101" spans="1:21" ht="12.75" customHeight="1" x14ac:dyDescent="0.25">
      <c r="A101" s="1764"/>
      <c r="B101" s="1254"/>
      <c r="C101" s="1802"/>
      <c r="D101" s="1254"/>
      <c r="E101" s="2716"/>
      <c r="F101" s="1721"/>
      <c r="G101" s="1229"/>
      <c r="H101" s="2418"/>
      <c r="I101" s="1752"/>
      <c r="J101" s="1752"/>
      <c r="K101" s="1752"/>
      <c r="L101" s="1752"/>
      <c r="M101" s="1752"/>
      <c r="N101" s="1752"/>
      <c r="O101" s="1752"/>
      <c r="P101" s="1752"/>
      <c r="Q101" s="2418"/>
      <c r="R101" s="2418"/>
      <c r="S101" s="2418"/>
      <c r="T101" s="2418"/>
      <c r="U101" s="2380"/>
    </row>
    <row r="102" spans="1:21" ht="21.75" customHeight="1" x14ac:dyDescent="0.25">
      <c r="A102" s="1764"/>
      <c r="B102" s="1254"/>
      <c r="C102" s="1802"/>
      <c r="D102" s="1254"/>
      <c r="E102" s="2706" t="s">
        <v>2307</v>
      </c>
      <c r="F102" s="1719"/>
      <c r="G102" s="1229" t="s">
        <v>2303</v>
      </c>
      <c r="H102" s="1799"/>
      <c r="I102" s="1754"/>
      <c r="J102" s="1754"/>
      <c r="K102" s="1754"/>
      <c r="L102" s="1754"/>
      <c r="M102" s="1754"/>
      <c r="N102" s="1754"/>
      <c r="O102" s="1754"/>
      <c r="P102" s="1754"/>
      <c r="Q102" s="1799"/>
      <c r="R102" s="1799"/>
      <c r="S102" s="1799"/>
      <c r="T102" s="1799"/>
      <c r="U102" s="2382"/>
    </row>
    <row r="103" spans="1:21" ht="16.5" customHeight="1" x14ac:dyDescent="0.25">
      <c r="A103" s="1764"/>
      <c r="B103" s="1254"/>
      <c r="C103" s="1802"/>
      <c r="D103" s="1254"/>
      <c r="E103" s="2707"/>
      <c r="F103" s="1719"/>
      <c r="G103" s="1229"/>
      <c r="H103" s="1799"/>
      <c r="I103" s="1754"/>
      <c r="J103" s="1754"/>
      <c r="K103" s="1754"/>
      <c r="L103" s="1754"/>
      <c r="M103" s="1754"/>
      <c r="N103" s="1754"/>
      <c r="O103" s="1754"/>
      <c r="P103" s="1754"/>
      <c r="Q103" s="1799"/>
      <c r="R103" s="1799"/>
      <c r="S103" s="1799"/>
      <c r="T103" s="1799"/>
      <c r="U103" s="2382"/>
    </row>
    <row r="104" spans="1:21" ht="14.25" customHeight="1" x14ac:dyDescent="0.25">
      <c r="A104" s="1764"/>
      <c r="B104" s="1254"/>
      <c r="C104" s="1802"/>
      <c r="D104" s="1254"/>
      <c r="E104" s="2709"/>
      <c r="F104" s="1719"/>
      <c r="G104" s="1229"/>
      <c r="H104" s="1799"/>
      <c r="I104" s="1754"/>
      <c r="J104" s="1754"/>
      <c r="K104" s="1754"/>
      <c r="L104" s="1754"/>
      <c r="M104" s="1754"/>
      <c r="N104" s="1754"/>
      <c r="O104" s="1754"/>
      <c r="P104" s="1754"/>
      <c r="Q104" s="1799"/>
      <c r="R104" s="1799"/>
      <c r="S104" s="1799"/>
      <c r="T104" s="1799"/>
      <c r="U104" s="2382"/>
    </row>
    <row r="105" spans="1:21" ht="18" customHeight="1" x14ac:dyDescent="0.25">
      <c r="A105" s="1764"/>
      <c r="B105" s="1254"/>
      <c r="C105" s="1802"/>
      <c r="D105" s="1254"/>
      <c r="E105" s="2706" t="s">
        <v>2308</v>
      </c>
      <c r="F105" s="1719"/>
      <c r="G105" s="1229" t="s">
        <v>2303</v>
      </c>
      <c r="H105" s="1799"/>
      <c r="I105" s="1754"/>
      <c r="J105" s="1754"/>
      <c r="K105" s="1754"/>
      <c r="L105" s="1754"/>
      <c r="M105" s="1754"/>
      <c r="N105" s="1754"/>
      <c r="O105" s="1754"/>
      <c r="P105" s="1754"/>
      <c r="Q105" s="1799"/>
      <c r="R105" s="1799"/>
      <c r="S105" s="1799"/>
      <c r="T105" s="1799"/>
      <c r="U105" s="2382"/>
    </row>
    <row r="106" spans="1:21" ht="18.75" customHeight="1" x14ac:dyDescent="0.25">
      <c r="A106" s="1764"/>
      <c r="B106" s="1254"/>
      <c r="C106" s="1802"/>
      <c r="D106" s="1254"/>
      <c r="E106" s="2709"/>
      <c r="F106" s="1719" t="s">
        <v>2600</v>
      </c>
      <c r="G106" s="1229"/>
      <c r="H106" s="2735">
        <f>(I106+J106+K106+L106)</f>
        <v>4</v>
      </c>
      <c r="I106" s="2700" t="s">
        <v>1848</v>
      </c>
      <c r="J106" s="2700" t="s">
        <v>1848</v>
      </c>
      <c r="K106" s="2700" t="s">
        <v>1848</v>
      </c>
      <c r="L106" s="2700" t="s">
        <v>1848</v>
      </c>
      <c r="M106" s="1754"/>
      <c r="N106" s="1754"/>
      <c r="O106" s="1754"/>
      <c r="P106" s="1754"/>
      <c r="Q106" s="1799"/>
      <c r="R106" s="1799"/>
      <c r="S106" s="1799"/>
      <c r="T106" s="1799"/>
      <c r="U106" s="2382"/>
    </row>
    <row r="107" spans="1:21" ht="18.75" customHeight="1" x14ac:dyDescent="0.25">
      <c r="A107" s="1764"/>
      <c r="B107" s="1254"/>
      <c r="C107" s="1802"/>
      <c r="D107" s="1254"/>
      <c r="E107" s="1768"/>
      <c r="F107" s="1719"/>
      <c r="G107" s="1229"/>
      <c r="H107" s="2735"/>
      <c r="I107" s="2700"/>
      <c r="J107" s="2700"/>
      <c r="K107" s="2700"/>
      <c r="L107" s="2700"/>
      <c r="M107" s="1754"/>
      <c r="N107" s="1754"/>
      <c r="O107" s="1754"/>
      <c r="P107" s="1754"/>
      <c r="Q107" s="1799"/>
      <c r="R107" s="1799"/>
      <c r="S107" s="1799"/>
      <c r="T107" s="1799"/>
      <c r="U107" s="2382"/>
    </row>
    <row r="108" spans="1:21" ht="27.75" customHeight="1" x14ac:dyDescent="0.25">
      <c r="A108" s="1764"/>
      <c r="B108" s="1254"/>
      <c r="C108" s="1802"/>
      <c r="D108" s="1254"/>
      <c r="E108" s="2714" t="s">
        <v>2309</v>
      </c>
      <c r="F108" s="1721"/>
      <c r="G108" s="1229"/>
      <c r="H108" s="2735"/>
      <c r="I108" s="2700"/>
      <c r="J108" s="2700"/>
      <c r="K108" s="2700"/>
      <c r="L108" s="2700"/>
      <c r="M108" s="1754"/>
      <c r="N108" s="1754"/>
      <c r="O108" s="1754"/>
      <c r="P108" s="1754"/>
      <c r="Q108" s="1799"/>
      <c r="R108" s="1799"/>
      <c r="S108" s="1799"/>
      <c r="T108" s="1799"/>
      <c r="U108" s="2382"/>
    </row>
    <row r="109" spans="1:21" ht="27.75" customHeight="1" x14ac:dyDescent="0.25">
      <c r="A109" s="1764"/>
      <c r="B109" s="1254"/>
      <c r="C109" s="1802"/>
      <c r="D109" s="1254"/>
      <c r="E109" s="2715"/>
      <c r="F109" s="1721" t="s">
        <v>2601</v>
      </c>
      <c r="G109" s="1229" t="s">
        <v>37</v>
      </c>
      <c r="H109" s="2736">
        <f t="shared" ref="H109:H110" si="4">(I109+J109+K109+L109)</f>
        <v>148</v>
      </c>
      <c r="I109" s="2700" t="s">
        <v>2602</v>
      </c>
      <c r="J109" s="2700" t="s">
        <v>2602</v>
      </c>
      <c r="K109" s="2700" t="s">
        <v>2602</v>
      </c>
      <c r="L109" s="2700" t="s">
        <v>2602</v>
      </c>
      <c r="M109" s="2737" t="s">
        <v>2603</v>
      </c>
      <c r="N109" s="1754"/>
      <c r="O109" s="1754"/>
      <c r="P109" s="1754"/>
      <c r="Q109" s="1799"/>
      <c r="R109" s="1799"/>
      <c r="S109" s="1799"/>
      <c r="T109" s="1799"/>
      <c r="U109" s="2382"/>
    </row>
    <row r="110" spans="1:21" ht="15.75" customHeight="1" x14ac:dyDescent="0.25">
      <c r="A110" s="1764"/>
      <c r="B110" s="1254"/>
      <c r="C110" s="1802"/>
      <c r="D110" s="1254"/>
      <c r="E110" s="2716"/>
      <c r="F110" s="1721" t="s">
        <v>2604</v>
      </c>
      <c r="G110" s="1229" t="s">
        <v>37</v>
      </c>
      <c r="H110" s="2736">
        <f t="shared" si="4"/>
        <v>30024</v>
      </c>
      <c r="I110" s="2700" t="s">
        <v>2605</v>
      </c>
      <c r="J110" s="2700" t="s">
        <v>2605</v>
      </c>
      <c r="K110" s="2700" t="s">
        <v>2605</v>
      </c>
      <c r="L110" s="2700" t="s">
        <v>2605</v>
      </c>
      <c r="M110" s="2737" t="s">
        <v>2606</v>
      </c>
      <c r="N110" s="1754"/>
      <c r="O110" s="1754"/>
      <c r="P110" s="1754"/>
      <c r="Q110" s="1799"/>
      <c r="R110" s="1799"/>
      <c r="S110" s="1799"/>
      <c r="T110" s="1799"/>
      <c r="U110" s="2382"/>
    </row>
    <row r="111" spans="1:21" ht="20.25" hidden="1" customHeight="1" x14ac:dyDescent="0.25">
      <c r="A111" s="1764"/>
      <c r="B111" s="1254"/>
      <c r="C111" s="1802"/>
      <c r="D111" s="1254"/>
      <c r="E111" s="2706" t="s">
        <v>2310</v>
      </c>
      <c r="F111" s="1719"/>
      <c r="G111" s="2738" t="s">
        <v>2303</v>
      </c>
      <c r="H111" s="1799"/>
      <c r="I111" s="1754"/>
      <c r="J111" s="1754"/>
      <c r="K111" s="1754"/>
      <c r="L111" s="1754"/>
      <c r="M111" s="1754"/>
      <c r="N111" s="1754"/>
      <c r="O111" s="1754"/>
      <c r="P111" s="1754"/>
      <c r="Q111" s="1799"/>
      <c r="R111" s="1799"/>
      <c r="S111" s="1799"/>
      <c r="T111" s="1799"/>
      <c r="U111" s="2382"/>
    </row>
    <row r="112" spans="1:21" ht="9.9499999999999993" hidden="1" customHeight="1" x14ac:dyDescent="0.25">
      <c r="A112" s="1764"/>
      <c r="B112" s="1257"/>
      <c r="C112" s="1810"/>
      <c r="D112" s="1257"/>
      <c r="E112" s="2709"/>
      <c r="F112" s="1719"/>
      <c r="G112" s="2738"/>
      <c r="H112" s="1799"/>
      <c r="I112" s="1754"/>
      <c r="J112" s="1754"/>
      <c r="K112" s="1754"/>
      <c r="L112" s="1754"/>
      <c r="M112" s="1754"/>
      <c r="N112" s="1754"/>
      <c r="O112" s="1754"/>
      <c r="P112" s="1754"/>
      <c r="Q112" s="1799"/>
      <c r="R112" s="1799"/>
      <c r="S112" s="1799"/>
      <c r="T112" s="1799"/>
      <c r="U112" s="2382"/>
    </row>
    <row r="113" spans="1:21" ht="26.25" hidden="1" customHeight="1" x14ac:dyDescent="0.25">
      <c r="A113" s="1764"/>
      <c r="B113" s="1250" t="s">
        <v>294</v>
      </c>
      <c r="C113" s="1798" t="s">
        <v>2311</v>
      </c>
      <c r="D113" s="1781"/>
      <c r="E113" s="2739" t="s">
        <v>2312</v>
      </c>
      <c r="F113" s="2123"/>
      <c r="G113" s="1239" t="s">
        <v>37</v>
      </c>
      <c r="H113" s="1799"/>
      <c r="I113" s="1754"/>
      <c r="J113" s="1754"/>
      <c r="K113" s="1754"/>
      <c r="L113" s="1754"/>
      <c r="M113" s="1754"/>
      <c r="N113" s="1754"/>
      <c r="O113" s="1754"/>
      <c r="P113" s="1754"/>
      <c r="Q113" s="1799"/>
      <c r="R113" s="1799"/>
      <c r="S113" s="1799"/>
      <c r="T113" s="1799"/>
      <c r="U113" s="2382"/>
    </row>
    <row r="114" spans="1:21" ht="26.25" hidden="1" customHeight="1" x14ac:dyDescent="0.25">
      <c r="A114" s="1764"/>
      <c r="B114" s="1254"/>
      <c r="C114" s="1802"/>
      <c r="D114" s="2740"/>
      <c r="E114" s="2741"/>
      <c r="F114" s="2123"/>
      <c r="G114" s="1239"/>
      <c r="H114" s="1799"/>
      <c r="I114" s="1754"/>
      <c r="J114" s="1754"/>
      <c r="K114" s="1754"/>
      <c r="L114" s="1754"/>
      <c r="M114" s="1754"/>
      <c r="N114" s="1754"/>
      <c r="O114" s="1754"/>
      <c r="P114" s="1754"/>
      <c r="Q114" s="1799"/>
      <c r="R114" s="1799"/>
      <c r="S114" s="1799"/>
      <c r="T114" s="1799"/>
      <c r="U114" s="2382"/>
    </row>
    <row r="115" spans="1:21" ht="26.25" hidden="1" customHeight="1" x14ac:dyDescent="0.25">
      <c r="A115" s="1764"/>
      <c r="B115" s="1254"/>
      <c r="C115" s="1802"/>
      <c r="D115" s="2740"/>
      <c r="E115" s="2741"/>
      <c r="F115" s="2123"/>
      <c r="G115" s="1239"/>
      <c r="H115" s="1799"/>
      <c r="I115" s="1754"/>
      <c r="J115" s="1754"/>
      <c r="K115" s="1754"/>
      <c r="L115" s="1754"/>
      <c r="M115" s="1754"/>
      <c r="N115" s="1754"/>
      <c r="O115" s="1754"/>
      <c r="P115" s="1754"/>
      <c r="Q115" s="1799"/>
      <c r="R115" s="1799"/>
      <c r="S115" s="1799"/>
      <c r="T115" s="1799"/>
      <c r="U115" s="2382"/>
    </row>
    <row r="116" spans="1:21" ht="26.25" hidden="1" customHeight="1" x14ac:dyDescent="0.25">
      <c r="A116" s="1764"/>
      <c r="B116" s="1254"/>
      <c r="C116" s="1802"/>
      <c r="D116" s="2740"/>
      <c r="E116" s="2741"/>
      <c r="F116" s="1240" t="s">
        <v>2607</v>
      </c>
      <c r="G116" s="1239" t="s">
        <v>2608</v>
      </c>
      <c r="H116" s="2736">
        <f>(I116+J116+K116+L116)</f>
        <v>1</v>
      </c>
      <c r="I116" s="2700" t="s">
        <v>1827</v>
      </c>
      <c r="J116" s="2700" t="s">
        <v>1848</v>
      </c>
      <c r="K116" s="2700" t="s">
        <v>1827</v>
      </c>
      <c r="L116" s="2700" t="s">
        <v>1827</v>
      </c>
      <c r="M116" s="1754"/>
      <c r="N116" s="1754"/>
      <c r="O116" s="1754"/>
      <c r="P116" s="1754"/>
      <c r="Q116" s="1799"/>
      <c r="R116" s="1799"/>
      <c r="S116" s="1799"/>
      <c r="T116" s="1799"/>
      <c r="U116" s="2382"/>
    </row>
    <row r="117" spans="1:21" ht="15.75" hidden="1" customHeight="1" x14ac:dyDescent="0.25">
      <c r="A117" s="1764"/>
      <c r="B117" s="1254"/>
      <c r="C117" s="1802"/>
      <c r="D117" s="2740"/>
      <c r="E117" s="2742"/>
      <c r="F117" s="1240" t="s">
        <v>2609</v>
      </c>
      <c r="G117" s="1239" t="s">
        <v>2608</v>
      </c>
      <c r="H117" s="2736">
        <f>(I117+J117+K117+L117)</f>
        <v>1</v>
      </c>
      <c r="I117" s="2700" t="s">
        <v>1827</v>
      </c>
      <c r="J117" s="2700" t="s">
        <v>1827</v>
      </c>
      <c r="K117" s="2700" t="s">
        <v>1848</v>
      </c>
      <c r="L117" s="2700" t="s">
        <v>1827</v>
      </c>
      <c r="M117" s="1754"/>
      <c r="N117" s="1754"/>
      <c r="O117" s="1754"/>
      <c r="P117" s="1754"/>
      <c r="Q117" s="1799"/>
      <c r="R117" s="1799"/>
      <c r="S117" s="1799"/>
      <c r="T117" s="1799"/>
      <c r="U117" s="2382"/>
    </row>
    <row r="118" spans="1:21" ht="30.75" hidden="1" customHeight="1" x14ac:dyDescent="0.25">
      <c r="A118" s="1764"/>
      <c r="B118" s="1254"/>
      <c r="C118" s="1802"/>
      <c r="D118" s="1765" t="s">
        <v>2098</v>
      </c>
      <c r="E118" s="2706" t="s">
        <v>2102</v>
      </c>
      <c r="F118" s="1719"/>
      <c r="G118" s="1249" t="s">
        <v>37</v>
      </c>
      <c r="H118" s="1799"/>
      <c r="I118" s="1754"/>
      <c r="J118" s="1754"/>
      <c r="K118" s="1754"/>
      <c r="L118" s="1754"/>
      <c r="M118" s="1754"/>
      <c r="N118" s="1754"/>
      <c r="O118" s="1754"/>
      <c r="P118" s="1754"/>
      <c r="Q118" s="1799"/>
      <c r="R118" s="1799"/>
      <c r="S118" s="1799"/>
      <c r="T118" s="1799"/>
      <c r="U118" s="2382"/>
    </row>
    <row r="119" spans="1:21" ht="30.75" hidden="1" customHeight="1" x14ac:dyDescent="0.25">
      <c r="A119" s="1764"/>
      <c r="B119" s="1254"/>
      <c r="C119" s="1802"/>
      <c r="D119" s="1765"/>
      <c r="E119" s="2707"/>
      <c r="F119" s="1719"/>
      <c r="G119" s="1249"/>
      <c r="H119" s="1799"/>
      <c r="I119" s="1754"/>
      <c r="J119" s="1754"/>
      <c r="K119" s="1754"/>
      <c r="L119" s="1754"/>
      <c r="M119" s="1754"/>
      <c r="N119" s="1754"/>
      <c r="O119" s="1754"/>
      <c r="P119" s="1754"/>
      <c r="Q119" s="1799"/>
      <c r="R119" s="1799"/>
      <c r="S119" s="1799"/>
      <c r="T119" s="1799"/>
      <c r="U119" s="2382"/>
    </row>
    <row r="120" spans="1:21" ht="30.75" hidden="1" customHeight="1" x14ac:dyDescent="0.25">
      <c r="A120" s="1764"/>
      <c r="B120" s="1254"/>
      <c r="C120" s="1802"/>
      <c r="D120" s="1765"/>
      <c r="E120" s="2707"/>
      <c r="F120" s="1719"/>
      <c r="G120" s="1249"/>
      <c r="H120" s="1799"/>
      <c r="I120" s="1754"/>
      <c r="J120" s="1754"/>
      <c r="K120" s="1754"/>
      <c r="L120" s="1754"/>
      <c r="M120" s="1754"/>
      <c r="N120" s="1754"/>
      <c r="O120" s="1754"/>
      <c r="P120" s="1754"/>
      <c r="Q120" s="1799"/>
      <c r="R120" s="1799"/>
      <c r="S120" s="1799"/>
      <c r="T120" s="1799"/>
      <c r="U120" s="2382"/>
    </row>
    <row r="121" spans="1:21" ht="9.9499999999999993" hidden="1" customHeight="1" x14ac:dyDescent="0.25">
      <c r="A121" s="1764"/>
      <c r="B121" s="1254"/>
      <c r="C121" s="1802"/>
      <c r="D121" s="1765"/>
      <c r="E121" s="2709"/>
      <c r="F121" s="1719"/>
      <c r="G121" s="1249"/>
      <c r="H121" s="1799"/>
      <c r="I121" s="1754"/>
      <c r="J121" s="1754"/>
      <c r="K121" s="1754"/>
      <c r="L121" s="1754"/>
      <c r="M121" s="1754"/>
      <c r="N121" s="1754"/>
      <c r="O121" s="1754"/>
      <c r="P121" s="1754"/>
      <c r="Q121" s="1799"/>
      <c r="R121" s="1799"/>
      <c r="S121" s="1799"/>
      <c r="T121" s="1799"/>
      <c r="U121" s="2382"/>
    </row>
    <row r="122" spans="1:21" ht="20.100000000000001" hidden="1" customHeight="1" x14ac:dyDescent="0.25">
      <c r="A122" s="1764"/>
      <c r="B122" s="1254"/>
      <c r="C122" s="1802"/>
      <c r="D122" s="1767"/>
      <c r="E122" s="2706" t="s">
        <v>2313</v>
      </c>
      <c r="F122" s="1719"/>
      <c r="G122" s="1239" t="s">
        <v>37</v>
      </c>
      <c r="H122" s="1799"/>
      <c r="I122" s="1754"/>
      <c r="J122" s="1754"/>
      <c r="K122" s="1754"/>
      <c r="L122" s="1754"/>
      <c r="M122" s="1754"/>
      <c r="N122" s="1754"/>
      <c r="O122" s="1754"/>
      <c r="P122" s="1754"/>
      <c r="Q122" s="1799"/>
      <c r="R122" s="1799"/>
      <c r="S122" s="1799"/>
      <c r="T122" s="1799"/>
      <c r="U122" s="2382"/>
    </row>
    <row r="123" spans="1:21" ht="9.9499999999999993" hidden="1" customHeight="1" x14ac:dyDescent="0.25">
      <c r="A123" s="1786"/>
      <c r="B123" s="1257"/>
      <c r="C123" s="1810"/>
      <c r="D123" s="2743"/>
      <c r="E123" s="2709"/>
      <c r="F123" s="1719"/>
      <c r="G123" s="1239"/>
      <c r="H123" s="1799"/>
      <c r="I123" s="1754"/>
      <c r="J123" s="1754"/>
      <c r="K123" s="1754"/>
      <c r="L123" s="1754"/>
      <c r="M123" s="1754"/>
      <c r="N123" s="1754"/>
      <c r="O123" s="1754"/>
      <c r="P123" s="1754"/>
      <c r="Q123" s="1799"/>
      <c r="R123" s="1799"/>
      <c r="S123" s="1799"/>
      <c r="T123" s="1799"/>
      <c r="U123" s="2382"/>
    </row>
    <row r="124" spans="1:21" ht="18" customHeight="1" x14ac:dyDescent="0.25">
      <c r="A124" s="2744" t="s">
        <v>2314</v>
      </c>
      <c r="B124" s="2745" t="s">
        <v>322</v>
      </c>
      <c r="C124" s="1798" t="s">
        <v>2315</v>
      </c>
      <c r="D124" s="2746" t="s">
        <v>2316</v>
      </c>
      <c r="E124" s="2706" t="s">
        <v>2317</v>
      </c>
      <c r="F124" s="1719"/>
      <c r="G124" s="1239" t="s">
        <v>2318</v>
      </c>
      <c r="H124" s="1799"/>
      <c r="I124" s="1754"/>
      <c r="J124" s="1754"/>
      <c r="K124" s="1754"/>
      <c r="L124" s="1754"/>
      <c r="M124" s="1754"/>
      <c r="N124" s="1754"/>
      <c r="O124" s="1754"/>
      <c r="P124" s="1754"/>
      <c r="Q124" s="1799"/>
      <c r="R124" s="1799"/>
      <c r="S124" s="1799"/>
      <c r="T124" s="1799"/>
      <c r="U124" s="2382"/>
    </row>
    <row r="125" spans="1:21" ht="18" customHeight="1" x14ac:dyDescent="0.25">
      <c r="A125" s="2747"/>
      <c r="B125" s="2748"/>
      <c r="C125" s="1802"/>
      <c r="D125" s="2749"/>
      <c r="E125" s="2707"/>
      <c r="F125" s="1719"/>
      <c r="G125" s="2750"/>
      <c r="H125" s="1672"/>
      <c r="I125" s="1761"/>
      <c r="J125" s="1761"/>
      <c r="K125" s="1761"/>
      <c r="L125" s="1761"/>
      <c r="M125" s="1761"/>
      <c r="N125" s="1761"/>
      <c r="O125" s="1761"/>
      <c r="P125" s="1761"/>
      <c r="Q125" s="1672"/>
      <c r="R125" s="1672"/>
      <c r="S125" s="1672"/>
      <c r="T125" s="1672"/>
      <c r="U125" s="2404"/>
    </row>
    <row r="126" spans="1:21" ht="9.9499999999999993" customHeight="1" x14ac:dyDescent="0.25">
      <c r="A126" s="2747"/>
      <c r="B126" s="2748"/>
      <c r="C126" s="1802"/>
      <c r="D126" s="2749"/>
      <c r="E126" s="2709"/>
      <c r="F126" s="1719" t="s">
        <v>2610</v>
      </c>
      <c r="G126" s="2750"/>
      <c r="H126" s="2751">
        <f>(I126+J126+K126+L126)</f>
        <v>1</v>
      </c>
      <c r="I126" s="2705" t="s">
        <v>1827</v>
      </c>
      <c r="J126" s="2705" t="s">
        <v>1848</v>
      </c>
      <c r="K126" s="2705" t="s">
        <v>1827</v>
      </c>
      <c r="L126" s="2705" t="s">
        <v>1827</v>
      </c>
      <c r="M126" s="1761"/>
      <c r="N126" s="1761"/>
      <c r="O126" s="1761"/>
      <c r="P126" s="1761"/>
      <c r="Q126" s="1672"/>
      <c r="R126" s="1672"/>
      <c r="S126" s="1672"/>
      <c r="T126" s="1672"/>
      <c r="U126" s="2404"/>
    </row>
    <row r="127" spans="1:21" ht="18" customHeight="1" x14ac:dyDescent="0.25">
      <c r="A127" s="2747"/>
      <c r="B127" s="2748"/>
      <c r="C127" s="1802"/>
      <c r="D127" s="2749"/>
      <c r="E127" s="2706" t="s">
        <v>1833</v>
      </c>
      <c r="F127" s="1719"/>
      <c r="G127" s="2752" t="s">
        <v>2318</v>
      </c>
      <c r="H127" s="2753"/>
      <c r="I127" s="1761"/>
      <c r="J127" s="1761"/>
      <c r="K127" s="1761"/>
      <c r="L127" s="1761"/>
      <c r="M127" s="1761"/>
      <c r="N127" s="1761"/>
      <c r="O127" s="1761"/>
      <c r="P127" s="1761"/>
      <c r="Q127" s="1672"/>
      <c r="R127" s="1672"/>
      <c r="S127" s="1672"/>
      <c r="T127" s="1672"/>
      <c r="U127" s="2404"/>
    </row>
    <row r="128" spans="1:21" ht="18" customHeight="1" x14ac:dyDescent="0.25">
      <c r="A128" s="2747"/>
      <c r="B128" s="2748"/>
      <c r="C128" s="1802"/>
      <c r="D128" s="2749"/>
      <c r="E128" s="2707"/>
      <c r="F128" s="1700" t="s">
        <v>2611</v>
      </c>
      <c r="G128" s="2752"/>
      <c r="H128" s="2751">
        <f t="shared" ref="H128:H144" si="5">(I128+J128+K128+L128)</f>
        <v>4</v>
      </c>
      <c r="I128" s="2727" t="s">
        <v>1848</v>
      </c>
      <c r="J128" s="2727" t="s">
        <v>1848</v>
      </c>
      <c r="K128" s="2727" t="s">
        <v>1848</v>
      </c>
      <c r="L128" s="2727" t="s">
        <v>1848</v>
      </c>
      <c r="M128" s="1761"/>
      <c r="N128" s="1761"/>
      <c r="O128" s="1761"/>
      <c r="P128" s="1761"/>
      <c r="Q128" s="1672"/>
      <c r="R128" s="1672"/>
      <c r="S128" s="1672"/>
      <c r="T128" s="1672"/>
      <c r="U128" s="2404"/>
    </row>
    <row r="129" spans="1:21" ht="18" customHeight="1" x14ac:dyDescent="0.25">
      <c r="A129" s="2747"/>
      <c r="B129" s="2748"/>
      <c r="C129" s="1802"/>
      <c r="D129" s="2749"/>
      <c r="E129" s="2707"/>
      <c r="F129" s="1700" t="s">
        <v>2612</v>
      </c>
      <c r="G129" s="2752" t="s">
        <v>2542</v>
      </c>
      <c r="H129" s="2751">
        <f t="shared" si="5"/>
        <v>72</v>
      </c>
      <c r="I129" s="2727" t="s">
        <v>2298</v>
      </c>
      <c r="J129" s="2727" t="s">
        <v>2298</v>
      </c>
      <c r="K129" s="2727" t="s">
        <v>2298</v>
      </c>
      <c r="L129" s="2727" t="s">
        <v>2298</v>
      </c>
      <c r="M129" s="1761"/>
      <c r="N129" s="1761"/>
      <c r="O129" s="1761"/>
      <c r="P129" s="1761"/>
      <c r="Q129" s="1672"/>
      <c r="R129" s="1672"/>
      <c r="S129" s="1672"/>
      <c r="T129" s="1672"/>
      <c r="U129" s="2404"/>
    </row>
    <row r="130" spans="1:21" ht="18" customHeight="1" x14ac:dyDescent="0.25">
      <c r="A130" s="2747"/>
      <c r="B130" s="2748"/>
      <c r="C130" s="1802"/>
      <c r="D130" s="2749"/>
      <c r="E130" s="2707"/>
      <c r="F130" s="1700" t="s">
        <v>2613</v>
      </c>
      <c r="G130" s="2752" t="s">
        <v>2542</v>
      </c>
      <c r="H130" s="2751">
        <f t="shared" si="5"/>
        <v>12</v>
      </c>
      <c r="I130" s="2727" t="s">
        <v>2534</v>
      </c>
      <c r="J130" s="2727" t="s">
        <v>2534</v>
      </c>
      <c r="K130" s="2727" t="s">
        <v>2534</v>
      </c>
      <c r="L130" s="2727" t="s">
        <v>2534</v>
      </c>
      <c r="M130" s="1761"/>
      <c r="N130" s="1761"/>
      <c r="O130" s="1761"/>
      <c r="P130" s="1761"/>
      <c r="Q130" s="1672"/>
      <c r="R130" s="1672"/>
      <c r="S130" s="1672"/>
      <c r="T130" s="1672"/>
      <c r="U130" s="2404"/>
    </row>
    <row r="131" spans="1:21" ht="18" customHeight="1" x14ac:dyDescent="0.25">
      <c r="A131" s="2747"/>
      <c r="B131" s="2748"/>
      <c r="C131" s="1802"/>
      <c r="D131" s="2749"/>
      <c r="E131" s="2707"/>
      <c r="F131" s="1700" t="s">
        <v>2614</v>
      </c>
      <c r="G131" s="2752" t="s">
        <v>2542</v>
      </c>
      <c r="H131" s="2751">
        <f t="shared" si="5"/>
        <v>12</v>
      </c>
      <c r="I131" s="2727" t="s">
        <v>2534</v>
      </c>
      <c r="J131" s="2727" t="s">
        <v>2534</v>
      </c>
      <c r="K131" s="2727" t="s">
        <v>2534</v>
      </c>
      <c r="L131" s="2727" t="s">
        <v>2534</v>
      </c>
      <c r="M131" s="1761"/>
      <c r="N131" s="1761"/>
      <c r="O131" s="1761"/>
      <c r="P131" s="1761"/>
      <c r="Q131" s="1672"/>
      <c r="R131" s="1672"/>
      <c r="S131" s="1672"/>
      <c r="T131" s="1672"/>
      <c r="U131" s="2404"/>
    </row>
    <row r="132" spans="1:21" ht="18" customHeight="1" x14ac:dyDescent="0.25">
      <c r="A132" s="2747"/>
      <c r="B132" s="2748"/>
      <c r="C132" s="1802"/>
      <c r="D132" s="2749"/>
      <c r="E132" s="2707"/>
      <c r="F132" s="1700" t="s">
        <v>2615</v>
      </c>
      <c r="G132" s="2752" t="s">
        <v>2616</v>
      </c>
      <c r="H132" s="2751">
        <f t="shared" si="5"/>
        <v>12</v>
      </c>
      <c r="I132" s="2727" t="s">
        <v>2534</v>
      </c>
      <c r="J132" s="2727" t="s">
        <v>2534</v>
      </c>
      <c r="K132" s="2727" t="s">
        <v>2534</v>
      </c>
      <c r="L132" s="2727" t="s">
        <v>2534</v>
      </c>
      <c r="M132" s="1761"/>
      <c r="N132" s="1761"/>
      <c r="O132" s="1761"/>
      <c r="P132" s="1761"/>
      <c r="Q132" s="1672"/>
      <c r="R132" s="1672"/>
      <c r="S132" s="1672"/>
      <c r="T132" s="1672"/>
      <c r="U132" s="2404"/>
    </row>
    <row r="133" spans="1:21" ht="18" customHeight="1" x14ac:dyDescent="0.25">
      <c r="A133" s="2747"/>
      <c r="B133" s="2748"/>
      <c r="C133" s="1802"/>
      <c r="D133" s="2749"/>
      <c r="E133" s="2707"/>
      <c r="F133" s="1700" t="s">
        <v>2617</v>
      </c>
      <c r="G133" s="2752" t="s">
        <v>2616</v>
      </c>
      <c r="H133" s="2751">
        <f t="shared" si="5"/>
        <v>12</v>
      </c>
      <c r="I133" s="2727" t="s">
        <v>2534</v>
      </c>
      <c r="J133" s="2727" t="s">
        <v>2534</v>
      </c>
      <c r="K133" s="2727" t="s">
        <v>2534</v>
      </c>
      <c r="L133" s="2727" t="s">
        <v>2534</v>
      </c>
      <c r="M133" s="1761"/>
      <c r="N133" s="1761"/>
      <c r="O133" s="1761"/>
      <c r="P133" s="1761"/>
      <c r="Q133" s="1672"/>
      <c r="R133" s="1672"/>
      <c r="S133" s="1672"/>
      <c r="T133" s="1672"/>
      <c r="U133" s="2404"/>
    </row>
    <row r="134" spans="1:21" ht="18" customHeight="1" x14ac:dyDescent="0.25">
      <c r="A134" s="2747"/>
      <c r="B134" s="2748"/>
      <c r="C134" s="1802"/>
      <c r="D134" s="2749"/>
      <c r="E134" s="2707"/>
      <c r="F134" s="1700" t="s">
        <v>2618</v>
      </c>
      <c r="G134" s="2752" t="s">
        <v>37</v>
      </c>
      <c r="H134" s="2751">
        <f t="shared" si="5"/>
        <v>12</v>
      </c>
      <c r="I134" s="2727" t="s">
        <v>2534</v>
      </c>
      <c r="J134" s="2727" t="s">
        <v>2534</v>
      </c>
      <c r="K134" s="2727" t="s">
        <v>2534</v>
      </c>
      <c r="L134" s="2727" t="s">
        <v>2534</v>
      </c>
      <c r="M134" s="1761"/>
      <c r="N134" s="1761"/>
      <c r="O134" s="1761"/>
      <c r="P134" s="1761"/>
      <c r="Q134" s="1672"/>
      <c r="R134" s="1672"/>
      <c r="S134" s="1672"/>
      <c r="T134" s="1672"/>
      <c r="U134" s="2404"/>
    </row>
    <row r="135" spans="1:21" ht="18" customHeight="1" x14ac:dyDescent="0.25">
      <c r="A135" s="2747"/>
      <c r="B135" s="2748"/>
      <c r="C135" s="1802"/>
      <c r="D135" s="2749"/>
      <c r="E135" s="2707"/>
      <c r="F135" s="1700" t="s">
        <v>2619</v>
      </c>
      <c r="G135" s="2752" t="s">
        <v>37</v>
      </c>
      <c r="H135" s="2751">
        <f t="shared" si="5"/>
        <v>12</v>
      </c>
      <c r="I135" s="2727" t="s">
        <v>2534</v>
      </c>
      <c r="J135" s="2727" t="s">
        <v>2534</v>
      </c>
      <c r="K135" s="2727" t="s">
        <v>2534</v>
      </c>
      <c r="L135" s="2727" t="s">
        <v>2534</v>
      </c>
      <c r="M135" s="1761"/>
      <c r="N135" s="1761"/>
      <c r="O135" s="1761"/>
      <c r="P135" s="1761"/>
      <c r="Q135" s="1672"/>
      <c r="R135" s="1672"/>
      <c r="S135" s="1672"/>
      <c r="T135" s="1672"/>
      <c r="U135" s="2404"/>
    </row>
    <row r="136" spans="1:21" ht="18" customHeight="1" x14ac:dyDescent="0.25">
      <c r="A136" s="2747"/>
      <c r="B136" s="2748"/>
      <c r="C136" s="1802"/>
      <c r="D136" s="2749"/>
      <c r="E136" s="2707"/>
      <c r="F136" s="1700" t="s">
        <v>2620</v>
      </c>
      <c r="G136" s="2752" t="s">
        <v>37</v>
      </c>
      <c r="H136" s="2751">
        <f t="shared" si="5"/>
        <v>48</v>
      </c>
      <c r="I136" s="2727" t="s">
        <v>2621</v>
      </c>
      <c r="J136" s="2727" t="s">
        <v>2621</v>
      </c>
      <c r="K136" s="2727" t="s">
        <v>2621</v>
      </c>
      <c r="L136" s="2727" t="s">
        <v>2621</v>
      </c>
      <c r="M136" s="1761"/>
      <c r="N136" s="1761"/>
      <c r="O136" s="1761"/>
      <c r="P136" s="1761"/>
      <c r="Q136" s="1672"/>
      <c r="R136" s="1672"/>
      <c r="S136" s="1672"/>
      <c r="T136" s="1672"/>
      <c r="U136" s="2404"/>
    </row>
    <row r="137" spans="1:21" ht="18" customHeight="1" x14ac:dyDescent="0.25">
      <c r="A137" s="2747"/>
      <c r="B137" s="2748"/>
      <c r="C137" s="1802"/>
      <c r="D137" s="2749"/>
      <c r="E137" s="2707"/>
      <c r="F137" s="1700" t="s">
        <v>2622</v>
      </c>
      <c r="G137" s="2752" t="s">
        <v>37</v>
      </c>
      <c r="H137" s="2751">
        <f t="shared" si="5"/>
        <v>48</v>
      </c>
      <c r="I137" s="2727" t="s">
        <v>2621</v>
      </c>
      <c r="J137" s="2727" t="s">
        <v>2621</v>
      </c>
      <c r="K137" s="2727" t="s">
        <v>2621</v>
      </c>
      <c r="L137" s="2727" t="s">
        <v>2621</v>
      </c>
      <c r="M137" s="1761"/>
      <c r="N137" s="1761"/>
      <c r="O137" s="1761"/>
      <c r="P137" s="1761"/>
      <c r="Q137" s="1672"/>
      <c r="R137" s="1672"/>
      <c r="S137" s="1672"/>
      <c r="T137" s="1672"/>
      <c r="U137" s="2404"/>
    </row>
    <row r="138" spans="1:21" ht="18" customHeight="1" x14ac:dyDescent="0.25">
      <c r="A138" s="2747"/>
      <c r="B138" s="2748"/>
      <c r="C138" s="1802"/>
      <c r="D138" s="2749"/>
      <c r="E138" s="2707"/>
      <c r="F138" s="1700" t="s">
        <v>2623</v>
      </c>
      <c r="G138" s="2752" t="s">
        <v>37</v>
      </c>
      <c r="H138" s="2751">
        <f t="shared" si="5"/>
        <v>48</v>
      </c>
      <c r="I138" s="2727" t="s">
        <v>2621</v>
      </c>
      <c r="J138" s="2727" t="s">
        <v>2621</v>
      </c>
      <c r="K138" s="2727" t="s">
        <v>2621</v>
      </c>
      <c r="L138" s="2727" t="s">
        <v>2621</v>
      </c>
      <c r="M138" s="1761"/>
      <c r="N138" s="1761"/>
      <c r="O138" s="1761"/>
      <c r="P138" s="1761"/>
      <c r="Q138" s="1672"/>
      <c r="R138" s="1672"/>
      <c r="S138" s="1672"/>
      <c r="T138" s="1672"/>
      <c r="U138" s="2404"/>
    </row>
    <row r="139" spans="1:21" ht="18" customHeight="1" x14ac:dyDescent="0.25">
      <c r="A139" s="2747"/>
      <c r="B139" s="2748"/>
      <c r="C139" s="1802"/>
      <c r="D139" s="2749"/>
      <c r="E139" s="2707"/>
      <c r="F139" s="1700" t="s">
        <v>2624</v>
      </c>
      <c r="G139" s="2752" t="s">
        <v>37</v>
      </c>
      <c r="H139" s="2751">
        <f t="shared" si="5"/>
        <v>12</v>
      </c>
      <c r="I139" s="2727" t="s">
        <v>2534</v>
      </c>
      <c r="J139" s="2727" t="s">
        <v>2534</v>
      </c>
      <c r="K139" s="2727" t="s">
        <v>2534</v>
      </c>
      <c r="L139" s="2727" t="s">
        <v>2534</v>
      </c>
      <c r="M139" s="1761"/>
      <c r="N139" s="1761"/>
      <c r="O139" s="1761"/>
      <c r="P139" s="1761"/>
      <c r="Q139" s="1672"/>
      <c r="R139" s="1672"/>
      <c r="S139" s="1672"/>
      <c r="T139" s="1672"/>
      <c r="U139" s="2404"/>
    </row>
    <row r="140" spans="1:21" ht="18" customHeight="1" x14ac:dyDescent="0.25">
      <c r="A140" s="2747"/>
      <c r="B140" s="2748"/>
      <c r="C140" s="1802"/>
      <c r="D140" s="2749"/>
      <c r="E140" s="2707"/>
      <c r="F140" s="1700" t="s">
        <v>2625</v>
      </c>
      <c r="G140" s="2752" t="s">
        <v>37</v>
      </c>
      <c r="H140" s="2751">
        <f t="shared" si="5"/>
        <v>12</v>
      </c>
      <c r="I140" s="2727" t="s">
        <v>2534</v>
      </c>
      <c r="J140" s="2727" t="s">
        <v>2534</v>
      </c>
      <c r="K140" s="2727" t="s">
        <v>2534</v>
      </c>
      <c r="L140" s="2727" t="s">
        <v>2534</v>
      </c>
      <c r="M140" s="1761"/>
      <c r="N140" s="1761"/>
      <c r="O140" s="1761"/>
      <c r="P140" s="1761"/>
      <c r="Q140" s="1672"/>
      <c r="R140" s="1672"/>
      <c r="S140" s="1672"/>
      <c r="T140" s="1672"/>
      <c r="U140" s="2404"/>
    </row>
    <row r="141" spans="1:21" ht="18" customHeight="1" x14ac:dyDescent="0.25">
      <c r="A141" s="2747"/>
      <c r="B141" s="2748"/>
      <c r="C141" s="1802"/>
      <c r="D141" s="2749"/>
      <c r="E141" s="2707"/>
      <c r="F141" s="1700" t="s">
        <v>2626</v>
      </c>
      <c r="G141" s="2752" t="s">
        <v>37</v>
      </c>
      <c r="H141" s="2751">
        <f t="shared" si="5"/>
        <v>12</v>
      </c>
      <c r="I141" s="2727" t="s">
        <v>2534</v>
      </c>
      <c r="J141" s="2727" t="s">
        <v>2534</v>
      </c>
      <c r="K141" s="2727" t="s">
        <v>2534</v>
      </c>
      <c r="L141" s="2727" t="s">
        <v>2534</v>
      </c>
      <c r="M141" s="1761"/>
      <c r="N141" s="1761"/>
      <c r="O141" s="1761"/>
      <c r="P141" s="1761"/>
      <c r="Q141" s="1672"/>
      <c r="R141" s="1672"/>
      <c r="S141" s="1672"/>
      <c r="T141" s="1672"/>
      <c r="U141" s="2404"/>
    </row>
    <row r="142" spans="1:21" ht="18" customHeight="1" x14ac:dyDescent="0.25">
      <c r="A142" s="2747"/>
      <c r="B142" s="2748"/>
      <c r="C142" s="1802"/>
      <c r="D142" s="2749"/>
      <c r="E142" s="2707"/>
      <c r="F142" s="1700" t="s">
        <v>2627</v>
      </c>
      <c r="G142" s="2752" t="s">
        <v>37</v>
      </c>
      <c r="H142" s="2751">
        <f t="shared" si="5"/>
        <v>12</v>
      </c>
      <c r="I142" s="2727" t="s">
        <v>2534</v>
      </c>
      <c r="J142" s="2727" t="s">
        <v>2534</v>
      </c>
      <c r="K142" s="2727" t="s">
        <v>2534</v>
      </c>
      <c r="L142" s="2727" t="s">
        <v>2534</v>
      </c>
      <c r="M142" s="1761"/>
      <c r="N142" s="1761"/>
      <c r="O142" s="1761"/>
      <c r="P142" s="1761"/>
      <c r="Q142" s="1672"/>
      <c r="R142" s="1672"/>
      <c r="S142" s="1672"/>
      <c r="T142" s="1672"/>
      <c r="U142" s="2404"/>
    </row>
    <row r="143" spans="1:21" ht="18" customHeight="1" x14ac:dyDescent="0.25">
      <c r="A143" s="2747"/>
      <c r="B143" s="2748"/>
      <c r="C143" s="1802"/>
      <c r="D143" s="2749"/>
      <c r="E143" s="2707"/>
      <c r="F143" s="1700" t="s">
        <v>2628</v>
      </c>
      <c r="G143" s="2752" t="s">
        <v>37</v>
      </c>
      <c r="H143" s="2751">
        <f t="shared" si="5"/>
        <v>12</v>
      </c>
      <c r="I143" s="2727" t="s">
        <v>2534</v>
      </c>
      <c r="J143" s="2727" t="s">
        <v>2534</v>
      </c>
      <c r="K143" s="2727" t="s">
        <v>2534</v>
      </c>
      <c r="L143" s="2727" t="s">
        <v>2534</v>
      </c>
      <c r="M143" s="1761"/>
      <c r="N143" s="1761"/>
      <c r="O143" s="1761"/>
      <c r="P143" s="1761"/>
      <c r="Q143" s="1672"/>
      <c r="R143" s="1672"/>
      <c r="S143" s="1672"/>
      <c r="T143" s="1672"/>
      <c r="U143" s="2404"/>
    </row>
    <row r="144" spans="1:21" ht="18" customHeight="1" x14ac:dyDescent="0.25">
      <c r="A144" s="2747"/>
      <c r="B144" s="2748"/>
      <c r="C144" s="1802"/>
      <c r="D144" s="2749"/>
      <c r="E144" s="2707"/>
      <c r="F144" s="1700" t="s">
        <v>2629</v>
      </c>
      <c r="G144" s="2752" t="s">
        <v>37</v>
      </c>
      <c r="H144" s="2751">
        <f t="shared" si="5"/>
        <v>12</v>
      </c>
      <c r="I144" s="2727" t="s">
        <v>2534</v>
      </c>
      <c r="J144" s="2727" t="s">
        <v>2534</v>
      </c>
      <c r="K144" s="2727" t="s">
        <v>2534</v>
      </c>
      <c r="L144" s="2727" t="s">
        <v>2534</v>
      </c>
      <c r="M144" s="1761"/>
      <c r="N144" s="1761"/>
      <c r="O144" s="1761"/>
      <c r="P144" s="1761"/>
      <c r="Q144" s="1672"/>
      <c r="R144" s="1672"/>
      <c r="S144" s="1672"/>
      <c r="T144" s="1672"/>
      <c r="U144" s="2404"/>
    </row>
    <row r="145" spans="1:21" ht="9.9499999999999993" customHeight="1" thickBot="1" x14ac:dyDescent="0.3">
      <c r="A145" s="2754"/>
      <c r="B145" s="2748"/>
      <c r="C145" s="2755"/>
      <c r="D145" s="2756"/>
      <c r="E145" s="2709"/>
      <c r="F145" s="1700"/>
      <c r="G145" s="2752"/>
      <c r="H145" s="2753"/>
      <c r="I145" s="2757"/>
      <c r="J145" s="2757"/>
      <c r="K145" s="2757"/>
      <c r="L145" s="2757"/>
      <c r="M145" s="1761"/>
      <c r="N145" s="1761"/>
      <c r="O145" s="1761"/>
      <c r="P145" s="1761"/>
      <c r="Q145" s="1672"/>
      <c r="R145" s="1672"/>
      <c r="S145" s="1672"/>
      <c r="T145" s="1672"/>
      <c r="U145" s="2404"/>
    </row>
    <row r="146" spans="1:21" ht="18" customHeight="1" thickBot="1" x14ac:dyDescent="0.3">
      <c r="A146" s="1812" t="s">
        <v>2324</v>
      </c>
      <c r="B146" s="2410"/>
      <c r="C146" s="2411"/>
      <c r="D146" s="2411"/>
      <c r="E146" s="1794"/>
      <c r="F146" s="1794"/>
      <c r="G146" s="2410"/>
      <c r="H146" s="2410"/>
      <c r="I146" s="2410"/>
      <c r="J146" s="2410"/>
      <c r="K146" s="2410"/>
      <c r="L146" s="2410"/>
      <c r="M146" s="2410"/>
      <c r="N146" s="2410"/>
      <c r="O146" s="2410"/>
      <c r="P146" s="2410"/>
      <c r="Q146" s="2410"/>
      <c r="R146" s="2410"/>
      <c r="S146" s="2410"/>
      <c r="T146" s="2410"/>
      <c r="U146" s="2412"/>
    </row>
    <row r="147" spans="1:21" ht="34.5" hidden="1" customHeight="1" x14ac:dyDescent="0.25">
      <c r="A147" s="1757" t="s">
        <v>2094</v>
      </c>
      <c r="B147" s="2733" t="s">
        <v>92</v>
      </c>
      <c r="C147" s="1781" t="s">
        <v>2325</v>
      </c>
      <c r="D147" s="1803" t="s">
        <v>2326</v>
      </c>
      <c r="E147" s="2706" t="s">
        <v>2327</v>
      </c>
      <c r="F147" s="1719"/>
      <c r="G147" s="1229" t="s">
        <v>2201</v>
      </c>
      <c r="H147" s="2418"/>
      <c r="I147" s="1752"/>
      <c r="J147" s="1752"/>
      <c r="K147" s="1752"/>
      <c r="L147" s="1752"/>
      <c r="M147" s="1752"/>
      <c r="N147" s="1752"/>
      <c r="O147" s="1752"/>
      <c r="P147" s="1752"/>
      <c r="Q147" s="2418"/>
      <c r="R147" s="2418"/>
      <c r="S147" s="2418"/>
      <c r="T147" s="2418"/>
      <c r="U147" s="2380"/>
    </row>
    <row r="148" spans="1:21" ht="9.9499999999999993" hidden="1" customHeight="1" x14ac:dyDescent="0.25">
      <c r="A148" s="2758"/>
      <c r="B148" s="1254"/>
      <c r="C148" s="2743"/>
      <c r="D148" s="1766"/>
      <c r="E148" s="2709"/>
      <c r="F148" s="1719"/>
      <c r="G148" s="1229"/>
      <c r="H148" s="2418"/>
      <c r="I148" s="1752"/>
      <c r="J148" s="1752"/>
      <c r="K148" s="1752"/>
      <c r="L148" s="1752"/>
      <c r="M148" s="1752"/>
      <c r="N148" s="1752"/>
      <c r="O148" s="1752"/>
      <c r="P148" s="1752"/>
      <c r="Q148" s="2418"/>
      <c r="R148" s="2418"/>
      <c r="S148" s="2418"/>
      <c r="T148" s="2418"/>
      <c r="U148" s="2380"/>
    </row>
    <row r="149" spans="1:21" ht="42.75" hidden="1" customHeight="1" x14ac:dyDescent="0.25">
      <c r="A149" s="2758"/>
      <c r="B149" s="1254"/>
      <c r="C149" s="2740" t="s">
        <v>2331</v>
      </c>
      <c r="D149" s="1781" t="s">
        <v>2332</v>
      </c>
      <c r="E149" s="2706" t="s">
        <v>2333</v>
      </c>
      <c r="F149" s="1719"/>
      <c r="G149" s="1239" t="s">
        <v>2201</v>
      </c>
      <c r="H149" s="1799"/>
      <c r="I149" s="1754"/>
      <c r="J149" s="1754"/>
      <c r="K149" s="1754"/>
      <c r="L149" s="1754"/>
      <c r="M149" s="1754"/>
      <c r="N149" s="1754"/>
      <c r="O149" s="1754"/>
      <c r="P149" s="1754"/>
      <c r="Q149" s="1799"/>
      <c r="R149" s="1799"/>
      <c r="S149" s="1799"/>
      <c r="T149" s="1799"/>
      <c r="U149" s="2382"/>
    </row>
    <row r="150" spans="1:21" ht="9.9499999999999993" hidden="1" customHeight="1" x14ac:dyDescent="0.25">
      <c r="A150" s="2758"/>
      <c r="B150" s="1254"/>
      <c r="C150" s="2740"/>
      <c r="D150" s="2743"/>
      <c r="E150" s="2709"/>
      <c r="F150" s="1719"/>
      <c r="G150" s="1239"/>
      <c r="H150" s="1799"/>
      <c r="I150" s="1754"/>
      <c r="J150" s="1754"/>
      <c r="K150" s="1754"/>
      <c r="L150" s="1754"/>
      <c r="M150" s="1754"/>
      <c r="N150" s="1754"/>
      <c r="O150" s="1754"/>
      <c r="P150" s="1754"/>
      <c r="Q150" s="1799"/>
      <c r="R150" s="1799"/>
      <c r="S150" s="1799"/>
      <c r="T150" s="1799"/>
      <c r="U150" s="2382"/>
    </row>
    <row r="151" spans="1:21" ht="24" customHeight="1" x14ac:dyDescent="0.25">
      <c r="A151" s="2758"/>
      <c r="B151" s="2749"/>
      <c r="C151" s="1803" t="s">
        <v>1828</v>
      </c>
      <c r="D151" s="2759" t="s">
        <v>2334</v>
      </c>
      <c r="E151" s="2704" t="s">
        <v>2335</v>
      </c>
      <c r="F151" s="1492"/>
      <c r="G151" s="1239" t="s">
        <v>587</v>
      </c>
      <c r="H151" s="1799"/>
      <c r="I151" s="1754"/>
      <c r="J151" s="1754"/>
      <c r="K151" s="1754"/>
      <c r="L151" s="1754"/>
      <c r="M151" s="1754"/>
      <c r="N151" s="1754"/>
      <c r="O151" s="1754"/>
      <c r="P151" s="1754"/>
      <c r="Q151" s="1799"/>
      <c r="R151" s="1799"/>
      <c r="S151" s="1799"/>
      <c r="T151" s="1799"/>
      <c r="U151" s="2382"/>
    </row>
    <row r="152" spans="1:21" ht="9.9499999999999993" customHeight="1" x14ac:dyDescent="0.25">
      <c r="A152" s="2758"/>
      <c r="B152" s="2749"/>
      <c r="C152" s="2760"/>
      <c r="D152" s="2761"/>
      <c r="E152" s="2703"/>
      <c r="F152" s="1492" t="s">
        <v>2630</v>
      </c>
      <c r="G152" s="1239"/>
      <c r="H152" s="2762">
        <f>(I152+J152+K152+L152)</f>
        <v>12</v>
      </c>
      <c r="I152" s="2354" t="s">
        <v>2534</v>
      </c>
      <c r="J152" s="2354" t="s">
        <v>2534</v>
      </c>
      <c r="K152" s="2354" t="s">
        <v>2534</v>
      </c>
      <c r="L152" s="2354" t="s">
        <v>2534</v>
      </c>
      <c r="M152" s="1754"/>
      <c r="N152" s="1754"/>
      <c r="O152" s="1754"/>
      <c r="P152" s="1754"/>
      <c r="Q152" s="1799"/>
      <c r="R152" s="1799"/>
      <c r="S152" s="1799"/>
      <c r="T152" s="1799"/>
      <c r="U152" s="2382"/>
    </row>
    <row r="153" spans="1:21" ht="18.75" customHeight="1" x14ac:dyDescent="0.25">
      <c r="A153" s="2758"/>
      <c r="B153" s="1254"/>
      <c r="C153" s="1798" t="s">
        <v>1836</v>
      </c>
      <c r="D153" s="1781" t="s">
        <v>2338</v>
      </c>
      <c r="E153" s="2706" t="s">
        <v>1838</v>
      </c>
      <c r="F153" s="1719"/>
      <c r="G153" s="1239" t="s">
        <v>2339</v>
      </c>
      <c r="H153" s="1696"/>
      <c r="I153" s="2763"/>
      <c r="J153" s="2763"/>
      <c r="K153" s="2763"/>
      <c r="L153" s="2763"/>
      <c r="M153" s="1754"/>
      <c r="N153" s="1754"/>
      <c r="O153" s="1754"/>
      <c r="P153" s="1754"/>
      <c r="Q153" s="1799"/>
      <c r="R153" s="1799"/>
      <c r="S153" s="1799"/>
      <c r="T153" s="1799"/>
      <c r="U153" s="2382"/>
    </row>
    <row r="154" spans="1:21" ht="15.75" customHeight="1" x14ac:dyDescent="0.25">
      <c r="A154" s="2758"/>
      <c r="B154" s="1254"/>
      <c r="C154" s="1802"/>
      <c r="D154" s="2740"/>
      <c r="E154" s="2707"/>
      <c r="F154" s="1719"/>
      <c r="G154" s="1239"/>
      <c r="H154" s="1696"/>
      <c r="I154" s="2763"/>
      <c r="J154" s="2763"/>
      <c r="K154" s="2763"/>
      <c r="L154" s="2763"/>
      <c r="M154" s="1754"/>
      <c r="N154" s="1754"/>
      <c r="O154" s="1754"/>
      <c r="P154" s="1754"/>
      <c r="Q154" s="1799"/>
      <c r="R154" s="1799"/>
      <c r="S154" s="1799"/>
      <c r="T154" s="1799"/>
      <c r="U154" s="2382"/>
    </row>
    <row r="155" spans="1:21" ht="15" customHeight="1" x14ac:dyDescent="0.25">
      <c r="A155" s="2758"/>
      <c r="B155" s="1254"/>
      <c r="C155" s="1810"/>
      <c r="D155" s="2743"/>
      <c r="E155" s="2709"/>
      <c r="F155" s="1719" t="s">
        <v>2631</v>
      </c>
      <c r="G155" s="1239"/>
      <c r="H155" s="2762">
        <f>(I155+J155+K155+L155)</f>
        <v>12</v>
      </c>
      <c r="I155" s="2354" t="s">
        <v>2534</v>
      </c>
      <c r="J155" s="2354" t="s">
        <v>2534</v>
      </c>
      <c r="K155" s="2354" t="s">
        <v>2534</v>
      </c>
      <c r="L155" s="2354" t="s">
        <v>2534</v>
      </c>
      <c r="M155" s="1754"/>
      <c r="N155" s="1754"/>
      <c r="O155" s="1754"/>
      <c r="P155" s="1754"/>
      <c r="Q155" s="1799"/>
      <c r="R155" s="1799"/>
      <c r="S155" s="1799"/>
      <c r="T155" s="1799"/>
      <c r="U155" s="2382"/>
    </row>
    <row r="156" spans="1:21" ht="20.25" customHeight="1" x14ac:dyDescent="0.25">
      <c r="A156" s="2758"/>
      <c r="B156" s="1254"/>
      <c r="C156" s="2764" t="s">
        <v>2340</v>
      </c>
      <c r="D156" s="1781" t="s">
        <v>2341</v>
      </c>
      <c r="E156" s="2706" t="s">
        <v>2342</v>
      </c>
      <c r="F156" s="1719"/>
      <c r="G156" s="1239"/>
      <c r="H156" s="2762"/>
      <c r="I156" s="2763"/>
      <c r="J156" s="2763"/>
      <c r="K156" s="2763"/>
      <c r="L156" s="2763"/>
      <c r="M156" s="1754"/>
      <c r="N156" s="1754"/>
      <c r="O156" s="1754"/>
      <c r="P156" s="1754"/>
      <c r="Q156" s="1799"/>
      <c r="R156" s="1799"/>
      <c r="S156" s="1799"/>
      <c r="T156" s="1799"/>
      <c r="U156" s="2382"/>
    </row>
    <row r="157" spans="1:21" ht="9.9499999999999993" customHeight="1" x14ac:dyDescent="0.25">
      <c r="A157" s="2758"/>
      <c r="B157" s="1254"/>
      <c r="C157" s="2764"/>
      <c r="D157" s="2743"/>
      <c r="E157" s="2709"/>
      <c r="F157" s="1719" t="s">
        <v>2632</v>
      </c>
      <c r="G157" s="1239" t="s">
        <v>2343</v>
      </c>
      <c r="H157" s="2762">
        <f t="shared" ref="H157:H164" si="6">(I157+J157+K157+L157)</f>
        <v>4</v>
      </c>
      <c r="I157" s="2354" t="s">
        <v>1848</v>
      </c>
      <c r="J157" s="2354" t="s">
        <v>1848</v>
      </c>
      <c r="K157" s="2354" t="s">
        <v>1848</v>
      </c>
      <c r="L157" s="2354" t="s">
        <v>1848</v>
      </c>
      <c r="M157" s="1754"/>
      <c r="N157" s="1754"/>
      <c r="O157" s="1754"/>
      <c r="P157" s="1754"/>
      <c r="Q157" s="1799"/>
      <c r="R157" s="1799"/>
      <c r="S157" s="1799"/>
      <c r="T157" s="1799"/>
      <c r="U157" s="2382"/>
    </row>
    <row r="158" spans="1:21" ht="25.5" customHeight="1" x14ac:dyDescent="0.25">
      <c r="A158" s="2758"/>
      <c r="B158" s="1254"/>
      <c r="C158" s="2764"/>
      <c r="D158" s="1781" t="s">
        <v>2344</v>
      </c>
      <c r="E158" s="2706" t="s">
        <v>2345</v>
      </c>
      <c r="F158" s="1719" t="s">
        <v>2633</v>
      </c>
      <c r="G158" s="1239" t="s">
        <v>37</v>
      </c>
      <c r="H158" s="2762">
        <f t="shared" si="6"/>
        <v>72</v>
      </c>
      <c r="I158" s="2354" t="s">
        <v>2298</v>
      </c>
      <c r="J158" s="2354" t="s">
        <v>2298</v>
      </c>
      <c r="K158" s="2354" t="s">
        <v>2298</v>
      </c>
      <c r="L158" s="2354" t="s">
        <v>2298</v>
      </c>
      <c r="M158" s="1754"/>
      <c r="N158" s="1754"/>
      <c r="O158" s="1754"/>
      <c r="P158" s="1754"/>
      <c r="Q158" s="1799"/>
      <c r="R158" s="1799"/>
      <c r="S158" s="1799"/>
      <c r="T158" s="1799"/>
      <c r="U158" s="2382"/>
    </row>
    <row r="159" spans="1:21" ht="9.9499999999999993" customHeight="1" x14ac:dyDescent="0.25">
      <c r="A159" s="2758"/>
      <c r="B159" s="1254"/>
      <c r="C159" s="2764"/>
      <c r="D159" s="2743"/>
      <c r="E159" s="2709"/>
      <c r="F159" s="1719" t="s">
        <v>2634</v>
      </c>
      <c r="G159" s="1239" t="s">
        <v>2616</v>
      </c>
      <c r="H159" s="2762">
        <f t="shared" si="6"/>
        <v>12</v>
      </c>
      <c r="I159" s="2354" t="s">
        <v>2534</v>
      </c>
      <c r="J159" s="2354" t="s">
        <v>2534</v>
      </c>
      <c r="K159" s="2354" t="s">
        <v>2534</v>
      </c>
      <c r="L159" s="2354" t="s">
        <v>2534</v>
      </c>
      <c r="M159" s="1754"/>
      <c r="N159" s="1754"/>
      <c r="O159" s="1754"/>
      <c r="P159" s="1754"/>
      <c r="Q159" s="1799"/>
      <c r="R159" s="1799"/>
      <c r="S159" s="1799"/>
      <c r="T159" s="1799"/>
      <c r="U159" s="2382"/>
    </row>
    <row r="160" spans="1:21" ht="18.75" customHeight="1" x14ac:dyDescent="0.25">
      <c r="A160" s="2758"/>
      <c r="B160" s="1254"/>
      <c r="C160" s="2764"/>
      <c r="D160" s="1781" t="s">
        <v>2346</v>
      </c>
      <c r="E160" s="2706" t="s">
        <v>2347</v>
      </c>
      <c r="F160" s="1719"/>
      <c r="G160" s="1239" t="s">
        <v>37</v>
      </c>
      <c r="H160" s="2465">
        <f t="shared" si="6"/>
        <v>4</v>
      </c>
      <c r="I160" s="2354" t="s">
        <v>1848</v>
      </c>
      <c r="J160" s="2354" t="s">
        <v>1848</v>
      </c>
      <c r="K160" s="2354" t="s">
        <v>1848</v>
      </c>
      <c r="L160" s="2354" t="s">
        <v>1848</v>
      </c>
      <c r="M160" s="1754"/>
      <c r="N160" s="1754"/>
      <c r="O160" s="1754"/>
      <c r="P160" s="1754"/>
      <c r="Q160" s="1799"/>
      <c r="R160" s="1799"/>
      <c r="S160" s="1799"/>
      <c r="T160" s="1799"/>
      <c r="U160" s="2382"/>
    </row>
    <row r="161" spans="1:21" ht="18.75" customHeight="1" x14ac:dyDescent="0.25">
      <c r="A161" s="2758"/>
      <c r="B161" s="1254"/>
      <c r="C161" s="2764"/>
      <c r="D161" s="2740"/>
      <c r="E161" s="2707"/>
      <c r="F161" s="1719" t="s">
        <v>2635</v>
      </c>
      <c r="G161" s="1239" t="s">
        <v>37</v>
      </c>
      <c r="H161" s="2465">
        <f t="shared" si="6"/>
        <v>4</v>
      </c>
      <c r="I161" s="2354" t="s">
        <v>1848</v>
      </c>
      <c r="J161" s="2354" t="s">
        <v>1848</v>
      </c>
      <c r="K161" s="2354" t="s">
        <v>1848</v>
      </c>
      <c r="L161" s="2354" t="s">
        <v>1848</v>
      </c>
      <c r="M161" s="1754"/>
      <c r="N161" s="1754"/>
      <c r="O161" s="1754"/>
      <c r="P161" s="1754"/>
      <c r="Q161" s="1799"/>
      <c r="R161" s="1799"/>
      <c r="S161" s="1799"/>
      <c r="T161" s="1799"/>
      <c r="U161" s="2382"/>
    </row>
    <row r="162" spans="1:21" ht="9.9499999999999993" customHeight="1" x14ac:dyDescent="0.25">
      <c r="A162" s="2765"/>
      <c r="B162" s="1254"/>
      <c r="C162" s="2764"/>
      <c r="D162" s="2743"/>
      <c r="E162" s="2709"/>
      <c r="F162" s="1719"/>
      <c r="G162" s="1239"/>
      <c r="H162" s="2465"/>
      <c r="I162" s="1754"/>
      <c r="J162" s="1754"/>
      <c r="K162" s="1754"/>
      <c r="L162" s="1754"/>
      <c r="M162" s="1754"/>
      <c r="N162" s="1754"/>
      <c r="O162" s="1754"/>
      <c r="P162" s="1754"/>
      <c r="Q162" s="1799"/>
      <c r="R162" s="1799"/>
      <c r="S162" s="1799"/>
      <c r="T162" s="1799"/>
      <c r="U162" s="2382"/>
    </row>
    <row r="163" spans="1:21" ht="20.25" customHeight="1" x14ac:dyDescent="0.25">
      <c r="A163" s="1783" t="s">
        <v>2348</v>
      </c>
      <c r="B163" s="1780" t="s">
        <v>142</v>
      </c>
      <c r="C163" s="1781" t="s">
        <v>2095</v>
      </c>
      <c r="D163" s="1780" t="s">
        <v>2349</v>
      </c>
      <c r="E163" s="2706" t="s">
        <v>2350</v>
      </c>
      <c r="F163" s="1719"/>
      <c r="G163" s="1239" t="s">
        <v>37</v>
      </c>
      <c r="H163" s="2465"/>
      <c r="I163" s="1754"/>
      <c r="J163" s="1754"/>
      <c r="K163" s="1754"/>
      <c r="L163" s="1754"/>
      <c r="M163" s="1754"/>
      <c r="N163" s="1754"/>
      <c r="O163" s="1754"/>
      <c r="P163" s="1754"/>
      <c r="Q163" s="1799"/>
      <c r="R163" s="1799"/>
      <c r="S163" s="1799"/>
      <c r="T163" s="1799"/>
      <c r="U163" s="2382"/>
    </row>
    <row r="164" spans="1:21" ht="20.25" customHeight="1" x14ac:dyDescent="0.25">
      <c r="A164" s="1764"/>
      <c r="B164" s="2766"/>
      <c r="C164" s="2740"/>
      <c r="D164" s="2766"/>
      <c r="E164" s="2707"/>
      <c r="F164" s="1719" t="s">
        <v>2636</v>
      </c>
      <c r="G164" s="1239"/>
      <c r="H164" s="2465">
        <f t="shared" si="6"/>
        <v>12</v>
      </c>
      <c r="I164" s="2354" t="s">
        <v>2534</v>
      </c>
      <c r="J164" s="2354" t="s">
        <v>2534</v>
      </c>
      <c r="K164" s="2354" t="s">
        <v>2534</v>
      </c>
      <c r="L164" s="2354" t="s">
        <v>2534</v>
      </c>
      <c r="M164" s="1754"/>
      <c r="N164" s="1754"/>
      <c r="O164" s="1754"/>
      <c r="P164" s="1754"/>
      <c r="Q164" s="1799"/>
      <c r="R164" s="1799"/>
      <c r="S164" s="1799"/>
      <c r="T164" s="1799"/>
      <c r="U164" s="2382"/>
    </row>
    <row r="165" spans="1:21" ht="9.9499999999999993" customHeight="1" x14ac:dyDescent="0.25">
      <c r="A165" s="1786"/>
      <c r="B165" s="2767"/>
      <c r="C165" s="2743"/>
      <c r="D165" s="2767"/>
      <c r="E165" s="2709"/>
      <c r="F165" s="1719"/>
      <c r="G165" s="1239"/>
      <c r="H165" s="1799"/>
      <c r="I165" s="1754"/>
      <c r="J165" s="1754"/>
      <c r="K165" s="1754"/>
      <c r="L165" s="1754"/>
      <c r="M165" s="1754"/>
      <c r="N165" s="1754"/>
      <c r="O165" s="1754"/>
      <c r="P165" s="1754"/>
      <c r="Q165" s="1799"/>
      <c r="R165" s="1799"/>
      <c r="S165" s="1799"/>
      <c r="T165" s="1799"/>
      <c r="U165" s="2382"/>
    </row>
    <row r="166" spans="1:21" ht="30.75" customHeight="1" x14ac:dyDescent="0.25">
      <c r="A166" s="1783" t="s">
        <v>2351</v>
      </c>
      <c r="B166" s="1254" t="s">
        <v>592</v>
      </c>
      <c r="C166" s="2768" t="s">
        <v>2352</v>
      </c>
      <c r="D166" s="1777" t="s">
        <v>2353</v>
      </c>
      <c r="E166" s="2704" t="s">
        <v>2354</v>
      </c>
      <c r="F166" s="2769"/>
      <c r="G166" s="1239" t="s">
        <v>37</v>
      </c>
      <c r="H166" s="1799"/>
      <c r="I166" s="1754"/>
      <c r="J166" s="1754"/>
      <c r="K166" s="1754"/>
      <c r="L166" s="1754"/>
      <c r="M166" s="1754"/>
      <c r="N166" s="1754"/>
      <c r="O166" s="1754"/>
      <c r="P166" s="1754"/>
      <c r="Q166" s="1799"/>
      <c r="R166" s="1799"/>
      <c r="S166" s="1799"/>
      <c r="T166" s="1799"/>
      <c r="U166" s="2382"/>
    </row>
    <row r="167" spans="1:21" ht="30.75" customHeight="1" x14ac:dyDescent="0.25">
      <c r="A167" s="1764"/>
      <c r="B167" s="1254"/>
      <c r="C167" s="2764"/>
      <c r="D167" s="1767"/>
      <c r="E167" s="2699"/>
      <c r="F167" s="2770" t="s">
        <v>2637</v>
      </c>
      <c r="G167" s="1239"/>
      <c r="H167" s="2762">
        <f t="shared" ref="H167:H169" si="7">(I167+J167+K167+L167)</f>
        <v>12</v>
      </c>
      <c r="I167" s="2354" t="s">
        <v>2534</v>
      </c>
      <c r="J167" s="2354" t="s">
        <v>2534</v>
      </c>
      <c r="K167" s="2354" t="s">
        <v>2534</v>
      </c>
      <c r="L167" s="2354" t="s">
        <v>2534</v>
      </c>
      <c r="M167" s="1754"/>
      <c r="N167" s="1754"/>
      <c r="O167" s="1754"/>
      <c r="P167" s="1754"/>
      <c r="Q167" s="1799"/>
      <c r="R167" s="1799"/>
      <c r="S167" s="1799"/>
      <c r="T167" s="1799"/>
      <c r="U167" s="2382"/>
    </row>
    <row r="168" spans="1:21" ht="30.75" customHeight="1" x14ac:dyDescent="0.25">
      <c r="A168" s="1764"/>
      <c r="B168" s="1254"/>
      <c r="C168" s="2764"/>
      <c r="D168" s="1767"/>
      <c r="E168" s="2699"/>
      <c r="F168" s="2770" t="s">
        <v>2638</v>
      </c>
      <c r="G168" s="1239"/>
      <c r="H168" s="2762">
        <f t="shared" si="7"/>
        <v>4</v>
      </c>
      <c r="I168" s="2354" t="s">
        <v>1848</v>
      </c>
      <c r="J168" s="2354" t="s">
        <v>1848</v>
      </c>
      <c r="K168" s="2354" t="s">
        <v>1848</v>
      </c>
      <c r="L168" s="2354" t="s">
        <v>1848</v>
      </c>
      <c r="M168" s="1754"/>
      <c r="N168" s="1754"/>
      <c r="O168" s="1754"/>
      <c r="P168" s="1754"/>
      <c r="Q168" s="1799"/>
      <c r="R168" s="1799"/>
      <c r="S168" s="1799"/>
      <c r="T168" s="1799"/>
      <c r="U168" s="2382"/>
    </row>
    <row r="169" spans="1:21" ht="20.25" customHeight="1" x14ac:dyDescent="0.25">
      <c r="A169" s="1764"/>
      <c r="B169" s="1254"/>
      <c r="C169" s="2764"/>
      <c r="D169" s="1767"/>
      <c r="E169" s="2699"/>
      <c r="F169" s="2770" t="s">
        <v>2639</v>
      </c>
      <c r="G169" s="1239"/>
      <c r="H169" s="2762">
        <f t="shared" si="7"/>
        <v>72</v>
      </c>
      <c r="I169" s="2354" t="s">
        <v>2298</v>
      </c>
      <c r="J169" s="2354" t="s">
        <v>2298</v>
      </c>
      <c r="K169" s="2354" t="s">
        <v>2298</v>
      </c>
      <c r="L169" s="2354" t="s">
        <v>2298</v>
      </c>
      <c r="M169" s="1754"/>
      <c r="N169" s="1754"/>
      <c r="O169" s="1754"/>
      <c r="P169" s="1754"/>
      <c r="Q169" s="1799"/>
      <c r="R169" s="1799"/>
      <c r="S169" s="1799"/>
      <c r="T169" s="1799"/>
      <c r="U169" s="2382"/>
    </row>
    <row r="170" spans="1:21" ht="20.25" hidden="1" customHeight="1" x14ac:dyDescent="0.25">
      <c r="A170" s="1764"/>
      <c r="B170" s="1254"/>
      <c r="C170" s="2764"/>
      <c r="D170" s="1767"/>
      <c r="E170" s="2699"/>
      <c r="F170" s="2770"/>
      <c r="G170" s="1239"/>
      <c r="H170" s="2736"/>
      <c r="I170" s="2354"/>
      <c r="J170" s="2354"/>
      <c r="K170" s="2354"/>
      <c r="L170" s="2354"/>
      <c r="M170" s="1754"/>
      <c r="N170" s="1754"/>
      <c r="O170" s="1754"/>
      <c r="P170" s="1754"/>
      <c r="Q170" s="1799"/>
      <c r="R170" s="1799"/>
      <c r="S170" s="1799"/>
      <c r="T170" s="1799"/>
      <c r="U170" s="2382"/>
    </row>
    <row r="171" spans="1:21" ht="20.25" hidden="1" customHeight="1" x14ac:dyDescent="0.25">
      <c r="A171" s="1764"/>
      <c r="B171" s="1254"/>
      <c r="C171" s="2764"/>
      <c r="D171" s="1767"/>
      <c r="E171" s="2699"/>
      <c r="F171" s="2770"/>
      <c r="G171" s="1239"/>
      <c r="H171" s="2736"/>
      <c r="I171" s="2354"/>
      <c r="J171" s="2354"/>
      <c r="K171" s="2354"/>
      <c r="L171" s="2354"/>
      <c r="M171" s="1754"/>
      <c r="N171" s="1754"/>
      <c r="O171" s="1754"/>
      <c r="P171" s="1754"/>
      <c r="Q171" s="1799"/>
      <c r="R171" s="1799"/>
      <c r="S171" s="1799"/>
      <c r="T171" s="1799"/>
      <c r="U171" s="2382"/>
    </row>
    <row r="172" spans="1:21" ht="9.9499999999999993" hidden="1" customHeight="1" x14ac:dyDescent="0.25">
      <c r="A172" s="1764"/>
      <c r="B172" s="1254"/>
      <c r="C172" s="2764"/>
      <c r="D172" s="2771"/>
      <c r="E172" s="2703"/>
      <c r="F172" s="2769"/>
      <c r="G172" s="1239"/>
      <c r="H172" s="1799"/>
      <c r="I172" s="1754"/>
      <c r="J172" s="1754"/>
      <c r="K172" s="1754"/>
      <c r="L172" s="1754"/>
      <c r="M172" s="1754"/>
      <c r="N172" s="1754"/>
      <c r="O172" s="1754"/>
      <c r="P172" s="1754"/>
      <c r="Q172" s="1799"/>
      <c r="R172" s="1799"/>
      <c r="S172" s="1799"/>
      <c r="T172" s="1799"/>
      <c r="U172" s="2382"/>
    </row>
    <row r="173" spans="1:21" ht="18.75" hidden="1" customHeight="1" x14ac:dyDescent="0.25">
      <c r="A173" s="1764"/>
      <c r="B173" s="1254"/>
      <c r="C173" s="2764"/>
      <c r="D173" s="1781" t="s">
        <v>2357</v>
      </c>
      <c r="E173" s="2706" t="s">
        <v>2358</v>
      </c>
      <c r="F173" s="1719" t="s">
        <v>2640</v>
      </c>
      <c r="G173" s="1239" t="s">
        <v>1767</v>
      </c>
      <c r="H173" s="1799"/>
      <c r="I173" s="1754"/>
      <c r="J173" s="1754"/>
      <c r="K173" s="1754"/>
      <c r="L173" s="1754"/>
      <c r="M173" s="1754"/>
      <c r="N173" s="1754"/>
      <c r="O173" s="1754"/>
      <c r="P173" s="1754"/>
      <c r="Q173" s="1799"/>
      <c r="R173" s="1799"/>
      <c r="S173" s="1799"/>
      <c r="T173" s="1799"/>
      <c r="U173" s="2382"/>
    </row>
    <row r="174" spans="1:21" ht="18.75" hidden="1" customHeight="1" x14ac:dyDescent="0.25">
      <c r="A174" s="1764"/>
      <c r="B174" s="1254"/>
      <c r="C174" s="2764"/>
      <c r="D174" s="2740"/>
      <c r="E174" s="2707"/>
      <c r="F174" s="1719"/>
      <c r="G174" s="1239"/>
      <c r="H174" s="1799"/>
      <c r="I174" s="1754"/>
      <c r="J174" s="1754"/>
      <c r="K174" s="1754"/>
      <c r="L174" s="1754"/>
      <c r="M174" s="1754"/>
      <c r="N174" s="1754"/>
      <c r="O174" s="1754"/>
      <c r="P174" s="1754"/>
      <c r="Q174" s="1799"/>
      <c r="R174" s="1799"/>
      <c r="S174" s="1799"/>
      <c r="T174" s="1799"/>
      <c r="U174" s="2382"/>
    </row>
    <row r="175" spans="1:21" ht="18.75" hidden="1" customHeight="1" x14ac:dyDescent="0.25">
      <c r="A175" s="1764"/>
      <c r="B175" s="1254"/>
      <c r="C175" s="2764"/>
      <c r="D175" s="2740"/>
      <c r="E175" s="2707"/>
      <c r="F175" s="1719"/>
      <c r="G175" s="1239"/>
      <c r="H175" s="1799"/>
      <c r="I175" s="1754"/>
      <c r="J175" s="1754"/>
      <c r="K175" s="1754"/>
      <c r="L175" s="1754"/>
      <c r="M175" s="1754"/>
      <c r="N175" s="1754"/>
      <c r="O175" s="1754"/>
      <c r="P175" s="1754"/>
      <c r="Q175" s="1799"/>
      <c r="R175" s="1799"/>
      <c r="S175" s="1799"/>
      <c r="T175" s="1799"/>
      <c r="U175" s="2382"/>
    </row>
    <row r="176" spans="1:21" ht="18.75" hidden="1" customHeight="1" x14ac:dyDescent="0.25">
      <c r="A176" s="1764"/>
      <c r="B176" s="1254"/>
      <c r="C176" s="2764"/>
      <c r="D176" s="2740"/>
      <c r="E176" s="2707"/>
      <c r="F176" s="1719"/>
      <c r="G176" s="1239"/>
      <c r="H176" s="1799"/>
      <c r="I176" s="1754"/>
      <c r="J176" s="1754"/>
      <c r="K176" s="1754"/>
      <c r="L176" s="1754"/>
      <c r="M176" s="1754"/>
      <c r="N176" s="1754"/>
      <c r="O176" s="1754"/>
      <c r="P176" s="1754"/>
      <c r="Q176" s="1799"/>
      <c r="R176" s="1799"/>
      <c r="S176" s="1799"/>
      <c r="T176" s="1799"/>
      <c r="U176" s="2382"/>
    </row>
    <row r="177" spans="1:21" ht="15.75" hidden="1" customHeight="1" x14ac:dyDescent="0.25">
      <c r="A177" s="1764"/>
      <c r="B177" s="1254"/>
      <c r="C177" s="2764"/>
      <c r="D177" s="2743"/>
      <c r="E177" s="2709"/>
      <c r="F177" s="1719"/>
      <c r="G177" s="1239"/>
      <c r="H177" s="1799"/>
      <c r="I177" s="1754"/>
      <c r="J177" s="1754"/>
      <c r="K177" s="1754"/>
      <c r="L177" s="1754"/>
      <c r="M177" s="1754"/>
      <c r="N177" s="1754"/>
      <c r="O177" s="1754"/>
      <c r="P177" s="1754"/>
      <c r="Q177" s="1799"/>
      <c r="R177" s="1799"/>
      <c r="S177" s="1799"/>
      <c r="T177" s="1799"/>
      <c r="U177" s="2382"/>
    </row>
    <row r="178" spans="1:21" ht="26.25" hidden="1" customHeight="1" x14ac:dyDescent="0.25">
      <c r="A178" s="1764"/>
      <c r="B178" s="1254"/>
      <c r="C178" s="2764"/>
      <c r="D178" s="1781" t="s">
        <v>2359</v>
      </c>
      <c r="E178" s="2706" t="s">
        <v>2360</v>
      </c>
      <c r="F178" s="1719"/>
      <c r="G178" s="1239" t="s">
        <v>1767</v>
      </c>
      <c r="H178" s="1799"/>
      <c r="I178" s="1754"/>
      <c r="J178" s="1754"/>
      <c r="K178" s="1754"/>
      <c r="L178" s="1754"/>
      <c r="M178" s="1754"/>
      <c r="N178" s="1754"/>
      <c r="O178" s="1754"/>
      <c r="P178" s="1754"/>
      <c r="Q178" s="1799"/>
      <c r="R178" s="1799"/>
      <c r="S178" s="1799"/>
      <c r="T178" s="1799"/>
      <c r="U178" s="2382"/>
    </row>
    <row r="179" spans="1:21" ht="22.5" hidden="1" customHeight="1" x14ac:dyDescent="0.25">
      <c r="A179" s="1764"/>
      <c r="B179" s="1254"/>
      <c r="C179" s="2764"/>
      <c r="D179" s="2740"/>
      <c r="E179" s="2707"/>
      <c r="F179" s="1817"/>
      <c r="G179" s="1239"/>
      <c r="H179" s="1799"/>
      <c r="I179" s="1754"/>
      <c r="J179" s="1754"/>
      <c r="K179" s="1754"/>
      <c r="L179" s="1754"/>
      <c r="M179" s="1754"/>
      <c r="N179" s="1754"/>
      <c r="O179" s="1754"/>
      <c r="P179" s="1754"/>
      <c r="Q179" s="1799"/>
      <c r="R179" s="1799"/>
      <c r="S179" s="1799"/>
      <c r="T179" s="1799"/>
      <c r="U179" s="2382"/>
    </row>
    <row r="180" spans="1:21" ht="20.25" hidden="1" customHeight="1" x14ac:dyDescent="0.25">
      <c r="A180" s="1764"/>
      <c r="B180" s="1254"/>
      <c r="C180" s="2764"/>
      <c r="D180" s="2740"/>
      <c r="E180" s="2707"/>
      <c r="F180" s="1817"/>
      <c r="G180" s="1239"/>
      <c r="H180" s="1799"/>
      <c r="I180" s="1754"/>
      <c r="J180" s="1754"/>
      <c r="K180" s="1754"/>
      <c r="L180" s="1754"/>
      <c r="M180" s="1754"/>
      <c r="N180" s="1754"/>
      <c r="O180" s="1754"/>
      <c r="P180" s="1754"/>
      <c r="Q180" s="1799"/>
      <c r="R180" s="1799"/>
      <c r="S180" s="1799"/>
      <c r="T180" s="1799"/>
      <c r="U180" s="2382"/>
    </row>
    <row r="181" spans="1:21" ht="9.9499999999999993" hidden="1" customHeight="1" x14ac:dyDescent="0.25">
      <c r="A181" s="1764"/>
      <c r="B181" s="1254"/>
      <c r="C181" s="2764"/>
      <c r="D181" s="2743"/>
      <c r="E181" s="2709"/>
      <c r="F181" s="1817"/>
      <c r="G181" s="1239"/>
      <c r="H181" s="1799"/>
      <c r="I181" s="1754"/>
      <c r="J181" s="1754"/>
      <c r="K181" s="1754"/>
      <c r="L181" s="1754"/>
      <c r="M181" s="1754"/>
      <c r="N181" s="1754"/>
      <c r="O181" s="1754"/>
      <c r="P181" s="1754"/>
      <c r="Q181" s="1799"/>
      <c r="R181" s="1799"/>
      <c r="S181" s="1799"/>
      <c r="T181" s="1799"/>
      <c r="U181" s="2382"/>
    </row>
    <row r="182" spans="1:21" ht="21" hidden="1" customHeight="1" x14ac:dyDescent="0.25">
      <c r="A182" s="1764"/>
      <c r="B182" s="1254"/>
      <c r="C182" s="1802"/>
      <c r="D182" s="2740" t="s">
        <v>2361</v>
      </c>
      <c r="E182" s="2772" t="s">
        <v>2362</v>
      </c>
      <c r="F182" s="2773"/>
      <c r="G182" s="1239" t="s">
        <v>1767</v>
      </c>
      <c r="H182" s="1799"/>
      <c r="I182" s="1754"/>
      <c r="J182" s="1754"/>
      <c r="K182" s="1754"/>
      <c r="L182" s="1754"/>
      <c r="M182" s="1754"/>
      <c r="N182" s="1754"/>
      <c r="O182" s="1754"/>
      <c r="P182" s="1754"/>
      <c r="Q182" s="1799"/>
      <c r="R182" s="1799"/>
      <c r="S182" s="1799"/>
      <c r="T182" s="1799"/>
      <c r="U182" s="2382"/>
    </row>
    <row r="183" spans="1:21" ht="9.9499999999999993" hidden="1" customHeight="1" x14ac:dyDescent="0.25">
      <c r="A183" s="1764"/>
      <c r="B183" s="1765"/>
      <c r="C183" s="1802"/>
      <c r="D183" s="2740"/>
      <c r="E183" s="2774"/>
      <c r="F183" s="2775"/>
      <c r="G183" s="1239"/>
      <c r="H183" s="1799"/>
      <c r="I183" s="1761"/>
      <c r="J183" s="1761"/>
      <c r="K183" s="1761"/>
      <c r="L183" s="1761"/>
      <c r="M183" s="1761"/>
      <c r="N183" s="1761"/>
      <c r="O183" s="1761"/>
      <c r="P183" s="1761"/>
      <c r="Q183" s="1672"/>
      <c r="R183" s="1672"/>
      <c r="S183" s="1672"/>
      <c r="T183" s="1672"/>
      <c r="U183" s="2404"/>
    </row>
    <row r="184" spans="1:21" ht="48.75" hidden="1" customHeight="1" x14ac:dyDescent="0.25">
      <c r="A184" s="1764"/>
      <c r="B184" s="1779" t="s">
        <v>1155</v>
      </c>
      <c r="C184" s="1816" t="s">
        <v>2363</v>
      </c>
      <c r="D184" s="2759" t="s">
        <v>2364</v>
      </c>
      <c r="E184" s="2706" t="s">
        <v>2365</v>
      </c>
      <c r="F184" s="1784"/>
      <c r="G184" s="1239" t="s">
        <v>1767</v>
      </c>
      <c r="H184" s="1799"/>
      <c r="I184" s="1761"/>
      <c r="J184" s="1761"/>
      <c r="K184" s="1761"/>
      <c r="L184" s="1761"/>
      <c r="M184" s="1761"/>
      <c r="N184" s="1761"/>
      <c r="O184" s="1761"/>
      <c r="P184" s="1761"/>
      <c r="Q184" s="1672"/>
      <c r="R184" s="1672"/>
      <c r="S184" s="1672"/>
      <c r="T184" s="1672"/>
      <c r="U184" s="2404"/>
    </row>
    <row r="185" spans="1:21" ht="9.9499999999999993" hidden="1" customHeight="1" x14ac:dyDescent="0.25">
      <c r="A185" s="1764"/>
      <c r="B185" s="1809"/>
      <c r="C185" s="2776"/>
      <c r="D185" s="2761"/>
      <c r="E185" s="2709"/>
      <c r="F185" s="1784"/>
      <c r="G185" s="2750"/>
      <c r="H185" s="1672"/>
      <c r="I185" s="1761"/>
      <c r="J185" s="1761"/>
      <c r="K185" s="1761"/>
      <c r="L185" s="1761"/>
      <c r="M185" s="1761"/>
      <c r="N185" s="1761"/>
      <c r="O185" s="1761"/>
      <c r="P185" s="1761"/>
      <c r="Q185" s="1672"/>
      <c r="R185" s="1672"/>
      <c r="S185" s="1672"/>
      <c r="T185" s="1672"/>
      <c r="U185" s="2404"/>
    </row>
    <row r="186" spans="1:21" ht="30" hidden="1" customHeight="1" x14ac:dyDescent="0.25">
      <c r="A186" s="1764"/>
      <c r="B186" s="1806" t="s">
        <v>1176</v>
      </c>
      <c r="C186" s="1766" t="s">
        <v>2366</v>
      </c>
      <c r="D186" s="2777" t="s">
        <v>2367</v>
      </c>
      <c r="E186" s="2706" t="s">
        <v>2368</v>
      </c>
      <c r="F186" s="1784"/>
      <c r="G186" s="2750" t="s">
        <v>1767</v>
      </c>
      <c r="H186" s="1672"/>
      <c r="I186" s="1761"/>
      <c r="J186" s="1761"/>
      <c r="K186" s="1761"/>
      <c r="L186" s="1761"/>
      <c r="M186" s="1761"/>
      <c r="N186" s="1761"/>
      <c r="O186" s="1761"/>
      <c r="P186" s="1761"/>
      <c r="Q186" s="1672"/>
      <c r="R186" s="1672"/>
      <c r="S186" s="1672"/>
      <c r="T186" s="1672"/>
      <c r="U186" s="2404"/>
    </row>
    <row r="187" spans="1:21" ht="9.9499999999999993" hidden="1" customHeight="1" x14ac:dyDescent="0.25">
      <c r="A187" s="1786"/>
      <c r="B187" s="1809"/>
      <c r="C187" s="2760"/>
      <c r="D187" s="2778"/>
      <c r="E187" s="2709"/>
      <c r="F187" s="1817"/>
      <c r="G187" s="1239"/>
      <c r="H187" s="1799"/>
      <c r="I187" s="1754"/>
      <c r="J187" s="1754"/>
      <c r="K187" s="1754"/>
      <c r="L187" s="1754"/>
      <c r="M187" s="1754"/>
      <c r="N187" s="1754"/>
      <c r="O187" s="1754"/>
      <c r="P187" s="1754"/>
      <c r="Q187" s="1799"/>
      <c r="R187" s="1799"/>
      <c r="S187" s="1799"/>
      <c r="T187" s="1799"/>
      <c r="U187" s="1799"/>
    </row>
    <row r="188" spans="1:21" ht="15" customHeight="1" thickBot="1" x14ac:dyDescent="0.3">
      <c r="A188" s="1812" t="s">
        <v>2369</v>
      </c>
      <c r="B188" s="1794"/>
      <c r="C188" s="1794"/>
      <c r="D188" s="1794"/>
      <c r="E188" s="1794"/>
      <c r="F188" s="1794"/>
      <c r="G188" s="1813"/>
      <c r="H188" s="1813"/>
      <c r="I188" s="1813"/>
      <c r="J188" s="1813"/>
      <c r="K188" s="1813"/>
      <c r="L188" s="1813"/>
      <c r="M188" s="1813"/>
      <c r="N188" s="1813"/>
      <c r="O188" s="1813"/>
      <c r="P188" s="1813"/>
      <c r="Q188" s="1813"/>
      <c r="R188" s="1813"/>
      <c r="S188" s="1813"/>
      <c r="T188" s="1813"/>
      <c r="U188" s="1814"/>
    </row>
    <row r="189" spans="1:21" ht="30.75" hidden="1" customHeight="1" x14ac:dyDescent="0.25">
      <c r="A189" s="1783" t="s">
        <v>1842</v>
      </c>
      <c r="B189" s="1250" t="s">
        <v>236</v>
      </c>
      <c r="C189" s="1803" t="s">
        <v>1845</v>
      </c>
      <c r="D189" s="1803" t="s">
        <v>2370</v>
      </c>
      <c r="E189" s="2706" t="s">
        <v>1846</v>
      </c>
      <c r="F189" s="1719"/>
      <c r="G189" s="1229" t="s">
        <v>37</v>
      </c>
      <c r="H189" s="2418"/>
      <c r="I189" s="1752"/>
      <c r="J189" s="1752"/>
      <c r="K189" s="1752"/>
      <c r="L189" s="1752"/>
      <c r="M189" s="1752"/>
      <c r="N189" s="1752"/>
      <c r="O189" s="1752"/>
      <c r="P189" s="1752"/>
      <c r="Q189" s="2418"/>
      <c r="R189" s="2418"/>
      <c r="S189" s="2418"/>
      <c r="T189" s="2418"/>
      <c r="U189" s="2380"/>
    </row>
    <row r="190" spans="1:21" ht="9.9499999999999993" hidden="1" customHeight="1" x14ac:dyDescent="0.25">
      <c r="A190" s="1786"/>
      <c r="B190" s="1257"/>
      <c r="C190" s="2760"/>
      <c r="D190" s="2760"/>
      <c r="E190" s="2709"/>
      <c r="F190" s="2779"/>
      <c r="G190" s="1229"/>
      <c r="H190" s="2418"/>
      <c r="I190" s="1752"/>
      <c r="J190" s="1752"/>
      <c r="K190" s="1752"/>
      <c r="L190" s="1752"/>
      <c r="M190" s="1752"/>
      <c r="N190" s="1752"/>
      <c r="O190" s="1752"/>
      <c r="P190" s="1752"/>
      <c r="Q190" s="2418"/>
      <c r="R190" s="2418"/>
      <c r="S190" s="2418"/>
      <c r="T190" s="2418"/>
      <c r="U190" s="2380"/>
    </row>
    <row r="191" spans="1:21" ht="24.95" hidden="1" customHeight="1" x14ac:dyDescent="0.25">
      <c r="A191" s="2780" t="s">
        <v>2371</v>
      </c>
      <c r="B191" s="2781" t="s">
        <v>486</v>
      </c>
      <c r="C191" s="1772" t="s">
        <v>1885</v>
      </c>
      <c r="D191" s="1803" t="s">
        <v>2372</v>
      </c>
      <c r="E191" s="2706" t="s">
        <v>1885</v>
      </c>
      <c r="F191" s="1784"/>
      <c r="G191" s="1239" t="s">
        <v>293</v>
      </c>
      <c r="H191" s="1799"/>
      <c r="I191" s="1754"/>
      <c r="J191" s="1754"/>
      <c r="K191" s="1754"/>
      <c r="L191" s="1754"/>
      <c r="M191" s="1754"/>
      <c r="N191" s="1754"/>
      <c r="O191" s="1754"/>
      <c r="P191" s="1754"/>
      <c r="Q191" s="1799"/>
      <c r="R191" s="1799"/>
      <c r="S191" s="1799"/>
      <c r="T191" s="1799"/>
      <c r="U191" s="2382"/>
    </row>
    <row r="192" spans="1:21" ht="9.9499999999999993" hidden="1" customHeight="1" x14ac:dyDescent="0.25">
      <c r="A192" s="2780"/>
      <c r="B192" s="2781"/>
      <c r="C192" s="2782"/>
      <c r="D192" s="2760"/>
      <c r="E192" s="2709"/>
      <c r="F192" s="1817"/>
      <c r="G192" s="1239"/>
      <c r="H192" s="1799"/>
      <c r="I192" s="1754"/>
      <c r="J192" s="1754"/>
      <c r="K192" s="1754"/>
      <c r="L192" s="1754"/>
      <c r="M192" s="1754"/>
      <c r="N192" s="1754"/>
      <c r="O192" s="1754"/>
      <c r="P192" s="1754"/>
      <c r="Q192" s="1799"/>
      <c r="R192" s="1799"/>
      <c r="S192" s="1799"/>
      <c r="T192" s="1799"/>
      <c r="U192" s="2382"/>
    </row>
    <row r="193" spans="1:21" s="1763" customFormat="1" ht="18" hidden="1" customHeight="1" x14ac:dyDescent="0.25">
      <c r="A193" s="2780"/>
      <c r="B193" s="2781"/>
      <c r="C193" s="1772" t="s">
        <v>1892</v>
      </c>
      <c r="D193" s="1803" t="s">
        <v>2380</v>
      </c>
      <c r="E193" s="2706" t="s">
        <v>1892</v>
      </c>
      <c r="F193" s="1784"/>
      <c r="G193" s="1239" t="s">
        <v>1907</v>
      </c>
      <c r="H193" s="1799"/>
      <c r="I193" s="1822"/>
      <c r="J193" s="1822"/>
      <c r="K193" s="1822"/>
      <c r="L193" s="1822"/>
      <c r="M193" s="1822"/>
      <c r="N193" s="1822"/>
      <c r="O193" s="1822"/>
      <c r="P193" s="1822"/>
      <c r="Q193" s="1822"/>
      <c r="R193" s="1822"/>
      <c r="S193" s="1822"/>
      <c r="T193" s="1822"/>
      <c r="U193" s="2460"/>
    </row>
    <row r="194" spans="1:21" s="1763" customFormat="1" ht="9.9499999999999993" hidden="1" customHeight="1" x14ac:dyDescent="0.25">
      <c r="A194" s="2780"/>
      <c r="B194" s="2781"/>
      <c r="C194" s="2782"/>
      <c r="D194" s="2760"/>
      <c r="E194" s="2709"/>
      <c r="F194" s="1817"/>
      <c r="G194" s="1239"/>
      <c r="H194" s="1799"/>
      <c r="I194" s="1822"/>
      <c r="J194" s="1822"/>
      <c r="K194" s="1822"/>
      <c r="L194" s="1822"/>
      <c r="M194" s="1822"/>
      <c r="N194" s="1822"/>
      <c r="O194" s="1822"/>
      <c r="P194" s="1822"/>
      <c r="Q194" s="1822"/>
      <c r="R194" s="1822"/>
      <c r="S194" s="1822"/>
      <c r="T194" s="1822"/>
      <c r="U194" s="2460"/>
    </row>
    <row r="195" spans="1:21" s="1763" customFormat="1" ht="24.95" hidden="1" customHeight="1" x14ac:dyDescent="0.25">
      <c r="A195" s="2780"/>
      <c r="B195" s="2781"/>
      <c r="C195" s="1772" t="s">
        <v>1898</v>
      </c>
      <c r="D195" s="1803" t="s">
        <v>2390</v>
      </c>
      <c r="E195" s="2706" t="s">
        <v>1898</v>
      </c>
      <c r="F195" s="1784"/>
      <c r="G195" s="1239" t="s">
        <v>1899</v>
      </c>
      <c r="H195" s="1799"/>
      <c r="I195" s="2783"/>
      <c r="J195" s="2783"/>
      <c r="K195" s="2783"/>
      <c r="L195" s="2783"/>
      <c r="M195" s="2783"/>
      <c r="N195" s="2783"/>
      <c r="O195" s="2783"/>
      <c r="P195" s="2783"/>
      <c r="Q195" s="1799"/>
      <c r="R195" s="1799"/>
      <c r="S195" s="1799"/>
      <c r="T195" s="1799"/>
      <c r="U195" s="2382"/>
    </row>
    <row r="196" spans="1:21" s="1763" customFormat="1" ht="9.9499999999999993" hidden="1" customHeight="1" x14ac:dyDescent="0.25">
      <c r="A196" s="2780"/>
      <c r="B196" s="2781"/>
      <c r="C196" s="2782"/>
      <c r="D196" s="2760"/>
      <c r="E196" s="2709"/>
      <c r="F196" s="1817"/>
      <c r="G196" s="1239"/>
      <c r="H196" s="1799"/>
      <c r="I196" s="2783"/>
      <c r="J196" s="2783"/>
      <c r="K196" s="2783"/>
      <c r="L196" s="2783"/>
      <c r="M196" s="2783"/>
      <c r="N196" s="2783"/>
      <c r="O196" s="2783"/>
      <c r="P196" s="2783"/>
      <c r="Q196" s="1799"/>
      <c r="R196" s="1799"/>
      <c r="S196" s="1799"/>
      <c r="T196" s="1799"/>
      <c r="U196" s="2382"/>
    </row>
    <row r="197" spans="1:21" s="1763" customFormat="1" ht="19.5" hidden="1" customHeight="1" x14ac:dyDescent="0.25">
      <c r="A197" s="2780"/>
      <c r="B197" s="2781"/>
      <c r="C197" s="1803" t="s">
        <v>2397</v>
      </c>
      <c r="D197" s="1803" t="s">
        <v>2398</v>
      </c>
      <c r="E197" s="2706" t="s">
        <v>2399</v>
      </c>
      <c r="F197" s="1784"/>
      <c r="G197" s="1239" t="s">
        <v>2400</v>
      </c>
      <c r="H197" s="1799"/>
      <c r="I197" s="2783"/>
      <c r="J197" s="2783"/>
      <c r="K197" s="2783"/>
      <c r="L197" s="2783"/>
      <c r="M197" s="2783"/>
      <c r="N197" s="2783"/>
      <c r="O197" s="2783"/>
      <c r="P197" s="2783"/>
      <c r="Q197" s="1799"/>
      <c r="R197" s="1799"/>
      <c r="S197" s="1799"/>
      <c r="T197" s="1799"/>
      <c r="U197" s="2382"/>
    </row>
    <row r="198" spans="1:21" s="1763" customFormat="1" ht="9.9499999999999993" hidden="1" customHeight="1" x14ac:dyDescent="0.25">
      <c r="A198" s="2780"/>
      <c r="B198" s="2781"/>
      <c r="C198" s="2760"/>
      <c r="D198" s="2760"/>
      <c r="E198" s="2709"/>
      <c r="F198" s="1817"/>
      <c r="G198" s="1239"/>
      <c r="H198" s="1799"/>
      <c r="I198" s="2783"/>
      <c r="J198" s="2783"/>
      <c r="K198" s="2783"/>
      <c r="L198" s="2783"/>
      <c r="M198" s="2783"/>
      <c r="N198" s="2783"/>
      <c r="O198" s="2783"/>
      <c r="P198" s="2783"/>
      <c r="Q198" s="1799"/>
      <c r="R198" s="1799"/>
      <c r="S198" s="1799"/>
      <c r="T198" s="1799"/>
      <c r="U198" s="2382"/>
    </row>
    <row r="199" spans="1:21" s="1763" customFormat="1" ht="36" hidden="1" customHeight="1" x14ac:dyDescent="0.25">
      <c r="A199" s="2780"/>
      <c r="B199" s="2781"/>
      <c r="C199" s="1803" t="s">
        <v>1821</v>
      </c>
      <c r="D199" s="1803" t="s">
        <v>2404</v>
      </c>
      <c r="E199" s="2706" t="s">
        <v>1825</v>
      </c>
      <c r="F199" s="1784"/>
      <c r="G199" s="1239" t="s">
        <v>1826</v>
      </c>
      <c r="H199" s="1799"/>
      <c r="I199" s="2783"/>
      <c r="J199" s="2783"/>
      <c r="K199" s="2783"/>
      <c r="L199" s="2783"/>
      <c r="M199" s="2783"/>
      <c r="N199" s="2783"/>
      <c r="O199" s="2783"/>
      <c r="P199" s="2783"/>
      <c r="Q199" s="1799"/>
      <c r="R199" s="1799"/>
      <c r="S199" s="1799"/>
      <c r="T199" s="1799"/>
      <c r="U199" s="2382"/>
    </row>
    <row r="200" spans="1:21" s="1763" customFormat="1" ht="9.9499999999999993" hidden="1" customHeight="1" x14ac:dyDescent="0.25">
      <c r="A200" s="2780"/>
      <c r="B200" s="2781"/>
      <c r="C200" s="2760"/>
      <c r="D200" s="2760"/>
      <c r="E200" s="2709"/>
      <c r="F200" s="1817"/>
      <c r="G200" s="1239"/>
      <c r="H200" s="1799"/>
      <c r="I200" s="2783"/>
      <c r="J200" s="2783"/>
      <c r="K200" s="2783"/>
      <c r="L200" s="2783"/>
      <c r="M200" s="2783"/>
      <c r="N200" s="2783"/>
      <c r="O200" s="2783"/>
      <c r="P200" s="2783"/>
      <c r="Q200" s="1799"/>
      <c r="R200" s="1799"/>
      <c r="S200" s="1799"/>
      <c r="T200" s="1799"/>
      <c r="U200" s="2382"/>
    </row>
    <row r="201" spans="1:21" s="1763" customFormat="1" ht="44.25" hidden="1" customHeight="1" x14ac:dyDescent="0.25">
      <c r="A201" s="2780"/>
      <c r="B201" s="2781"/>
      <c r="C201" s="1772" t="s">
        <v>2409</v>
      </c>
      <c r="D201" s="1803" t="s">
        <v>2410</v>
      </c>
      <c r="E201" s="2706" t="s">
        <v>2409</v>
      </c>
      <c r="F201" s="1784"/>
      <c r="G201" s="1239" t="s">
        <v>293</v>
      </c>
      <c r="H201" s="1799"/>
      <c r="I201" s="1773"/>
      <c r="J201" s="1773"/>
      <c r="K201" s="1773"/>
      <c r="L201" s="1773"/>
      <c r="M201" s="1773"/>
      <c r="N201" s="1773"/>
      <c r="O201" s="1773"/>
      <c r="P201" s="1773"/>
      <c r="Q201" s="1799"/>
      <c r="R201" s="1799"/>
      <c r="S201" s="1799"/>
      <c r="T201" s="1799"/>
      <c r="U201" s="2382"/>
    </row>
    <row r="202" spans="1:21" s="1763" customFormat="1" ht="9.9499999999999993" hidden="1" customHeight="1" x14ac:dyDescent="0.25">
      <c r="A202" s="2780"/>
      <c r="B202" s="2781"/>
      <c r="C202" s="2782"/>
      <c r="D202" s="2760"/>
      <c r="E202" s="2709"/>
      <c r="F202" s="1817"/>
      <c r="G202" s="1239"/>
      <c r="H202" s="1799"/>
      <c r="I202" s="1773"/>
      <c r="J202" s="1773"/>
      <c r="K202" s="1773"/>
      <c r="L202" s="1773"/>
      <c r="M202" s="1773"/>
      <c r="N202" s="1773"/>
      <c r="O202" s="1773"/>
      <c r="P202" s="1773"/>
      <c r="Q202" s="1799"/>
      <c r="R202" s="1799"/>
      <c r="S202" s="1799"/>
      <c r="T202" s="1799"/>
      <c r="U202" s="2382"/>
    </row>
    <row r="203" spans="1:21" s="1763" customFormat="1" ht="26.25" hidden="1" customHeight="1" x14ac:dyDescent="0.25">
      <c r="A203" s="2780"/>
      <c r="B203" s="2781"/>
      <c r="C203" s="1772" t="s">
        <v>1880</v>
      </c>
      <c r="D203" s="1803" t="s">
        <v>2411</v>
      </c>
      <c r="E203" s="2706" t="s">
        <v>1880</v>
      </c>
      <c r="F203" s="1784"/>
      <c r="G203" s="1239" t="s">
        <v>293</v>
      </c>
      <c r="H203" s="1799"/>
      <c r="I203" s="1773"/>
      <c r="J203" s="1773"/>
      <c r="K203" s="1773"/>
      <c r="L203" s="1773"/>
      <c r="M203" s="1773"/>
      <c r="N203" s="1773"/>
      <c r="O203" s="1773"/>
      <c r="P203" s="1773"/>
      <c r="Q203" s="1799"/>
      <c r="R203" s="1799"/>
      <c r="S203" s="1799"/>
      <c r="T203" s="1799"/>
      <c r="U203" s="2382"/>
    </row>
    <row r="204" spans="1:21" s="1763" customFormat="1" ht="9.9499999999999993" hidden="1" customHeight="1" x14ac:dyDescent="0.25">
      <c r="A204" s="2784"/>
      <c r="B204" s="2785"/>
      <c r="C204" s="2782"/>
      <c r="D204" s="2760"/>
      <c r="E204" s="2709"/>
      <c r="F204" s="1817"/>
      <c r="G204" s="1239"/>
      <c r="H204" s="1799"/>
      <c r="I204" s="1773"/>
      <c r="J204" s="1773"/>
      <c r="K204" s="1773"/>
      <c r="L204" s="1773"/>
      <c r="M204" s="1773"/>
      <c r="N204" s="1773"/>
      <c r="O204" s="1773"/>
      <c r="P204" s="1773"/>
      <c r="Q204" s="1799"/>
      <c r="R204" s="1799"/>
      <c r="S204" s="1799"/>
      <c r="T204" s="1799"/>
      <c r="U204" s="2382"/>
    </row>
    <row r="205" spans="1:21" s="1763" customFormat="1" ht="9.9499999999999993" customHeight="1" x14ac:dyDescent="0.25">
      <c r="A205" s="2786"/>
      <c r="B205" s="2787"/>
      <c r="C205" s="2788"/>
      <c r="D205" s="1766"/>
      <c r="E205" s="1768"/>
      <c r="F205" s="1784"/>
      <c r="G205" s="1239"/>
      <c r="H205" s="1799"/>
      <c r="I205" s="1773"/>
      <c r="J205" s="1773"/>
      <c r="K205" s="1773"/>
      <c r="L205" s="1773"/>
      <c r="M205" s="1773"/>
      <c r="N205" s="1773"/>
      <c r="O205" s="1773"/>
      <c r="P205" s="1773"/>
      <c r="Q205" s="1799"/>
      <c r="R205" s="1799"/>
      <c r="S205" s="1799"/>
      <c r="T205" s="1799"/>
      <c r="U205" s="2382"/>
    </row>
    <row r="206" spans="1:21" s="1763" customFormat="1" ht="30.75" customHeight="1" x14ac:dyDescent="0.25">
      <c r="A206" s="1700" t="s">
        <v>2112</v>
      </c>
      <c r="B206" s="1250" t="s">
        <v>525</v>
      </c>
      <c r="C206" s="1772" t="s">
        <v>1828</v>
      </c>
      <c r="D206" s="1700" t="s">
        <v>2416</v>
      </c>
      <c r="E206" s="2772" t="s">
        <v>2417</v>
      </c>
      <c r="F206" s="2773"/>
      <c r="G206" s="1239" t="s">
        <v>587</v>
      </c>
      <c r="H206" s="1799"/>
      <c r="I206" s="1773"/>
      <c r="J206" s="1773"/>
      <c r="K206" s="1773"/>
      <c r="L206" s="1773"/>
      <c r="M206" s="1773"/>
      <c r="N206" s="1773"/>
      <c r="O206" s="1773"/>
      <c r="P206" s="1773"/>
      <c r="Q206" s="1799"/>
      <c r="R206" s="1799"/>
      <c r="S206" s="1799"/>
      <c r="T206" s="1799"/>
      <c r="U206" s="2382"/>
    </row>
    <row r="207" spans="1:21" s="1763" customFormat="1" ht="9.9499999999999993" customHeight="1" x14ac:dyDescent="0.25">
      <c r="A207" s="1725"/>
      <c r="B207" s="1257"/>
      <c r="C207" s="2782"/>
      <c r="D207" s="1725"/>
      <c r="E207" s="2774"/>
      <c r="F207" s="2775"/>
      <c r="G207" s="1239"/>
      <c r="H207" s="1799"/>
      <c r="I207" s="1773"/>
      <c r="J207" s="1773"/>
      <c r="K207" s="1773"/>
      <c r="L207" s="1773"/>
      <c r="M207" s="1773"/>
      <c r="N207" s="1773"/>
      <c r="O207" s="1773"/>
      <c r="P207" s="1773"/>
      <c r="Q207" s="1799"/>
      <c r="R207" s="1799"/>
      <c r="S207" s="1799"/>
      <c r="T207" s="1799"/>
      <c r="U207" s="2382"/>
    </row>
    <row r="208" spans="1:21" s="1763" customFormat="1" ht="30" customHeight="1" x14ac:dyDescent="0.25">
      <c r="A208" s="2789" t="s">
        <v>1815</v>
      </c>
      <c r="B208" s="2790" t="s">
        <v>2418</v>
      </c>
      <c r="C208" s="1803" t="s">
        <v>2419</v>
      </c>
      <c r="D208" s="1803" t="s">
        <v>2420</v>
      </c>
      <c r="E208" s="2706" t="s">
        <v>1820</v>
      </c>
      <c r="F208" s="1719" t="s">
        <v>2579</v>
      </c>
      <c r="G208" s="2700" t="s">
        <v>37</v>
      </c>
      <c r="H208" s="2762">
        <f t="shared" ref="H208:H215" si="8">(I208+J208+K208+L208)</f>
        <v>1</v>
      </c>
      <c r="I208" s="1709" t="s">
        <v>1848</v>
      </c>
      <c r="J208" s="1709"/>
      <c r="K208" s="1709"/>
      <c r="L208" s="1709"/>
      <c r="M208" s="1709"/>
      <c r="N208" s="1773"/>
      <c r="O208" s="1773"/>
      <c r="P208" s="1773"/>
      <c r="Q208" s="1799"/>
      <c r="R208" s="1799"/>
      <c r="S208" s="1799"/>
      <c r="T208" s="1799"/>
      <c r="U208" s="2382"/>
    </row>
    <row r="209" spans="1:21" s="1763" customFormat="1" ht="30" customHeight="1" x14ac:dyDescent="0.25">
      <c r="A209" s="2789"/>
      <c r="B209" s="2791"/>
      <c r="C209" s="1766"/>
      <c r="D209" s="1766"/>
      <c r="E209" s="2707"/>
      <c r="F209" s="1719" t="s">
        <v>2641</v>
      </c>
      <c r="G209" s="2700" t="s">
        <v>37</v>
      </c>
      <c r="H209" s="2762">
        <f t="shared" si="8"/>
        <v>50</v>
      </c>
      <c r="I209" s="2708" t="s">
        <v>2279</v>
      </c>
      <c r="J209" s="2708" t="s">
        <v>2299</v>
      </c>
      <c r="K209" s="2708" t="s">
        <v>2299</v>
      </c>
      <c r="L209" s="2708" t="s">
        <v>2299</v>
      </c>
      <c r="M209" s="2708" t="s">
        <v>2584</v>
      </c>
      <c r="N209" s="1773"/>
      <c r="O209" s="1773"/>
      <c r="P209" s="1773"/>
      <c r="Q209" s="1799"/>
      <c r="R209" s="1799"/>
      <c r="S209" s="1799"/>
      <c r="T209" s="1799"/>
      <c r="U209" s="2382"/>
    </row>
    <row r="210" spans="1:21" s="1763" customFormat="1" ht="30" customHeight="1" x14ac:dyDescent="0.25">
      <c r="A210" s="2789"/>
      <c r="B210" s="2791"/>
      <c r="C210" s="1766"/>
      <c r="D210" s="1766"/>
      <c r="E210" s="2707"/>
      <c r="F210" s="1719" t="s">
        <v>2642</v>
      </c>
      <c r="G210" s="2700" t="s">
        <v>37</v>
      </c>
      <c r="H210" s="2762">
        <f t="shared" si="8"/>
        <v>30</v>
      </c>
      <c r="I210" s="2708" t="s">
        <v>1827</v>
      </c>
      <c r="J210" s="2708" t="s">
        <v>2532</v>
      </c>
      <c r="K210" s="2708" t="s">
        <v>2532</v>
      </c>
      <c r="L210" s="2708" t="s">
        <v>2532</v>
      </c>
      <c r="M210" s="2708" t="s">
        <v>2643</v>
      </c>
      <c r="N210" s="1773"/>
      <c r="O210" s="1773"/>
      <c r="P210" s="1773"/>
      <c r="Q210" s="1799"/>
      <c r="R210" s="1799"/>
      <c r="S210" s="1799"/>
      <c r="T210" s="1799"/>
      <c r="U210" s="2382"/>
    </row>
    <row r="211" spans="1:21" s="1763" customFormat="1" ht="26.25" customHeight="1" x14ac:dyDescent="0.25">
      <c r="A211" s="2792"/>
      <c r="B211" s="2791"/>
      <c r="C211" s="1803" t="s">
        <v>1790</v>
      </c>
      <c r="D211" s="1803" t="s">
        <v>2423</v>
      </c>
      <c r="E211" s="2706" t="s">
        <v>1816</v>
      </c>
      <c r="F211" s="1719" t="s">
        <v>2644</v>
      </c>
      <c r="G211" s="2700" t="s">
        <v>37</v>
      </c>
      <c r="H211" s="2762">
        <f t="shared" si="8"/>
        <v>1</v>
      </c>
      <c r="I211" s="2708" t="s">
        <v>1848</v>
      </c>
      <c r="J211" s="2708"/>
      <c r="K211" s="2708"/>
      <c r="L211" s="2708"/>
      <c r="M211" s="2708"/>
      <c r="N211" s="1773"/>
      <c r="O211" s="1773"/>
      <c r="P211" s="1773"/>
      <c r="Q211" s="1799"/>
      <c r="R211" s="1799"/>
      <c r="S211" s="1799"/>
      <c r="T211" s="1799"/>
      <c r="U211" s="2382"/>
    </row>
    <row r="212" spans="1:21" s="1763" customFormat="1" ht="26.25" customHeight="1" x14ac:dyDescent="0.25">
      <c r="A212" s="2789"/>
      <c r="B212" s="2791"/>
      <c r="C212" s="1766"/>
      <c r="D212" s="1766"/>
      <c r="E212" s="2707"/>
      <c r="F212" s="1719" t="s">
        <v>2645</v>
      </c>
      <c r="G212" s="2700" t="s">
        <v>37</v>
      </c>
      <c r="H212" s="2762">
        <f t="shared" si="8"/>
        <v>40</v>
      </c>
      <c r="I212" s="2708" t="s">
        <v>2279</v>
      </c>
      <c r="J212" s="2708" t="s">
        <v>2299</v>
      </c>
      <c r="K212" s="2708" t="s">
        <v>2299</v>
      </c>
      <c r="L212" s="2708" t="s">
        <v>2279</v>
      </c>
      <c r="M212" s="2708" t="s">
        <v>2646</v>
      </c>
      <c r="N212" s="1773"/>
      <c r="O212" s="1773"/>
      <c r="P212" s="1773"/>
      <c r="Q212" s="1799"/>
      <c r="R212" s="1799"/>
      <c r="S212" s="1799"/>
      <c r="T212" s="1799"/>
      <c r="U212" s="2382"/>
    </row>
    <row r="213" spans="1:21" s="1763" customFormat="1" ht="26.25" customHeight="1" x14ac:dyDescent="0.25">
      <c r="A213" s="2789"/>
      <c r="B213" s="2791"/>
      <c r="C213" s="1766"/>
      <c r="D213" s="1766"/>
      <c r="E213" s="2707"/>
      <c r="F213" s="1719" t="s">
        <v>2647</v>
      </c>
      <c r="G213" s="2700" t="s">
        <v>37</v>
      </c>
      <c r="H213" s="2762">
        <f t="shared" si="8"/>
        <v>30</v>
      </c>
      <c r="I213" s="2708" t="s">
        <v>2279</v>
      </c>
      <c r="J213" s="2708" t="s">
        <v>2532</v>
      </c>
      <c r="K213" s="2708" t="s">
        <v>2532</v>
      </c>
      <c r="L213" s="2708" t="s">
        <v>2279</v>
      </c>
      <c r="M213" s="2708" t="s">
        <v>2586</v>
      </c>
      <c r="N213" s="1773"/>
      <c r="O213" s="1773"/>
      <c r="P213" s="1773"/>
      <c r="Q213" s="1799"/>
      <c r="R213" s="1799"/>
      <c r="S213" s="1799"/>
      <c r="T213" s="1799"/>
      <c r="U213" s="2382"/>
    </row>
    <row r="214" spans="1:21" s="1763" customFormat="1" ht="25.5" customHeight="1" x14ac:dyDescent="0.25">
      <c r="A214" s="2793" t="s">
        <v>2427</v>
      </c>
      <c r="B214" s="1250" t="s">
        <v>2428</v>
      </c>
      <c r="C214" s="1816" t="s">
        <v>1872</v>
      </c>
      <c r="D214" s="1803" t="s">
        <v>2429</v>
      </c>
      <c r="E214" s="2706" t="s">
        <v>1873</v>
      </c>
      <c r="F214" s="1784"/>
      <c r="G214" s="1239" t="s">
        <v>1767</v>
      </c>
      <c r="H214" s="2762">
        <f t="shared" si="8"/>
        <v>0</v>
      </c>
      <c r="I214" s="1773"/>
      <c r="J214" s="1773"/>
      <c r="K214" s="1773"/>
      <c r="L214" s="1773"/>
      <c r="M214" s="1773"/>
      <c r="N214" s="1773"/>
      <c r="O214" s="1773"/>
      <c r="P214" s="1773"/>
      <c r="Q214" s="1799"/>
      <c r="R214" s="1799"/>
      <c r="S214" s="1799"/>
      <c r="T214" s="1799"/>
      <c r="U214" s="2382"/>
    </row>
    <row r="215" spans="1:21" s="1763" customFormat="1" ht="9.9499999999999993" customHeight="1" x14ac:dyDescent="0.25">
      <c r="A215" s="2794"/>
      <c r="B215" s="1254"/>
      <c r="C215" s="2795"/>
      <c r="D215" s="1766"/>
      <c r="E215" s="2707"/>
      <c r="F215" s="1784"/>
      <c r="G215" s="2750"/>
      <c r="H215" s="2762">
        <f t="shared" si="8"/>
        <v>0</v>
      </c>
      <c r="I215" s="1779"/>
      <c r="J215" s="1779"/>
      <c r="K215" s="1779"/>
      <c r="L215" s="1779"/>
      <c r="M215" s="1779"/>
      <c r="N215" s="1779"/>
      <c r="O215" s="1779"/>
      <c r="P215" s="1779"/>
      <c r="Q215" s="1672"/>
      <c r="R215" s="1672"/>
      <c r="S215" s="1672"/>
      <c r="T215" s="1672"/>
      <c r="U215" s="2404"/>
    </row>
    <row r="216" spans="1:21" s="1763" customFormat="1" ht="25.5" customHeight="1" x14ac:dyDescent="0.25">
      <c r="A216" s="1797" t="s">
        <v>2436</v>
      </c>
      <c r="B216" s="1264" t="s">
        <v>2437</v>
      </c>
      <c r="C216" s="1244" t="s">
        <v>1918</v>
      </c>
      <c r="D216" s="1264" t="s">
        <v>2439</v>
      </c>
      <c r="E216" s="1797" t="s">
        <v>1920</v>
      </c>
      <c r="F216" s="1719"/>
      <c r="G216" s="2796" t="s">
        <v>1921</v>
      </c>
      <c r="H216" s="2762">
        <f>(I216+J216+K216+L216)</f>
        <v>25928</v>
      </c>
      <c r="I216" s="2797">
        <f>(I217+I218)</f>
        <v>6482</v>
      </c>
      <c r="J216" s="2797">
        <f t="shared" ref="J216:L216" si="9">(J217+J218)</f>
        <v>6438</v>
      </c>
      <c r="K216" s="2797">
        <f t="shared" si="9"/>
        <v>6512</v>
      </c>
      <c r="L216" s="2797">
        <f t="shared" si="9"/>
        <v>6496</v>
      </c>
      <c r="M216" s="1773"/>
      <c r="N216" s="1773"/>
      <c r="O216" s="2798" t="s">
        <v>2648</v>
      </c>
      <c r="P216" s="1773"/>
      <c r="Q216" s="1799"/>
      <c r="R216" s="1799"/>
      <c r="S216" s="1799"/>
      <c r="T216" s="1799"/>
      <c r="U216" s="1799"/>
    </row>
    <row r="217" spans="1:21" s="1763" customFormat="1" ht="27" customHeight="1" x14ac:dyDescent="0.25">
      <c r="A217" s="1797"/>
      <c r="B217" s="1264"/>
      <c r="C217" s="1244"/>
      <c r="D217" s="1264"/>
      <c r="E217" s="1797"/>
      <c r="F217" s="2799" t="s">
        <v>2649</v>
      </c>
      <c r="G217" s="2800"/>
      <c r="H217" s="2797">
        <f>(I217+J217+K217+L217)</f>
        <v>9162</v>
      </c>
      <c r="I217" s="2458" t="s">
        <v>2650</v>
      </c>
      <c r="J217" s="2458" t="s">
        <v>2650</v>
      </c>
      <c r="K217" s="2458" t="s">
        <v>2651</v>
      </c>
      <c r="L217" s="2458" t="s">
        <v>2650</v>
      </c>
      <c r="M217" s="1773"/>
      <c r="N217" s="1773"/>
      <c r="O217" s="1773"/>
      <c r="P217" s="1773"/>
      <c r="Q217" s="1799"/>
      <c r="R217" s="1799"/>
      <c r="S217" s="1799"/>
      <c r="T217" s="1799"/>
      <c r="U217" s="1799"/>
    </row>
    <row r="218" spans="1:21" s="1763" customFormat="1" ht="21.75" customHeight="1" thickBot="1" x14ac:dyDescent="0.3">
      <c r="A218" s="1797"/>
      <c r="B218" s="1264"/>
      <c r="C218" s="1244"/>
      <c r="D218" s="1264"/>
      <c r="E218" s="1797"/>
      <c r="F218" s="2799" t="s">
        <v>2652</v>
      </c>
      <c r="G218" s="2801"/>
      <c r="H218" s="2797">
        <f>(I218+J218+K218+L218)</f>
        <v>16766</v>
      </c>
      <c r="I218" s="2458" t="s">
        <v>2653</v>
      </c>
      <c r="J218" s="2458" t="s">
        <v>2654</v>
      </c>
      <c r="K218" s="2458" t="s">
        <v>2655</v>
      </c>
      <c r="L218" s="2458" t="s">
        <v>2656</v>
      </c>
      <c r="M218" s="1773"/>
      <c r="N218" s="1773"/>
      <c r="O218" s="1773"/>
      <c r="P218" s="1773"/>
      <c r="Q218" s="1799"/>
      <c r="R218" s="1799"/>
      <c r="S218" s="1799"/>
      <c r="T218" s="1799"/>
      <c r="U218" s="1799"/>
    </row>
    <row r="219" spans="1:21" s="1763" customFormat="1" ht="15.75" customHeight="1" thickBot="1" x14ac:dyDescent="0.3">
      <c r="A219" s="1812" t="s">
        <v>1871</v>
      </c>
      <c r="B219" s="1813"/>
      <c r="C219" s="1813"/>
      <c r="D219" s="1794"/>
      <c r="E219" s="1794"/>
      <c r="F219" s="1794"/>
      <c r="G219" s="2410"/>
      <c r="H219" s="1813"/>
      <c r="I219" s="1813"/>
      <c r="J219" s="1813"/>
      <c r="K219" s="1813"/>
      <c r="L219" s="1813"/>
      <c r="M219" s="1813"/>
      <c r="N219" s="1813"/>
      <c r="O219" s="1813"/>
      <c r="P219" s="1813"/>
      <c r="Q219" s="1813"/>
      <c r="R219" s="1813"/>
      <c r="S219" s="1813"/>
      <c r="T219" s="1813"/>
      <c r="U219" s="1814"/>
    </row>
    <row r="220" spans="1:21" s="1763" customFormat="1" ht="22.5" customHeight="1" x14ac:dyDescent="0.25">
      <c r="A220" s="1783" t="s">
        <v>2104</v>
      </c>
      <c r="B220" s="2733" t="s">
        <v>2105</v>
      </c>
      <c r="C220" s="2734" t="s">
        <v>1885</v>
      </c>
      <c r="D220" s="2746" t="s">
        <v>2106</v>
      </c>
      <c r="E220" s="2706" t="s">
        <v>1885</v>
      </c>
      <c r="F220" s="1719"/>
      <c r="G220" s="2802" t="s">
        <v>293</v>
      </c>
      <c r="H220" s="2418"/>
      <c r="I220" s="1809"/>
      <c r="J220" s="1809"/>
      <c r="K220" s="1809"/>
      <c r="L220" s="1809"/>
      <c r="M220" s="1809"/>
      <c r="N220" s="1809"/>
      <c r="O220" s="1809"/>
      <c r="P220" s="1809"/>
      <c r="Q220" s="2418"/>
      <c r="R220" s="2418"/>
      <c r="S220" s="2418"/>
      <c r="T220" s="2418"/>
      <c r="U220" s="2380"/>
    </row>
    <row r="221" spans="1:21" s="1763" customFormat="1" ht="22.5" customHeight="1" x14ac:dyDescent="0.25">
      <c r="A221" s="1764"/>
      <c r="B221" s="1254"/>
      <c r="C221" s="1802"/>
      <c r="D221" s="2749"/>
      <c r="E221" s="2707"/>
      <c r="F221" s="1719" t="s">
        <v>2657</v>
      </c>
      <c r="G221" s="2802" t="s">
        <v>293</v>
      </c>
      <c r="H221" s="2751">
        <f>(I221+J221+K221+L221)</f>
        <v>1541</v>
      </c>
      <c r="I221" s="2803" t="s">
        <v>2658</v>
      </c>
      <c r="J221" s="2803" t="s">
        <v>2658</v>
      </c>
      <c r="K221" s="2803" t="s">
        <v>2658</v>
      </c>
      <c r="L221" s="2803" t="s">
        <v>2659</v>
      </c>
      <c r="M221" s="1809"/>
      <c r="N221" s="1809"/>
      <c r="O221" s="1809"/>
      <c r="P221" s="1809"/>
      <c r="Q221" s="2418"/>
      <c r="R221" s="2418"/>
      <c r="S221" s="2418"/>
      <c r="T221" s="2418"/>
      <c r="U221" s="2380"/>
    </row>
    <row r="222" spans="1:21" s="1763" customFormat="1" ht="22.5" customHeight="1" x14ac:dyDescent="0.25">
      <c r="A222" s="1764"/>
      <c r="B222" s="1254"/>
      <c r="C222" s="1802"/>
      <c r="D222" s="2749"/>
      <c r="E222" s="2707"/>
      <c r="F222" s="1719" t="s">
        <v>2660</v>
      </c>
      <c r="G222" s="2802" t="s">
        <v>293</v>
      </c>
      <c r="H222" s="2751">
        <f t="shared" ref="H222:H223" si="10">(I222+J222+K222+L222)</f>
        <v>920</v>
      </c>
      <c r="I222" s="2803" t="s">
        <v>2661</v>
      </c>
      <c r="J222" s="2803" t="s">
        <v>2661</v>
      </c>
      <c r="K222" s="2803" t="s">
        <v>2661</v>
      </c>
      <c r="L222" s="2803" t="s">
        <v>2661</v>
      </c>
      <c r="M222" s="1809"/>
      <c r="N222" s="1809"/>
      <c r="O222" s="1809"/>
      <c r="P222" s="1809"/>
      <c r="Q222" s="2418"/>
      <c r="R222" s="2418"/>
      <c r="S222" s="2418"/>
      <c r="T222" s="2418"/>
      <c r="U222" s="2380"/>
    </row>
    <row r="223" spans="1:21" s="1763" customFormat="1" ht="22.5" customHeight="1" x14ac:dyDescent="0.25">
      <c r="A223" s="1764"/>
      <c r="B223" s="1254"/>
      <c r="C223" s="1802"/>
      <c r="D223" s="2749"/>
      <c r="E223" s="2707"/>
      <c r="F223" s="1719" t="s">
        <v>2662</v>
      </c>
      <c r="G223" s="2802" t="s">
        <v>293</v>
      </c>
      <c r="H223" s="2751">
        <f t="shared" si="10"/>
        <v>4668</v>
      </c>
      <c r="I223" s="2803" t="s">
        <v>2663</v>
      </c>
      <c r="J223" s="2803" t="s">
        <v>2663</v>
      </c>
      <c r="K223" s="2803" t="s">
        <v>2663</v>
      </c>
      <c r="L223" s="2803" t="s">
        <v>2663</v>
      </c>
      <c r="M223" s="1809"/>
      <c r="N223" s="1809"/>
      <c r="O223" s="1809"/>
      <c r="P223" s="1809"/>
      <c r="Q223" s="2418"/>
      <c r="R223" s="2418"/>
      <c r="S223" s="2418"/>
      <c r="T223" s="2418"/>
      <c r="U223" s="2380"/>
    </row>
    <row r="224" spans="1:21" s="1763" customFormat="1" ht="22.5" customHeight="1" x14ac:dyDescent="0.25">
      <c r="A224" s="1764"/>
      <c r="B224" s="1254"/>
      <c r="C224" s="1802"/>
      <c r="D224" s="2749"/>
      <c r="E224" s="2707"/>
      <c r="F224" s="1719" t="s">
        <v>2664</v>
      </c>
      <c r="G224" s="1229"/>
      <c r="H224" s="2751">
        <f>SUM(I224:L224)</f>
        <v>5334</v>
      </c>
      <c r="I224" s="2804">
        <v>5334</v>
      </c>
      <c r="J224" s="2804" t="s">
        <v>2665</v>
      </c>
      <c r="K224" s="2804" t="s">
        <v>2665</v>
      </c>
      <c r="L224" s="2804" t="s">
        <v>2665</v>
      </c>
      <c r="M224" s="1809"/>
      <c r="N224" s="1809"/>
      <c r="O224" s="1809"/>
      <c r="P224" s="1809"/>
      <c r="Q224" s="2418"/>
      <c r="R224" s="2418"/>
      <c r="S224" s="2418"/>
      <c r="T224" s="2418"/>
      <c r="U224" s="2380"/>
    </row>
    <row r="225" spans="1:21" s="1763" customFormat="1" ht="22.5" customHeight="1" x14ac:dyDescent="0.25">
      <c r="A225" s="1764"/>
      <c r="B225" s="1254"/>
      <c r="C225" s="1802"/>
      <c r="D225" s="2749"/>
      <c r="E225" s="2707"/>
      <c r="F225" s="2799" t="s">
        <v>2666</v>
      </c>
      <c r="G225" s="1718" t="s">
        <v>2667</v>
      </c>
      <c r="H225" s="2751">
        <f>SUM(I225:L225)</f>
        <v>240</v>
      </c>
      <c r="I225" s="2805">
        <v>60</v>
      </c>
      <c r="J225" s="2805">
        <v>60</v>
      </c>
      <c r="K225" s="2805">
        <v>60</v>
      </c>
      <c r="L225" s="2805">
        <v>60</v>
      </c>
      <c r="M225" s="1809"/>
      <c r="N225" s="1809"/>
      <c r="O225" s="1809"/>
      <c r="P225" s="1809"/>
      <c r="Q225" s="2418"/>
      <c r="R225" s="2418"/>
      <c r="S225" s="2418"/>
      <c r="T225" s="2418"/>
      <c r="U225" s="2380"/>
    </row>
    <row r="226" spans="1:21" s="1763" customFormat="1" ht="22.5" customHeight="1" x14ac:dyDescent="0.25">
      <c r="A226" s="1764"/>
      <c r="B226" s="1254"/>
      <c r="C226" s="1802"/>
      <c r="D226" s="2749"/>
      <c r="E226" s="2707"/>
      <c r="F226" s="2799" t="s">
        <v>2668</v>
      </c>
      <c r="G226" s="1718" t="s">
        <v>2667</v>
      </c>
      <c r="H226" s="2751">
        <f>SUM(I226:L226)</f>
        <v>220</v>
      </c>
      <c r="I226" s="2805">
        <v>55</v>
      </c>
      <c r="J226" s="2805">
        <v>55</v>
      </c>
      <c r="K226" s="2805">
        <v>55</v>
      </c>
      <c r="L226" s="2805">
        <v>55</v>
      </c>
      <c r="M226" s="1809"/>
      <c r="N226" s="1809"/>
      <c r="O226" s="1809"/>
      <c r="P226" s="1809"/>
      <c r="Q226" s="2418"/>
      <c r="R226" s="2418"/>
      <c r="S226" s="2418"/>
      <c r="T226" s="2418"/>
      <c r="U226" s="2380"/>
    </row>
    <row r="227" spans="1:21" s="1763" customFormat="1" ht="22.5" customHeight="1" x14ac:dyDescent="0.25">
      <c r="A227" s="1764"/>
      <c r="B227" s="1254"/>
      <c r="C227" s="1802"/>
      <c r="D227" s="2749"/>
      <c r="E227" s="2707"/>
      <c r="F227" s="2799" t="s">
        <v>2669</v>
      </c>
      <c r="G227" s="1718" t="s">
        <v>2667</v>
      </c>
      <c r="H227" s="2751">
        <f>SUM(I227:L227)</f>
        <v>220</v>
      </c>
      <c r="I227" s="2805">
        <v>55</v>
      </c>
      <c r="J227" s="2805">
        <v>55</v>
      </c>
      <c r="K227" s="2805">
        <v>55</v>
      </c>
      <c r="L227" s="2805">
        <v>55</v>
      </c>
      <c r="M227" s="1809"/>
      <c r="N227" s="1809"/>
      <c r="O227" s="1809"/>
      <c r="P227" s="1809"/>
      <c r="Q227" s="2418"/>
      <c r="R227" s="2418"/>
      <c r="S227" s="2418"/>
      <c r="T227" s="2418"/>
      <c r="U227" s="2380"/>
    </row>
    <row r="228" spans="1:21" s="1763" customFormat="1" ht="9.9499999999999993" hidden="1" customHeight="1" x14ac:dyDescent="0.25">
      <c r="A228" s="1764"/>
      <c r="B228" s="1254"/>
      <c r="C228" s="1802"/>
      <c r="D228" s="2749"/>
      <c r="E228" s="2709"/>
      <c r="F228" s="1719"/>
      <c r="G228" s="1229"/>
      <c r="H228" s="2418"/>
      <c r="I228" s="1809"/>
      <c r="J228" s="1809"/>
      <c r="K228" s="1809"/>
      <c r="L228" s="1809"/>
      <c r="M228" s="1809"/>
      <c r="N228" s="1809"/>
      <c r="O228" s="1809"/>
      <c r="P228" s="1809"/>
      <c r="Q228" s="2418"/>
      <c r="R228" s="2418"/>
      <c r="S228" s="2418"/>
      <c r="T228" s="2418"/>
      <c r="U228" s="2380"/>
    </row>
    <row r="229" spans="1:21" s="1763" customFormat="1" ht="33.75" hidden="1" customHeight="1" x14ac:dyDescent="0.25">
      <c r="A229" s="1764"/>
      <c r="B229" s="1254"/>
      <c r="C229" s="1802"/>
      <c r="D229" s="2749"/>
      <c r="E229" s="2706" t="s">
        <v>2447</v>
      </c>
      <c r="F229" s="1719"/>
      <c r="G229" s="1239" t="s">
        <v>293</v>
      </c>
      <c r="H229" s="1799"/>
      <c r="I229" s="1822"/>
      <c r="J229" s="1822"/>
      <c r="K229" s="1822"/>
      <c r="L229" s="1822"/>
      <c r="M229" s="1822"/>
      <c r="N229" s="1822"/>
      <c r="O229" s="1822"/>
      <c r="P229" s="1822"/>
      <c r="Q229" s="1822"/>
      <c r="R229" s="1822"/>
      <c r="S229" s="1822"/>
      <c r="T229" s="1822"/>
      <c r="U229" s="2460"/>
    </row>
    <row r="230" spans="1:21" s="1763" customFormat="1" ht="9.9499999999999993" hidden="1" customHeight="1" x14ac:dyDescent="0.25">
      <c r="A230" s="1764"/>
      <c r="B230" s="1254"/>
      <c r="C230" s="1802"/>
      <c r="D230" s="2749"/>
      <c r="E230" s="2709"/>
      <c r="F230" s="1817"/>
      <c r="G230" s="1239"/>
      <c r="H230" s="1799"/>
      <c r="I230" s="1822"/>
      <c r="J230" s="1822"/>
      <c r="K230" s="1822"/>
      <c r="L230" s="1822"/>
      <c r="M230" s="1822"/>
      <c r="N230" s="1822"/>
      <c r="O230" s="1822"/>
      <c r="P230" s="1822"/>
      <c r="Q230" s="1822"/>
      <c r="R230" s="1822"/>
      <c r="S230" s="1822"/>
      <c r="T230" s="1822"/>
      <c r="U230" s="2460"/>
    </row>
    <row r="231" spans="1:21" s="1763" customFormat="1" ht="31.5" hidden="1" customHeight="1" x14ac:dyDescent="0.25">
      <c r="A231" s="1764"/>
      <c r="B231" s="1254"/>
      <c r="C231" s="1802"/>
      <c r="D231" s="2749"/>
      <c r="E231" s="2706" t="s">
        <v>2448</v>
      </c>
      <c r="F231" s="1784"/>
      <c r="G231" s="1239" t="s">
        <v>293</v>
      </c>
      <c r="H231" s="1799"/>
      <c r="I231" s="1773"/>
      <c r="J231" s="1773"/>
      <c r="K231" s="1773"/>
      <c r="L231" s="1773"/>
      <c r="M231" s="1773"/>
      <c r="N231" s="1773"/>
      <c r="O231" s="1773"/>
      <c r="P231" s="1773"/>
      <c r="Q231" s="1799"/>
      <c r="R231" s="1799"/>
      <c r="S231" s="1799"/>
      <c r="T231" s="1799"/>
      <c r="U231" s="2382"/>
    </row>
    <row r="232" spans="1:21" s="1763" customFormat="1" ht="9.9499999999999993" hidden="1" customHeight="1" x14ac:dyDescent="0.25">
      <c r="A232" s="1764"/>
      <c r="B232" s="1254"/>
      <c r="C232" s="1810"/>
      <c r="D232" s="2806"/>
      <c r="E232" s="2709"/>
      <c r="F232" s="1817"/>
      <c r="G232" s="1239"/>
      <c r="H232" s="1799"/>
      <c r="I232" s="1773"/>
      <c r="J232" s="1773"/>
      <c r="K232" s="1773"/>
      <c r="L232" s="1773"/>
      <c r="M232" s="1773"/>
      <c r="N232" s="1773"/>
      <c r="O232" s="1773"/>
      <c r="P232" s="1773"/>
      <c r="Q232" s="1799"/>
      <c r="R232" s="1799"/>
      <c r="S232" s="1799"/>
      <c r="T232" s="1799"/>
      <c r="U232" s="2382"/>
    </row>
    <row r="233" spans="1:21" s="1763" customFormat="1" ht="18.75" customHeight="1" x14ac:dyDescent="0.25">
      <c r="A233" s="1764"/>
      <c r="B233" s="1254"/>
      <c r="C233" s="1783" t="s">
        <v>1892</v>
      </c>
      <c r="D233" s="1767" t="s">
        <v>2109</v>
      </c>
      <c r="E233" s="2706" t="s">
        <v>1892</v>
      </c>
      <c r="F233" s="1784"/>
      <c r="G233" s="1239" t="s">
        <v>1907</v>
      </c>
      <c r="H233" s="1799"/>
      <c r="I233" s="1773"/>
      <c r="J233" s="1773"/>
      <c r="K233" s="1773"/>
      <c r="L233" s="1773"/>
      <c r="M233" s="1773"/>
      <c r="N233" s="1773"/>
      <c r="O233" s="1773"/>
      <c r="P233" s="1773"/>
      <c r="Q233" s="1799"/>
      <c r="R233" s="1799"/>
      <c r="S233" s="1799"/>
      <c r="T233" s="1799"/>
      <c r="U233" s="2382"/>
    </row>
    <row r="234" spans="1:21" s="1763" customFormat="1" ht="18.75" customHeight="1" x14ac:dyDescent="0.25">
      <c r="A234" s="1764"/>
      <c r="B234" s="1254"/>
      <c r="C234" s="1764"/>
      <c r="D234" s="1767"/>
      <c r="E234" s="2707"/>
      <c r="F234" s="1784" t="s">
        <v>2670</v>
      </c>
      <c r="G234" s="1239"/>
      <c r="H234" s="2762">
        <f>(I234+J234+K234+L234)</f>
        <v>11170</v>
      </c>
      <c r="I234" s="2807" t="s">
        <v>2671</v>
      </c>
      <c r="J234" s="2807" t="s">
        <v>2672</v>
      </c>
      <c r="K234" s="2807" t="s">
        <v>2673</v>
      </c>
      <c r="L234" s="2807" t="s">
        <v>2674</v>
      </c>
      <c r="M234" s="1773"/>
      <c r="N234" s="1773"/>
      <c r="O234" s="1773"/>
      <c r="P234" s="1773"/>
      <c r="Q234" s="1799"/>
      <c r="R234" s="1799"/>
      <c r="S234" s="1799"/>
      <c r="T234" s="1799"/>
      <c r="U234" s="2382"/>
    </row>
    <row r="235" spans="1:21" s="1763" customFormat="1" ht="9.9499999999999993" customHeight="1" x14ac:dyDescent="0.25">
      <c r="A235" s="1764"/>
      <c r="B235" s="1254"/>
      <c r="C235" s="1786"/>
      <c r="D235" s="1767"/>
      <c r="E235" s="2709"/>
      <c r="F235" s="1817"/>
      <c r="G235" s="1239"/>
      <c r="H235" s="1799"/>
      <c r="I235" s="1773"/>
      <c r="J235" s="1773"/>
      <c r="K235" s="1773"/>
      <c r="L235" s="1773"/>
      <c r="M235" s="1773"/>
      <c r="N235" s="1773"/>
      <c r="O235" s="1773"/>
      <c r="P235" s="1773"/>
      <c r="Q235" s="1799"/>
      <c r="R235" s="1799"/>
      <c r="S235" s="1799"/>
      <c r="T235" s="1799"/>
      <c r="U235" s="2382"/>
    </row>
    <row r="236" spans="1:21" s="1763" customFormat="1" ht="22.5" customHeight="1" x14ac:dyDescent="0.25">
      <c r="A236" s="1764"/>
      <c r="B236" s="1254"/>
      <c r="C236" s="1783" t="s">
        <v>1898</v>
      </c>
      <c r="D236" s="2746" t="s">
        <v>2110</v>
      </c>
      <c r="E236" s="2706" t="s">
        <v>1898</v>
      </c>
      <c r="F236" s="1784"/>
      <c r="G236" s="1239" t="s">
        <v>1899</v>
      </c>
      <c r="H236" s="1799"/>
      <c r="I236" s="1773"/>
      <c r="J236" s="1773"/>
      <c r="K236" s="1773"/>
      <c r="L236" s="1773"/>
      <c r="M236" s="1773"/>
      <c r="N236" s="1773"/>
      <c r="O236" s="1773"/>
      <c r="P236" s="1773"/>
      <c r="Q236" s="1799"/>
      <c r="R236" s="1799"/>
      <c r="S236" s="1799"/>
      <c r="T236" s="1799"/>
      <c r="U236" s="2382"/>
    </row>
    <row r="237" spans="1:21" s="1763" customFormat="1" ht="22.5" customHeight="1" x14ac:dyDescent="0.25">
      <c r="A237" s="1764"/>
      <c r="B237" s="1254"/>
      <c r="C237" s="1764"/>
      <c r="D237" s="2749"/>
      <c r="E237" s="2707"/>
      <c r="F237" s="1784" t="s">
        <v>2675</v>
      </c>
      <c r="G237" s="1239"/>
      <c r="H237" s="2762">
        <f>(I237+J237+K237+L237)</f>
        <v>86</v>
      </c>
      <c r="I237" s="2807" t="s">
        <v>2575</v>
      </c>
      <c r="J237" s="2807" t="s">
        <v>2272</v>
      </c>
      <c r="K237" s="2807" t="s">
        <v>2575</v>
      </c>
      <c r="L237" s="2807" t="s">
        <v>2575</v>
      </c>
      <c r="M237" s="1773"/>
      <c r="N237" s="1773"/>
      <c r="O237" s="1773"/>
      <c r="P237" s="1773"/>
      <c r="Q237" s="1799"/>
      <c r="R237" s="1799"/>
      <c r="S237" s="1799"/>
      <c r="T237" s="1799"/>
      <c r="U237" s="2382"/>
    </row>
    <row r="238" spans="1:21" s="1763" customFormat="1" ht="22.5" customHeight="1" x14ac:dyDescent="0.25">
      <c r="A238" s="1764"/>
      <c r="B238" s="1254"/>
      <c r="C238" s="1764"/>
      <c r="D238" s="2749"/>
      <c r="E238" s="2707"/>
      <c r="F238" s="1817" t="s">
        <v>2676</v>
      </c>
      <c r="G238" s="1239"/>
      <c r="H238" s="2762">
        <f>(I238+J238+K238+L238)</f>
        <v>172</v>
      </c>
      <c r="I238" s="2807" t="s">
        <v>2677</v>
      </c>
      <c r="J238" s="2807" t="s">
        <v>2678</v>
      </c>
      <c r="K238" s="2807" t="s">
        <v>2679</v>
      </c>
      <c r="L238" s="2807" t="s">
        <v>2677</v>
      </c>
      <c r="M238" s="1773"/>
      <c r="N238" s="1773"/>
      <c r="O238" s="1773"/>
      <c r="P238" s="1773"/>
      <c r="Q238" s="1799"/>
      <c r="R238" s="1799"/>
      <c r="S238" s="1799"/>
      <c r="T238" s="1799"/>
      <c r="U238" s="2382"/>
    </row>
    <row r="239" spans="1:21" s="1763" customFormat="1" ht="34.5" hidden="1" customHeight="1" x14ac:dyDescent="0.25">
      <c r="A239" s="1764"/>
      <c r="B239" s="1254"/>
      <c r="C239" s="1764"/>
      <c r="D239" s="2749"/>
      <c r="E239" s="2706" t="s">
        <v>2449</v>
      </c>
      <c r="F239" s="1784"/>
      <c r="G239" s="1239" t="s">
        <v>1899</v>
      </c>
      <c r="H239" s="1799"/>
      <c r="I239" s="1773"/>
      <c r="J239" s="1773"/>
      <c r="K239" s="1773"/>
      <c r="L239" s="1773"/>
      <c r="M239" s="1773"/>
      <c r="N239" s="1773"/>
      <c r="O239" s="1773"/>
      <c r="P239" s="1773"/>
      <c r="Q239" s="1799"/>
      <c r="R239" s="1799"/>
      <c r="S239" s="1799"/>
      <c r="T239" s="1799"/>
      <c r="U239" s="2382"/>
    </row>
    <row r="240" spans="1:21" s="1763" customFormat="1" ht="9.9499999999999993" hidden="1" customHeight="1" x14ac:dyDescent="0.25">
      <c r="A240" s="1764"/>
      <c r="B240" s="1254"/>
      <c r="C240" s="1786"/>
      <c r="D240" s="2749"/>
      <c r="E240" s="2709"/>
      <c r="F240" s="1817"/>
      <c r="G240" s="1239"/>
      <c r="H240" s="1799"/>
      <c r="I240" s="1773"/>
      <c r="J240" s="1773"/>
      <c r="K240" s="1773"/>
      <c r="L240" s="1773"/>
      <c r="M240" s="1773"/>
      <c r="N240" s="1773"/>
      <c r="O240" s="1773"/>
      <c r="P240" s="1773"/>
      <c r="Q240" s="1799"/>
      <c r="R240" s="1799"/>
      <c r="S240" s="1799"/>
      <c r="T240" s="1799"/>
      <c r="U240" s="2382"/>
    </row>
    <row r="241" spans="1:21" s="1763" customFormat="1" ht="27.75" hidden="1" customHeight="1" x14ac:dyDescent="0.25">
      <c r="A241" s="1764"/>
      <c r="B241" s="1254"/>
      <c r="C241" s="2808" t="s">
        <v>2450</v>
      </c>
      <c r="D241" s="1777" t="s">
        <v>2451</v>
      </c>
      <c r="E241" s="1700" t="s">
        <v>2450</v>
      </c>
      <c r="F241" s="1784"/>
      <c r="G241" s="1239" t="s">
        <v>611</v>
      </c>
      <c r="H241" s="1799"/>
      <c r="I241" s="1773"/>
      <c r="J241" s="1773"/>
      <c r="K241" s="1773"/>
      <c r="L241" s="1773"/>
      <c r="M241" s="1773"/>
      <c r="N241" s="1773"/>
      <c r="O241" s="1773"/>
      <c r="P241" s="1773"/>
      <c r="Q241" s="1799"/>
      <c r="R241" s="1799"/>
      <c r="S241" s="1799"/>
      <c r="T241" s="1799"/>
      <c r="U241" s="2382"/>
    </row>
    <row r="242" spans="1:21" s="1763" customFormat="1" ht="9.9499999999999993" hidden="1" customHeight="1" x14ac:dyDescent="0.25">
      <c r="A242" s="1764"/>
      <c r="B242" s="1254"/>
      <c r="C242" s="2809"/>
      <c r="D242" s="1767"/>
      <c r="E242" s="1719"/>
      <c r="F242" s="1817"/>
      <c r="G242" s="1239"/>
      <c r="H242" s="1799"/>
      <c r="I242" s="1773"/>
      <c r="J242" s="1773"/>
      <c r="K242" s="1773"/>
      <c r="L242" s="1773"/>
      <c r="M242" s="1773"/>
      <c r="N242" s="1773"/>
      <c r="O242" s="1773"/>
      <c r="P242" s="1773"/>
      <c r="Q242" s="1799"/>
      <c r="R242" s="1799"/>
      <c r="S242" s="1799"/>
      <c r="T242" s="1799"/>
      <c r="U242" s="2382"/>
    </row>
    <row r="243" spans="1:21" s="1763" customFormat="1" ht="25.5" hidden="1" customHeight="1" x14ac:dyDescent="0.25">
      <c r="A243" s="1764"/>
      <c r="B243" s="1254"/>
      <c r="C243" s="1783" t="s">
        <v>1905</v>
      </c>
      <c r="D243" s="1777" t="s">
        <v>2111</v>
      </c>
      <c r="E243" s="2706" t="s">
        <v>1905</v>
      </c>
      <c r="F243" s="1784"/>
      <c r="G243" s="1239" t="s">
        <v>1907</v>
      </c>
      <c r="H243" s="1799"/>
      <c r="I243" s="1773"/>
      <c r="J243" s="1773"/>
      <c r="K243" s="1773"/>
      <c r="L243" s="1773"/>
      <c r="M243" s="1773"/>
      <c r="N243" s="1773"/>
      <c r="O243" s="1773"/>
      <c r="P243" s="1773"/>
      <c r="Q243" s="1799"/>
      <c r="R243" s="1799"/>
      <c r="S243" s="1799"/>
      <c r="T243" s="1799"/>
      <c r="U243" s="2382"/>
    </row>
    <row r="244" spans="1:21" s="1763" customFormat="1" ht="9.9499999999999993" hidden="1" customHeight="1" x14ac:dyDescent="0.25">
      <c r="A244" s="1764"/>
      <c r="B244" s="1254"/>
      <c r="C244" s="1786"/>
      <c r="D244" s="1767"/>
      <c r="E244" s="2709"/>
      <c r="F244" s="1817"/>
      <c r="G244" s="1239"/>
      <c r="H244" s="1799"/>
      <c r="I244" s="1773"/>
      <c r="J244" s="1773"/>
      <c r="K244" s="1773"/>
      <c r="L244" s="1773"/>
      <c r="M244" s="1773"/>
      <c r="N244" s="1773"/>
      <c r="O244" s="1773"/>
      <c r="P244" s="1773"/>
      <c r="Q244" s="1799"/>
      <c r="R244" s="1799"/>
      <c r="S244" s="1799"/>
      <c r="T244" s="1799"/>
      <c r="U244" s="2382"/>
    </row>
    <row r="245" spans="1:21" s="1763" customFormat="1" ht="32.25" hidden="1" customHeight="1" x14ac:dyDescent="0.25">
      <c r="A245" s="1764"/>
      <c r="B245" s="1254"/>
      <c r="C245" s="1798" t="s">
        <v>2452</v>
      </c>
      <c r="D245" s="1777" t="s">
        <v>2453</v>
      </c>
      <c r="E245" s="2706" t="s">
        <v>2454</v>
      </c>
      <c r="F245" s="1784"/>
      <c r="G245" s="1239" t="s">
        <v>2455</v>
      </c>
      <c r="H245" s="1799"/>
      <c r="I245" s="1773"/>
      <c r="J245" s="1773"/>
      <c r="K245" s="1773"/>
      <c r="L245" s="1773"/>
      <c r="M245" s="1773"/>
      <c r="N245" s="1773"/>
      <c r="O245" s="1773"/>
      <c r="P245" s="1773"/>
      <c r="Q245" s="1799"/>
      <c r="R245" s="1799"/>
      <c r="S245" s="1799"/>
      <c r="T245" s="1799"/>
      <c r="U245" s="2382"/>
    </row>
    <row r="246" spans="1:21" s="1763" customFormat="1" ht="9.9499999999999993" hidden="1" customHeight="1" x14ac:dyDescent="0.25">
      <c r="A246" s="1764"/>
      <c r="B246" s="1254"/>
      <c r="C246" s="1810"/>
      <c r="D246" s="1767"/>
      <c r="E246" s="2709"/>
      <c r="F246" s="1817"/>
      <c r="G246" s="1239"/>
      <c r="H246" s="1799"/>
      <c r="I246" s="1773"/>
      <c r="J246" s="1773"/>
      <c r="K246" s="1773"/>
      <c r="L246" s="1773"/>
      <c r="M246" s="1773"/>
      <c r="N246" s="1773"/>
      <c r="O246" s="1773"/>
      <c r="P246" s="1773"/>
      <c r="Q246" s="1799"/>
      <c r="R246" s="1799"/>
      <c r="S246" s="1799"/>
      <c r="T246" s="1799"/>
      <c r="U246" s="2382"/>
    </row>
    <row r="247" spans="1:21" s="1763" customFormat="1" ht="25.5" customHeight="1" x14ac:dyDescent="0.25">
      <c r="A247" s="1764"/>
      <c r="B247" s="1254"/>
      <c r="C247" s="1783" t="s">
        <v>1880</v>
      </c>
      <c r="D247" s="1758" t="s">
        <v>2456</v>
      </c>
      <c r="E247" s="2706" t="s">
        <v>1880</v>
      </c>
      <c r="F247" s="1784"/>
      <c r="G247" s="1239" t="s">
        <v>293</v>
      </c>
      <c r="H247" s="1799"/>
      <c r="I247" s="1773"/>
      <c r="J247" s="1773"/>
      <c r="K247" s="1773"/>
      <c r="L247" s="1773"/>
      <c r="M247" s="1773"/>
      <c r="N247" s="1773"/>
      <c r="O247" s="1773"/>
      <c r="P247" s="1773"/>
      <c r="Q247" s="1799"/>
      <c r="R247" s="1799"/>
      <c r="S247" s="1799"/>
      <c r="T247" s="1799"/>
      <c r="U247" s="2382"/>
    </row>
    <row r="248" spans="1:21" s="1763" customFormat="1" ht="25.5" customHeight="1" x14ac:dyDescent="0.25">
      <c r="A248" s="1764"/>
      <c r="B248" s="1254"/>
      <c r="C248" s="1764"/>
      <c r="D248" s="1765"/>
      <c r="E248" s="2707"/>
      <c r="F248" s="1784" t="s">
        <v>2670</v>
      </c>
      <c r="G248" s="1239"/>
      <c r="H248" s="2762">
        <f>(I248+J248+J248+K248)</f>
        <v>3984</v>
      </c>
      <c r="I248" s="2468" t="s">
        <v>2680</v>
      </c>
      <c r="J248" s="2468" t="s">
        <v>2680</v>
      </c>
      <c r="K248" s="2468" t="s">
        <v>2680</v>
      </c>
      <c r="L248" s="2468" t="s">
        <v>2680</v>
      </c>
      <c r="M248" s="1773"/>
      <c r="N248" s="1773"/>
      <c r="O248" s="1773"/>
      <c r="P248" s="1773"/>
      <c r="Q248" s="1799"/>
      <c r="R248" s="1799"/>
      <c r="S248" s="1799"/>
      <c r="T248" s="1799"/>
      <c r="U248" s="2382"/>
    </row>
    <row r="249" spans="1:21" s="1763" customFormat="1" ht="9.9499999999999993" hidden="1" customHeight="1" x14ac:dyDescent="0.25">
      <c r="A249" s="1764"/>
      <c r="B249" s="1254"/>
      <c r="C249" s="1786"/>
      <c r="D249" s="1751"/>
      <c r="E249" s="2709"/>
      <c r="F249" s="1817"/>
      <c r="G249" s="1239"/>
      <c r="H249" s="2762">
        <f t="shared" ref="H249:H253" si="11">(I249+J249+J249+K249)</f>
        <v>0</v>
      </c>
      <c r="I249" s="1773"/>
      <c r="J249" s="1773"/>
      <c r="K249" s="1773"/>
      <c r="L249" s="1773"/>
      <c r="M249" s="1773"/>
      <c r="N249" s="1773"/>
      <c r="O249" s="1773"/>
      <c r="P249" s="1773"/>
      <c r="Q249" s="1799"/>
      <c r="R249" s="1799"/>
      <c r="S249" s="1799"/>
      <c r="T249" s="1799"/>
      <c r="U249" s="2382"/>
    </row>
    <row r="250" spans="1:21" s="1763" customFormat="1" ht="41.25" hidden="1" customHeight="1" x14ac:dyDescent="0.25">
      <c r="A250" s="1764"/>
      <c r="B250" s="1254"/>
      <c r="C250" s="1783" t="s">
        <v>2457</v>
      </c>
      <c r="D250" s="2787" t="s">
        <v>2458</v>
      </c>
      <c r="E250" s="2706" t="s">
        <v>2457</v>
      </c>
      <c r="F250" s="1784"/>
      <c r="G250" s="1239" t="s">
        <v>2459</v>
      </c>
      <c r="H250" s="2762">
        <f t="shared" si="11"/>
        <v>0</v>
      </c>
      <c r="I250" s="1773"/>
      <c r="J250" s="1773"/>
      <c r="K250" s="1773"/>
      <c r="L250" s="1773"/>
      <c r="M250" s="1773"/>
      <c r="N250" s="1773"/>
      <c r="O250" s="1773"/>
      <c r="P250" s="1773"/>
      <c r="Q250" s="1799"/>
      <c r="R250" s="1799"/>
      <c r="S250" s="1799"/>
      <c r="T250" s="1799"/>
      <c r="U250" s="2382"/>
    </row>
    <row r="251" spans="1:21" s="1763" customFormat="1" ht="9.9499999999999993" hidden="1" customHeight="1" x14ac:dyDescent="0.25">
      <c r="A251" s="1786"/>
      <c r="B251" s="1257"/>
      <c r="C251" s="1786"/>
      <c r="D251" s="2787"/>
      <c r="E251" s="2709"/>
      <c r="F251" s="1817"/>
      <c r="G251" s="1239"/>
      <c r="H251" s="2762">
        <f t="shared" si="11"/>
        <v>0</v>
      </c>
      <c r="I251" s="1773"/>
      <c r="J251" s="1773"/>
      <c r="K251" s="1773"/>
      <c r="L251" s="1773"/>
      <c r="M251" s="1773"/>
      <c r="N251" s="1773"/>
      <c r="O251" s="1773"/>
      <c r="P251" s="1773"/>
      <c r="Q251" s="1799"/>
      <c r="R251" s="1799"/>
      <c r="S251" s="1799"/>
      <c r="T251" s="1799"/>
      <c r="U251" s="2382"/>
    </row>
    <row r="252" spans="1:21" s="1763" customFormat="1" ht="33.75" hidden="1" customHeight="1" x14ac:dyDescent="0.25">
      <c r="A252" s="1783" t="s">
        <v>2112</v>
      </c>
      <c r="B252" s="1779" t="s">
        <v>2113</v>
      </c>
      <c r="C252" s="1798" t="s">
        <v>1828</v>
      </c>
      <c r="D252" s="1758" t="s">
        <v>2114</v>
      </c>
      <c r="E252" s="2772" t="s">
        <v>2115</v>
      </c>
      <c r="F252" s="2773"/>
      <c r="G252" s="1239" t="s">
        <v>587</v>
      </c>
      <c r="H252" s="2762">
        <f t="shared" si="11"/>
        <v>0</v>
      </c>
      <c r="I252" s="1773"/>
      <c r="J252" s="1773"/>
      <c r="K252" s="1773"/>
      <c r="L252" s="1773"/>
      <c r="M252" s="1773"/>
      <c r="N252" s="1773"/>
      <c r="O252" s="1773"/>
      <c r="P252" s="1773"/>
      <c r="Q252" s="1799"/>
      <c r="R252" s="1799"/>
      <c r="S252" s="1799"/>
      <c r="T252" s="1799"/>
      <c r="U252" s="2382"/>
    </row>
    <row r="253" spans="1:21" s="1763" customFormat="1" ht="9.9499999999999993" hidden="1" customHeight="1" x14ac:dyDescent="0.25">
      <c r="A253" s="1786"/>
      <c r="B253" s="1809"/>
      <c r="C253" s="1810"/>
      <c r="D253" s="1751"/>
      <c r="E253" s="2774"/>
      <c r="F253" s="2775"/>
      <c r="G253" s="1239"/>
      <c r="H253" s="2762">
        <f t="shared" si="11"/>
        <v>0</v>
      </c>
      <c r="I253" s="1773"/>
      <c r="J253" s="1773"/>
      <c r="K253" s="1773"/>
      <c r="L253" s="1773"/>
      <c r="M253" s="1773"/>
      <c r="N253" s="1773"/>
      <c r="O253" s="1773"/>
      <c r="P253" s="1773"/>
      <c r="Q253" s="1799"/>
      <c r="R253" s="1799"/>
      <c r="S253" s="1799"/>
      <c r="T253" s="1799"/>
      <c r="U253" s="2382"/>
    </row>
    <row r="254" spans="1:21" s="1763" customFormat="1" ht="39" customHeight="1" x14ac:dyDescent="0.25">
      <c r="A254" s="1783" t="s">
        <v>2116</v>
      </c>
      <c r="B254" s="1250" t="s">
        <v>2117</v>
      </c>
      <c r="C254" s="1798" t="s">
        <v>1932</v>
      </c>
      <c r="D254" s="1758" t="s">
        <v>2118</v>
      </c>
      <c r="E254" s="2706" t="s">
        <v>1820</v>
      </c>
      <c r="F254" s="1719" t="s">
        <v>2579</v>
      </c>
      <c r="G254" s="2700" t="s">
        <v>37</v>
      </c>
      <c r="H254" s="2762">
        <f>(I254+J254+K254+L254)</f>
        <v>1</v>
      </c>
      <c r="I254" s="2708" t="s">
        <v>1848</v>
      </c>
      <c r="J254" s="2708" t="s">
        <v>1827</v>
      </c>
      <c r="K254" s="2708" t="s">
        <v>1827</v>
      </c>
      <c r="L254" s="2708" t="s">
        <v>1827</v>
      </c>
      <c r="M254" s="1709"/>
      <c r="N254" s="1773"/>
      <c r="O254" s="1773"/>
      <c r="P254" s="1773"/>
      <c r="Q254" s="1799"/>
      <c r="R254" s="1799"/>
      <c r="S254" s="1799"/>
      <c r="T254" s="1799"/>
      <c r="U254" s="2382"/>
    </row>
    <row r="255" spans="1:21" s="1763" customFormat="1" ht="39" customHeight="1" x14ac:dyDescent="0.25">
      <c r="A255" s="1764"/>
      <c r="B255" s="1254"/>
      <c r="C255" s="1802"/>
      <c r="D255" s="1765"/>
      <c r="E255" s="2707"/>
      <c r="F255" s="1719" t="s">
        <v>2641</v>
      </c>
      <c r="G255" s="2700" t="s">
        <v>37</v>
      </c>
      <c r="H255" s="2762">
        <f>(I255+J255+K255+L255)</f>
        <v>50</v>
      </c>
      <c r="I255" s="2708" t="s">
        <v>2279</v>
      </c>
      <c r="J255" s="2708" t="s">
        <v>2299</v>
      </c>
      <c r="K255" s="2708" t="s">
        <v>2299</v>
      </c>
      <c r="L255" s="2708" t="s">
        <v>2299</v>
      </c>
      <c r="M255" s="2708" t="s">
        <v>2681</v>
      </c>
      <c r="N255" s="1773"/>
      <c r="O255" s="1773"/>
      <c r="P255" s="1773"/>
      <c r="Q255" s="1799"/>
      <c r="R255" s="1799"/>
      <c r="S255" s="1799"/>
      <c r="T255" s="1799"/>
      <c r="U255" s="2382"/>
    </row>
    <row r="256" spans="1:21" s="1763" customFormat="1" ht="39" customHeight="1" x14ac:dyDescent="0.25">
      <c r="A256" s="1764"/>
      <c r="B256" s="1254"/>
      <c r="C256" s="1802"/>
      <c r="D256" s="1765"/>
      <c r="E256" s="2707"/>
      <c r="F256" s="1719" t="s">
        <v>2642</v>
      </c>
      <c r="G256" s="2700" t="s">
        <v>37</v>
      </c>
      <c r="H256" s="2762">
        <f t="shared" ref="H256:H263" si="12">(I256+J256+K256+L256)</f>
        <v>30</v>
      </c>
      <c r="I256" s="2708" t="s">
        <v>1827</v>
      </c>
      <c r="J256" s="2708" t="s">
        <v>2532</v>
      </c>
      <c r="K256" s="2708" t="s">
        <v>2532</v>
      </c>
      <c r="L256" s="2708" t="s">
        <v>2532</v>
      </c>
      <c r="M256" s="2708" t="s">
        <v>2646</v>
      </c>
      <c r="N256" s="1773"/>
      <c r="O256" s="1773"/>
      <c r="P256" s="1773"/>
      <c r="Q256" s="1799"/>
      <c r="R256" s="1799"/>
      <c r="S256" s="1799"/>
      <c r="T256" s="1799"/>
      <c r="U256" s="2382"/>
    </row>
    <row r="257" spans="1:21" s="1763" customFormat="1" ht="31.5" customHeight="1" x14ac:dyDescent="0.25">
      <c r="A257" s="1764"/>
      <c r="B257" s="1254"/>
      <c r="C257" s="1798" t="s">
        <v>1927</v>
      </c>
      <c r="D257" s="1758" t="s">
        <v>2119</v>
      </c>
      <c r="E257" s="2706" t="s">
        <v>1816</v>
      </c>
      <c r="F257" s="1719" t="s">
        <v>2644</v>
      </c>
      <c r="G257" s="2700" t="s">
        <v>37</v>
      </c>
      <c r="H257" s="2762">
        <f t="shared" si="12"/>
        <v>1</v>
      </c>
      <c r="I257" s="2708" t="s">
        <v>1848</v>
      </c>
      <c r="J257" s="2708" t="s">
        <v>1827</v>
      </c>
      <c r="K257" s="2708" t="s">
        <v>1827</v>
      </c>
      <c r="L257" s="2708" t="s">
        <v>1827</v>
      </c>
      <c r="M257" s="2708"/>
      <c r="N257" s="1773"/>
      <c r="O257" s="1773"/>
      <c r="P257" s="1773"/>
      <c r="Q257" s="1799"/>
      <c r="R257" s="1799"/>
      <c r="S257" s="1799"/>
      <c r="T257" s="1799"/>
      <c r="U257" s="2382"/>
    </row>
    <row r="258" spans="1:21" s="1763" customFormat="1" ht="31.5" customHeight="1" x14ac:dyDescent="0.25">
      <c r="A258" s="1764"/>
      <c r="B258" s="1254"/>
      <c r="C258" s="1802"/>
      <c r="D258" s="1765"/>
      <c r="E258" s="2707"/>
      <c r="F258" s="1719" t="s">
        <v>2645</v>
      </c>
      <c r="G258" s="2700" t="s">
        <v>37</v>
      </c>
      <c r="H258" s="2762">
        <f t="shared" si="12"/>
        <v>40</v>
      </c>
      <c r="I258" s="2708" t="s">
        <v>2279</v>
      </c>
      <c r="J258" s="2708" t="s">
        <v>2299</v>
      </c>
      <c r="K258" s="2708" t="s">
        <v>2532</v>
      </c>
      <c r="L258" s="2708" t="s">
        <v>2532</v>
      </c>
      <c r="M258" s="2708" t="s">
        <v>2591</v>
      </c>
      <c r="N258" s="1779"/>
      <c r="O258" s="1779"/>
      <c r="P258" s="1779"/>
      <c r="Q258" s="1672"/>
      <c r="R258" s="1672"/>
      <c r="S258" s="1672"/>
      <c r="T258" s="1672"/>
      <c r="U258" s="2404"/>
    </row>
    <row r="259" spans="1:21" s="1763" customFormat="1" ht="31.5" customHeight="1" x14ac:dyDescent="0.25">
      <c r="A259" s="1764"/>
      <c r="B259" s="1254"/>
      <c r="C259" s="1802"/>
      <c r="D259" s="1765"/>
      <c r="E259" s="2707"/>
      <c r="F259" s="1719" t="s">
        <v>2647</v>
      </c>
      <c r="G259" s="2700" t="s">
        <v>37</v>
      </c>
      <c r="H259" s="2762">
        <f t="shared" si="12"/>
        <v>30</v>
      </c>
      <c r="I259" s="2708" t="s">
        <v>2279</v>
      </c>
      <c r="J259" s="2708" t="s">
        <v>2532</v>
      </c>
      <c r="K259" s="2708" t="s">
        <v>2279</v>
      </c>
      <c r="L259" s="2708" t="s">
        <v>2532</v>
      </c>
      <c r="M259" s="2708" t="s">
        <v>2586</v>
      </c>
      <c r="N259" s="1779"/>
      <c r="O259" s="1779"/>
      <c r="P259" s="1779"/>
      <c r="Q259" s="1672"/>
      <c r="R259" s="1672"/>
      <c r="S259" s="1672"/>
      <c r="T259" s="1672"/>
      <c r="U259" s="2404"/>
    </row>
    <row r="260" spans="1:21" s="1763" customFormat="1" ht="31.5" customHeight="1" x14ac:dyDescent="0.25">
      <c r="A260" s="1764"/>
      <c r="B260" s="1254"/>
      <c r="C260" s="1802"/>
      <c r="D260" s="1765"/>
      <c r="E260" s="2707"/>
      <c r="F260" s="1719" t="s">
        <v>2682</v>
      </c>
      <c r="G260" s="2700" t="s">
        <v>37</v>
      </c>
      <c r="H260" s="2762">
        <f t="shared" si="12"/>
        <v>10</v>
      </c>
      <c r="I260" s="2810" t="s">
        <v>1848</v>
      </c>
      <c r="J260" s="2810" t="s">
        <v>2534</v>
      </c>
      <c r="K260" s="2810" t="s">
        <v>2534</v>
      </c>
      <c r="L260" s="2810" t="s">
        <v>2534</v>
      </c>
      <c r="M260" s="2811" t="s">
        <v>2584</v>
      </c>
      <c r="N260" s="1779"/>
      <c r="O260" s="1779"/>
      <c r="P260" s="1779"/>
      <c r="Q260" s="1672"/>
      <c r="R260" s="1672"/>
      <c r="S260" s="1672"/>
      <c r="T260" s="1672"/>
      <c r="U260" s="2404"/>
    </row>
    <row r="261" spans="1:21" s="1763" customFormat="1" ht="33" customHeight="1" x14ac:dyDescent="0.25">
      <c r="A261" s="2812" t="s">
        <v>1872</v>
      </c>
      <c r="B261" s="2813" t="s">
        <v>2120</v>
      </c>
      <c r="C261" s="2814" t="s">
        <v>1872</v>
      </c>
      <c r="D261" s="2815" t="s">
        <v>2121</v>
      </c>
      <c r="E261" s="2816" t="s">
        <v>1873</v>
      </c>
      <c r="F261" s="1784" t="s">
        <v>2683</v>
      </c>
      <c r="G261" s="2750" t="s">
        <v>1767</v>
      </c>
      <c r="H261" s="2762">
        <f t="shared" si="12"/>
        <v>24469</v>
      </c>
      <c r="I261" s="2810" t="s">
        <v>2684</v>
      </c>
      <c r="J261" s="2810" t="s">
        <v>2685</v>
      </c>
      <c r="K261" s="2810" t="s">
        <v>2684</v>
      </c>
      <c r="L261" s="2810" t="s">
        <v>2684</v>
      </c>
      <c r="M261" s="1779"/>
      <c r="N261" s="1779"/>
      <c r="O261" s="1779"/>
      <c r="P261" s="1779"/>
      <c r="Q261" s="1672"/>
      <c r="R261" s="1672"/>
      <c r="S261" s="1672"/>
      <c r="T261" s="1672"/>
      <c r="U261" s="2404"/>
    </row>
    <row r="262" spans="1:21" s="1763" customFormat="1" ht="33" customHeight="1" x14ac:dyDescent="0.25">
      <c r="A262" s="2812"/>
      <c r="B262" s="1804"/>
      <c r="C262" s="2817"/>
      <c r="D262" s="2818"/>
      <c r="E262" s="2819"/>
      <c r="F262" s="1784" t="s">
        <v>2686</v>
      </c>
      <c r="G262" s="2750" t="s">
        <v>1767</v>
      </c>
      <c r="H262" s="2762">
        <f t="shared" si="12"/>
        <v>360</v>
      </c>
      <c r="I262" s="2810" t="s">
        <v>2687</v>
      </c>
      <c r="J262" s="2810" t="s">
        <v>2687</v>
      </c>
      <c r="K262" s="2810" t="s">
        <v>2687</v>
      </c>
      <c r="L262" s="2810" t="s">
        <v>2687</v>
      </c>
      <c r="M262" s="1779"/>
      <c r="N262" s="1779"/>
      <c r="O262" s="1779"/>
      <c r="P262" s="1779"/>
      <c r="Q262" s="1672"/>
      <c r="R262" s="1672"/>
      <c r="S262" s="1672"/>
      <c r="T262" s="1672"/>
      <c r="U262" s="2820"/>
    </row>
    <row r="263" spans="1:21" s="1763" customFormat="1" ht="33" customHeight="1" x14ac:dyDescent="0.25">
      <c r="A263" s="2812"/>
      <c r="B263" s="1804"/>
      <c r="C263" s="2817"/>
      <c r="D263" s="2818"/>
      <c r="E263" s="2819"/>
      <c r="F263" s="1784" t="s">
        <v>2688</v>
      </c>
      <c r="G263" s="2750" t="s">
        <v>1767</v>
      </c>
      <c r="H263" s="2762">
        <f t="shared" si="12"/>
        <v>360</v>
      </c>
      <c r="I263" s="2810" t="s">
        <v>2687</v>
      </c>
      <c r="J263" s="2810" t="s">
        <v>2687</v>
      </c>
      <c r="K263" s="2810" t="s">
        <v>2687</v>
      </c>
      <c r="L263" s="2810" t="s">
        <v>2687</v>
      </c>
      <c r="M263" s="1779"/>
      <c r="N263" s="1779"/>
      <c r="O263" s="1779"/>
      <c r="P263" s="1779"/>
      <c r="Q263" s="1672"/>
      <c r="R263" s="1672"/>
      <c r="S263" s="1672"/>
      <c r="T263" s="1672"/>
      <c r="U263" s="2820"/>
    </row>
    <row r="264" spans="1:21" s="1763" customFormat="1" ht="9.9499999999999993" customHeight="1" x14ac:dyDescent="0.25">
      <c r="A264" s="2821"/>
      <c r="B264" s="1807"/>
      <c r="C264" s="2822"/>
      <c r="D264" s="2823"/>
      <c r="E264" s="2824"/>
      <c r="F264" s="1817"/>
      <c r="G264" s="1239"/>
      <c r="H264" s="1799"/>
      <c r="I264" s="1773"/>
      <c r="J264" s="1773"/>
      <c r="K264" s="1773"/>
      <c r="L264" s="1773"/>
      <c r="M264" s="1773"/>
      <c r="N264" s="1773"/>
      <c r="O264" s="1773"/>
      <c r="P264" s="1773"/>
      <c r="Q264" s="1799"/>
      <c r="R264" s="1799"/>
      <c r="S264" s="1799"/>
      <c r="T264" s="1799"/>
      <c r="U264" s="1799"/>
    </row>
    <row r="265" spans="1:21" s="1763" customFormat="1" ht="16.5" customHeight="1" thickBot="1" x14ac:dyDescent="0.3">
      <c r="A265" s="1793" t="s">
        <v>2122</v>
      </c>
      <c r="B265" s="1794"/>
      <c r="C265" s="1794"/>
      <c r="D265" s="1794"/>
      <c r="E265" s="1794"/>
      <c r="F265" s="1794"/>
      <c r="G265" s="1795"/>
      <c r="H265" s="1795"/>
      <c r="I265" s="1795"/>
      <c r="J265" s="1795"/>
      <c r="K265" s="1795"/>
      <c r="L265" s="1795"/>
      <c r="M265" s="1795"/>
      <c r="N265" s="1795"/>
      <c r="O265" s="1795"/>
      <c r="P265" s="1795"/>
      <c r="Q265" s="1795"/>
      <c r="R265" s="1795"/>
      <c r="S265" s="1795"/>
      <c r="T265" s="1795"/>
      <c r="U265" s="1796"/>
    </row>
    <row r="266" spans="1:21" s="1763" customFormat="1" ht="29.25" hidden="1" customHeight="1" x14ac:dyDescent="0.25">
      <c r="A266" s="1783" t="s">
        <v>2460</v>
      </c>
      <c r="B266" s="1758" t="s">
        <v>2461</v>
      </c>
      <c r="C266" s="1798" t="s">
        <v>2462</v>
      </c>
      <c r="D266" s="1250" t="s">
        <v>2463</v>
      </c>
      <c r="E266" s="2706" t="s">
        <v>2464</v>
      </c>
      <c r="F266" s="1719"/>
      <c r="G266" s="1229" t="s">
        <v>2455</v>
      </c>
      <c r="H266" s="2418"/>
      <c r="I266" s="2418"/>
      <c r="J266" s="2418"/>
      <c r="K266" s="2418"/>
      <c r="L266" s="2418"/>
      <c r="M266" s="2418"/>
      <c r="N266" s="2418"/>
      <c r="O266" s="2418"/>
      <c r="P266" s="2418"/>
      <c r="Q266" s="2418"/>
      <c r="R266" s="2418"/>
      <c r="S266" s="2418"/>
      <c r="T266" s="2418"/>
      <c r="U266" s="2380"/>
    </row>
    <row r="267" spans="1:21" s="1763" customFormat="1" ht="29.25" hidden="1" customHeight="1" x14ac:dyDescent="0.25">
      <c r="A267" s="1764"/>
      <c r="B267" s="1765"/>
      <c r="C267" s="1802"/>
      <c r="D267" s="1254"/>
      <c r="E267" s="2707"/>
      <c r="F267" s="1719"/>
      <c r="G267" s="1229"/>
      <c r="H267" s="2418"/>
      <c r="I267" s="2418"/>
      <c r="J267" s="2418"/>
      <c r="K267" s="2418"/>
      <c r="L267" s="2418"/>
      <c r="M267" s="2418"/>
      <c r="N267" s="2418"/>
      <c r="O267" s="2418"/>
      <c r="P267" s="2418"/>
      <c r="Q267" s="2418"/>
      <c r="R267" s="2418"/>
      <c r="S267" s="2418"/>
      <c r="T267" s="2418"/>
      <c r="U267" s="2380"/>
    </row>
    <row r="268" spans="1:21" s="1763" customFormat="1" ht="9.9499999999999993" hidden="1" customHeight="1" x14ac:dyDescent="0.25">
      <c r="A268" s="1764"/>
      <c r="B268" s="1751"/>
      <c r="C268" s="1810"/>
      <c r="D268" s="1257"/>
      <c r="E268" s="2709"/>
      <c r="F268" s="1719"/>
      <c r="G268" s="1229"/>
      <c r="H268" s="2418"/>
      <c r="I268" s="2418"/>
      <c r="J268" s="2418"/>
      <c r="K268" s="2418"/>
      <c r="L268" s="2418"/>
      <c r="M268" s="2418"/>
      <c r="N268" s="2418"/>
      <c r="O268" s="2418"/>
      <c r="P268" s="2418"/>
      <c r="Q268" s="2418"/>
      <c r="R268" s="2418"/>
      <c r="S268" s="2418"/>
      <c r="T268" s="2418"/>
      <c r="U268" s="2380"/>
    </row>
    <row r="269" spans="1:21" s="1763" customFormat="1" ht="38.25" customHeight="1" x14ac:dyDescent="0.25">
      <c r="A269" s="1764"/>
      <c r="B269" s="1779" t="s">
        <v>728</v>
      </c>
      <c r="C269" s="1783" t="s">
        <v>2465</v>
      </c>
      <c r="D269" s="1757" t="s">
        <v>2466</v>
      </c>
      <c r="E269" s="2706" t="s">
        <v>2467</v>
      </c>
      <c r="F269" s="1784" t="s">
        <v>2689</v>
      </c>
      <c r="G269" s="1239" t="s">
        <v>2468</v>
      </c>
      <c r="H269" s="2762">
        <f t="shared" ref="H269" si="13">(I269+J269+K269+L269)</f>
        <v>30000</v>
      </c>
      <c r="I269" s="1696" t="s">
        <v>2690</v>
      </c>
      <c r="J269" s="1696" t="s">
        <v>2690</v>
      </c>
      <c r="K269" s="1696" t="s">
        <v>2690</v>
      </c>
      <c r="L269" s="1696" t="s">
        <v>2690</v>
      </c>
      <c r="M269" s="1799"/>
      <c r="N269" s="1799"/>
      <c r="O269" s="1799"/>
      <c r="P269" s="1799"/>
      <c r="Q269" s="1799"/>
      <c r="R269" s="1799"/>
      <c r="S269" s="1799"/>
      <c r="T269" s="1799"/>
      <c r="U269" s="2382"/>
    </row>
    <row r="270" spans="1:21" s="1763" customFormat="1" ht="9.9499999999999993" hidden="1" customHeight="1" x14ac:dyDescent="0.25">
      <c r="A270" s="1764"/>
      <c r="B270" s="1809"/>
      <c r="C270" s="1786"/>
      <c r="D270" s="2765"/>
      <c r="E270" s="2709"/>
      <c r="F270" s="1817"/>
      <c r="G270" s="1239"/>
      <c r="H270" s="1799"/>
      <c r="I270" s="1799"/>
      <c r="J270" s="1799"/>
      <c r="K270" s="1799"/>
      <c r="L270" s="1799"/>
      <c r="M270" s="1799"/>
      <c r="N270" s="1799"/>
      <c r="O270" s="1799"/>
      <c r="P270" s="1799"/>
      <c r="Q270" s="1799"/>
      <c r="R270" s="1799"/>
      <c r="S270" s="1799"/>
      <c r="T270" s="1799"/>
      <c r="U270" s="2382"/>
    </row>
    <row r="271" spans="1:21" s="1763" customFormat="1" ht="33.75" hidden="1" customHeight="1" x14ac:dyDescent="0.25">
      <c r="A271" s="1764"/>
      <c r="B271" s="1779" t="s">
        <v>2474</v>
      </c>
      <c r="C271" s="1798" t="s">
        <v>2452</v>
      </c>
      <c r="D271" s="1250" t="s">
        <v>2475</v>
      </c>
      <c r="E271" s="2706" t="s">
        <v>2476</v>
      </c>
      <c r="F271" s="1784"/>
      <c r="G271" s="1239" t="s">
        <v>2455</v>
      </c>
      <c r="H271" s="1799"/>
      <c r="I271" s="1799"/>
      <c r="J271" s="1799"/>
      <c r="K271" s="1799"/>
      <c r="L271" s="1799"/>
      <c r="M271" s="1799"/>
      <c r="N271" s="1799"/>
      <c r="O271" s="1799"/>
      <c r="P271" s="1799"/>
      <c r="Q271" s="1799"/>
      <c r="R271" s="1799"/>
      <c r="S271" s="1799"/>
      <c r="T271" s="1799"/>
      <c r="U271" s="2382"/>
    </row>
    <row r="272" spans="1:21" s="1763" customFormat="1" ht="33.75" hidden="1" customHeight="1" x14ac:dyDescent="0.25">
      <c r="A272" s="1764"/>
      <c r="B272" s="1806"/>
      <c r="C272" s="1802"/>
      <c r="D272" s="1254"/>
      <c r="E272" s="2707"/>
      <c r="F272" s="1784"/>
      <c r="G272" s="1239"/>
      <c r="H272" s="1799"/>
      <c r="I272" s="1799"/>
      <c r="J272" s="1799"/>
      <c r="K272" s="1799"/>
      <c r="L272" s="1799"/>
      <c r="M272" s="1799"/>
      <c r="N272" s="1799"/>
      <c r="O272" s="1799"/>
      <c r="P272" s="1799"/>
      <c r="Q272" s="1799"/>
      <c r="R272" s="1799"/>
      <c r="S272" s="1799"/>
      <c r="T272" s="1799"/>
      <c r="U272" s="2382"/>
    </row>
    <row r="273" spans="1:21" s="1763" customFormat="1" ht="9.9499999999999993" hidden="1" customHeight="1" x14ac:dyDescent="0.25">
      <c r="A273" s="1764"/>
      <c r="B273" s="1809"/>
      <c r="C273" s="1810"/>
      <c r="D273" s="1257"/>
      <c r="E273" s="2709"/>
      <c r="F273" s="1817"/>
      <c r="G273" s="1239"/>
      <c r="H273" s="1799"/>
      <c r="I273" s="1799"/>
      <c r="J273" s="1799"/>
      <c r="K273" s="1799"/>
      <c r="L273" s="1799"/>
      <c r="M273" s="1799"/>
      <c r="N273" s="1799"/>
      <c r="O273" s="1799"/>
      <c r="P273" s="1799"/>
      <c r="Q273" s="1799"/>
      <c r="R273" s="1799"/>
      <c r="S273" s="1799"/>
      <c r="T273" s="1799"/>
      <c r="U273" s="2382"/>
    </row>
    <row r="274" spans="1:21" s="1763" customFormat="1" ht="9.9499999999999993" hidden="1" customHeight="1" x14ac:dyDescent="0.25">
      <c r="A274" s="1764"/>
      <c r="B274" s="1806"/>
      <c r="C274" s="1766"/>
      <c r="D274" s="1765"/>
      <c r="E274" s="1768"/>
      <c r="F274" s="1784"/>
      <c r="G274" s="1239"/>
      <c r="H274" s="1799"/>
      <c r="I274" s="1799"/>
      <c r="J274" s="1799"/>
      <c r="K274" s="1799"/>
      <c r="L274" s="1799"/>
      <c r="M274" s="1799"/>
      <c r="N274" s="1799"/>
      <c r="O274" s="1799"/>
      <c r="P274" s="1799"/>
      <c r="Q274" s="1799"/>
      <c r="R274" s="1799"/>
      <c r="S274" s="1799"/>
      <c r="T274" s="1799"/>
      <c r="U274" s="2382"/>
    </row>
    <row r="275" spans="1:21" s="1763" customFormat="1" ht="20.25" hidden="1" customHeight="1" x14ac:dyDescent="0.25">
      <c r="A275" s="1764"/>
      <c r="B275" s="1779" t="s">
        <v>2477</v>
      </c>
      <c r="C275" s="1798" t="s">
        <v>2478</v>
      </c>
      <c r="D275" s="1250" t="s">
        <v>2479</v>
      </c>
      <c r="E275" s="2706" t="s">
        <v>2480</v>
      </c>
      <c r="F275" s="1784"/>
      <c r="G275" s="1239" t="s">
        <v>2125</v>
      </c>
      <c r="H275" s="1799"/>
      <c r="I275" s="1799"/>
      <c r="J275" s="1799"/>
      <c r="K275" s="1799"/>
      <c r="L275" s="1799"/>
      <c r="M275" s="1799"/>
      <c r="N275" s="1799"/>
      <c r="O275" s="1799"/>
      <c r="P275" s="1799"/>
      <c r="Q275" s="1799"/>
      <c r="R275" s="1799"/>
      <c r="S275" s="1799"/>
      <c r="T275" s="1799"/>
      <c r="U275" s="2382"/>
    </row>
    <row r="276" spans="1:21" s="1763" customFormat="1" ht="20.25" hidden="1" customHeight="1" x14ac:dyDescent="0.25">
      <c r="A276" s="1764"/>
      <c r="B276" s="1806"/>
      <c r="C276" s="1802"/>
      <c r="D276" s="1254"/>
      <c r="E276" s="2707"/>
      <c r="F276" s="1784"/>
      <c r="G276" s="1239"/>
      <c r="H276" s="1799"/>
      <c r="I276" s="1799"/>
      <c r="J276" s="1799"/>
      <c r="K276" s="1799"/>
      <c r="L276" s="1799"/>
      <c r="M276" s="1799"/>
      <c r="N276" s="1799"/>
      <c r="O276" s="1799"/>
      <c r="P276" s="1799"/>
      <c r="Q276" s="1799"/>
      <c r="R276" s="1799"/>
      <c r="S276" s="1799"/>
      <c r="T276" s="1799"/>
      <c r="U276" s="2382"/>
    </row>
    <row r="277" spans="1:21" s="1763" customFormat="1" ht="20.25" hidden="1" customHeight="1" x14ac:dyDescent="0.25">
      <c r="A277" s="1764"/>
      <c r="B277" s="1806"/>
      <c r="C277" s="1802"/>
      <c r="D277" s="1254"/>
      <c r="E277" s="2707"/>
      <c r="F277" s="1784"/>
      <c r="G277" s="1239"/>
      <c r="H277" s="1799"/>
      <c r="I277" s="1799"/>
      <c r="J277" s="1799"/>
      <c r="K277" s="1799"/>
      <c r="L277" s="1799"/>
      <c r="M277" s="1799"/>
      <c r="N277" s="1799"/>
      <c r="O277" s="1799"/>
      <c r="P277" s="1799"/>
      <c r="Q277" s="1799"/>
      <c r="R277" s="1799"/>
      <c r="S277" s="1799"/>
      <c r="T277" s="1799"/>
      <c r="U277" s="2382"/>
    </row>
    <row r="278" spans="1:21" s="1763" customFormat="1" ht="9.9499999999999993" hidden="1" customHeight="1" x14ac:dyDescent="0.25">
      <c r="A278" s="1764"/>
      <c r="B278" s="1809"/>
      <c r="C278" s="1810"/>
      <c r="D278" s="1257"/>
      <c r="E278" s="2709"/>
      <c r="F278" s="1817"/>
      <c r="G278" s="1239"/>
      <c r="H278" s="1799"/>
      <c r="I278" s="1799"/>
      <c r="J278" s="1799"/>
      <c r="K278" s="1799"/>
      <c r="L278" s="1799"/>
      <c r="M278" s="1799"/>
      <c r="N278" s="1799"/>
      <c r="O278" s="1799"/>
      <c r="P278" s="1799"/>
      <c r="Q278" s="1799"/>
      <c r="R278" s="1799"/>
      <c r="S278" s="1799"/>
      <c r="T278" s="1799"/>
      <c r="U278" s="2382"/>
    </row>
    <row r="279" spans="1:21" s="1763" customFormat="1" ht="22.5" hidden="1" customHeight="1" x14ac:dyDescent="0.25">
      <c r="A279" s="1764"/>
      <c r="B279" s="1779" t="s">
        <v>2481</v>
      </c>
      <c r="C279" s="2825" t="s">
        <v>1852</v>
      </c>
      <c r="D279" s="2813" t="s">
        <v>2482</v>
      </c>
      <c r="E279" s="2816" t="s">
        <v>1852</v>
      </c>
      <c r="F279" s="1784"/>
      <c r="G279" s="1239" t="s">
        <v>611</v>
      </c>
      <c r="H279" s="1799"/>
      <c r="I279" s="1799"/>
      <c r="J279" s="1799"/>
      <c r="K279" s="1799"/>
      <c r="L279" s="1799"/>
      <c r="M279" s="1799"/>
      <c r="N279" s="1799"/>
      <c r="O279" s="1799"/>
      <c r="P279" s="1799"/>
      <c r="Q279" s="1799"/>
      <c r="R279" s="1799"/>
      <c r="S279" s="1799"/>
      <c r="T279" s="1799"/>
      <c r="U279" s="2382"/>
    </row>
    <row r="280" spans="1:21" s="1763" customFormat="1" ht="15.75" hidden="1" customHeight="1" x14ac:dyDescent="0.25">
      <c r="A280" s="1764"/>
      <c r="B280" s="1806"/>
      <c r="C280" s="2826"/>
      <c r="D280" s="1804"/>
      <c r="E280" s="2819"/>
      <c r="F280" s="1784"/>
      <c r="G280" s="1239"/>
      <c r="H280" s="1799"/>
      <c r="I280" s="1799"/>
      <c r="J280" s="1799"/>
      <c r="K280" s="1799"/>
      <c r="L280" s="1799"/>
      <c r="M280" s="1799"/>
      <c r="N280" s="1799"/>
      <c r="O280" s="1799"/>
      <c r="P280" s="1799"/>
      <c r="Q280" s="1799"/>
      <c r="R280" s="1799"/>
      <c r="S280" s="1799"/>
      <c r="T280" s="1799"/>
      <c r="U280" s="2382"/>
    </row>
    <row r="281" spans="1:21" s="1763" customFormat="1" ht="15.75" hidden="1" customHeight="1" x14ac:dyDescent="0.25">
      <c r="A281" s="1764"/>
      <c r="B281" s="1806"/>
      <c r="C281" s="2826"/>
      <c r="D281" s="1804"/>
      <c r="E281" s="2819"/>
      <c r="F281" s="1784"/>
      <c r="G281" s="1239"/>
      <c r="H281" s="1799"/>
      <c r="I281" s="1799"/>
      <c r="J281" s="1799"/>
      <c r="K281" s="1799"/>
      <c r="L281" s="1799"/>
      <c r="M281" s="1799"/>
      <c r="N281" s="1799"/>
      <c r="O281" s="1799"/>
      <c r="P281" s="1799"/>
      <c r="Q281" s="1799"/>
      <c r="R281" s="1799"/>
      <c r="S281" s="1799"/>
      <c r="T281" s="1799"/>
      <c r="U281" s="2382"/>
    </row>
    <row r="282" spans="1:21" s="1763" customFormat="1" ht="15.75" hidden="1" customHeight="1" x14ac:dyDescent="0.25">
      <c r="A282" s="1764"/>
      <c r="B282" s="1806"/>
      <c r="C282" s="2826"/>
      <c r="D282" s="1804"/>
      <c r="E282" s="2819"/>
      <c r="F282" s="1784"/>
      <c r="G282" s="1239"/>
      <c r="H282" s="1799"/>
      <c r="I282" s="1799"/>
      <c r="J282" s="1799"/>
      <c r="K282" s="1799"/>
      <c r="L282" s="1799"/>
      <c r="M282" s="1799"/>
      <c r="N282" s="1799"/>
      <c r="O282" s="1799"/>
      <c r="P282" s="1799"/>
      <c r="Q282" s="1799"/>
      <c r="R282" s="1799"/>
      <c r="S282" s="1799"/>
      <c r="T282" s="1799"/>
      <c r="U282" s="2382"/>
    </row>
    <row r="283" spans="1:21" s="1763" customFormat="1" ht="9.9499999999999993" hidden="1" customHeight="1" x14ac:dyDescent="0.25">
      <c r="A283" s="1764"/>
      <c r="B283" s="1809"/>
      <c r="C283" s="2827"/>
      <c r="D283" s="1807"/>
      <c r="E283" s="2824"/>
      <c r="F283" s="1817"/>
      <c r="G283" s="1239"/>
      <c r="H283" s="1799"/>
      <c r="I283" s="1799"/>
      <c r="J283" s="1799"/>
      <c r="K283" s="1799"/>
      <c r="L283" s="1799"/>
      <c r="M283" s="1799"/>
      <c r="N283" s="1799"/>
      <c r="O283" s="1799"/>
      <c r="P283" s="1799"/>
      <c r="Q283" s="1799"/>
      <c r="R283" s="1799"/>
      <c r="S283" s="1799"/>
      <c r="T283" s="1799"/>
      <c r="U283" s="2382"/>
    </row>
    <row r="284" spans="1:21" s="1763" customFormat="1" ht="18" hidden="1" customHeight="1" x14ac:dyDescent="0.25">
      <c r="A284" s="1764"/>
      <c r="B284" s="1250" t="s">
        <v>2123</v>
      </c>
      <c r="C284" s="1244" t="s">
        <v>1858</v>
      </c>
      <c r="D284" s="1250" t="s">
        <v>2124</v>
      </c>
      <c r="E284" s="2706" t="s">
        <v>1863</v>
      </c>
      <c r="F284" s="1817"/>
      <c r="G284" s="1239" t="s">
        <v>1864</v>
      </c>
      <c r="H284" s="1799"/>
      <c r="I284" s="1799"/>
      <c r="J284" s="1799"/>
      <c r="K284" s="1799"/>
      <c r="L284" s="1799"/>
      <c r="M284" s="1799"/>
      <c r="N284" s="1799"/>
      <c r="O284" s="1799"/>
      <c r="P284" s="1799"/>
      <c r="Q284" s="1799"/>
      <c r="R284" s="1799"/>
      <c r="S284" s="1799"/>
      <c r="T284" s="1799"/>
      <c r="U284" s="2382"/>
    </row>
    <row r="285" spans="1:21" s="1763" customFormat="1" ht="9.9499999999999993" hidden="1" customHeight="1" x14ac:dyDescent="0.25">
      <c r="A285" s="1764"/>
      <c r="B285" s="1254"/>
      <c r="C285" s="1244"/>
      <c r="D285" s="1257"/>
      <c r="E285" s="2709"/>
      <c r="F285" s="1817"/>
      <c r="G285" s="1239"/>
      <c r="H285" s="1799"/>
      <c r="I285" s="1799"/>
      <c r="J285" s="1799"/>
      <c r="K285" s="1799"/>
      <c r="L285" s="1799"/>
      <c r="M285" s="1799"/>
      <c r="N285" s="1799"/>
      <c r="O285" s="1799"/>
      <c r="P285" s="1799"/>
      <c r="Q285" s="1799"/>
      <c r="R285" s="1799"/>
      <c r="S285" s="1799"/>
      <c r="T285" s="1799"/>
      <c r="U285" s="2382"/>
    </row>
    <row r="286" spans="1:21" s="1763" customFormat="1" ht="42" hidden="1" customHeight="1" x14ac:dyDescent="0.25">
      <c r="A286" s="1764"/>
      <c r="B286" s="1254"/>
      <c r="C286" s="1244"/>
      <c r="D286" s="1250" t="s">
        <v>2494</v>
      </c>
      <c r="E286" s="2706" t="s">
        <v>1866</v>
      </c>
      <c r="F286" s="1817"/>
      <c r="G286" s="1239" t="s">
        <v>1864</v>
      </c>
      <c r="H286" s="1799"/>
      <c r="I286" s="1799"/>
      <c r="J286" s="1799"/>
      <c r="K286" s="1799"/>
      <c r="L286" s="1799"/>
      <c r="M286" s="1799"/>
      <c r="N286" s="1799"/>
      <c r="O286" s="1799"/>
      <c r="P286" s="1799"/>
      <c r="Q286" s="1799"/>
      <c r="R286" s="1799"/>
      <c r="S286" s="1799"/>
      <c r="T286" s="1799"/>
      <c r="U286" s="2382"/>
    </row>
    <row r="287" spans="1:21" s="1763" customFormat="1" ht="9.9499999999999993" hidden="1" customHeight="1" x14ac:dyDescent="0.25">
      <c r="A287" s="1764"/>
      <c r="B287" s="1254"/>
      <c r="C287" s="1244"/>
      <c r="D287" s="1257"/>
      <c r="E287" s="2709"/>
      <c r="F287" s="1817"/>
      <c r="G287" s="1239"/>
      <c r="H287" s="1799"/>
      <c r="I287" s="1799"/>
      <c r="J287" s="1799"/>
      <c r="K287" s="1799"/>
      <c r="L287" s="1799"/>
      <c r="M287" s="1799"/>
      <c r="N287" s="1799"/>
      <c r="O287" s="1799"/>
      <c r="P287" s="1799"/>
      <c r="Q287" s="1799"/>
      <c r="R287" s="1799"/>
      <c r="S287" s="1799"/>
      <c r="T287" s="1799"/>
      <c r="U287" s="2382"/>
    </row>
    <row r="288" spans="1:21" s="1763" customFormat="1" ht="24" customHeight="1" x14ac:dyDescent="0.25">
      <c r="A288" s="1764"/>
      <c r="B288" s="1254"/>
      <c r="C288" s="1244"/>
      <c r="D288" s="1250" t="s">
        <v>2127</v>
      </c>
      <c r="E288" s="2706" t="s">
        <v>1867</v>
      </c>
      <c r="F288" s="1817"/>
      <c r="G288" s="1239" t="s">
        <v>1864</v>
      </c>
      <c r="H288" s="1799"/>
      <c r="I288" s="1799"/>
      <c r="J288" s="1799"/>
      <c r="K288" s="1799"/>
      <c r="L288" s="1799"/>
      <c r="M288" s="1799"/>
      <c r="N288" s="1799"/>
      <c r="O288" s="1799"/>
      <c r="P288" s="1799"/>
      <c r="Q288" s="1799"/>
      <c r="R288" s="1799"/>
      <c r="S288" s="1799"/>
      <c r="T288" s="1799"/>
      <c r="U288" s="2382"/>
    </row>
    <row r="289" spans="1:21" s="1763" customFormat="1" ht="24" customHeight="1" x14ac:dyDescent="0.25">
      <c r="A289" s="1764"/>
      <c r="B289" s="1254"/>
      <c r="C289" s="1244"/>
      <c r="D289" s="1254"/>
      <c r="E289" s="2707"/>
      <c r="F289" s="1817" t="s">
        <v>2691</v>
      </c>
      <c r="G289" s="1239"/>
      <c r="H289" s="2828">
        <f>(I289+J289+K289+L289)</f>
        <v>6536</v>
      </c>
      <c r="I289" s="2465" t="s">
        <v>2692</v>
      </c>
      <c r="J289" s="2465" t="s">
        <v>2692</v>
      </c>
      <c r="K289" s="2465" t="s">
        <v>2692</v>
      </c>
      <c r="L289" s="2465" t="s">
        <v>2692</v>
      </c>
      <c r="M289" s="1799"/>
      <c r="N289" s="1799"/>
      <c r="O289" s="1799"/>
      <c r="P289" s="1799"/>
      <c r="Q289" s="1799"/>
      <c r="R289" s="1799"/>
      <c r="S289" s="1799"/>
      <c r="T289" s="1799"/>
      <c r="U289" s="2382"/>
    </row>
    <row r="290" spans="1:21" s="1763" customFormat="1" ht="24" customHeight="1" x14ac:dyDescent="0.25">
      <c r="A290" s="1764"/>
      <c r="B290" s="1254"/>
      <c r="C290" s="1244"/>
      <c r="D290" s="1254"/>
      <c r="E290" s="2707"/>
      <c r="F290" s="1817" t="s">
        <v>2693</v>
      </c>
      <c r="G290" s="1239"/>
      <c r="H290" s="2828">
        <f t="shared" ref="H290:H297" si="14">(I290+J290+K290+L290)</f>
        <v>14580</v>
      </c>
      <c r="I290" s="2465" t="s">
        <v>2694</v>
      </c>
      <c r="J290" s="2465" t="s">
        <v>2694</v>
      </c>
      <c r="K290" s="2465" t="s">
        <v>2694</v>
      </c>
      <c r="L290" s="2465" t="s">
        <v>2694</v>
      </c>
      <c r="M290" s="1799"/>
      <c r="N290" s="1799"/>
      <c r="O290" s="1799"/>
      <c r="P290" s="1799"/>
      <c r="Q290" s="1799"/>
      <c r="R290" s="1799"/>
      <c r="S290" s="1799"/>
      <c r="T290" s="1799"/>
      <c r="U290" s="2382"/>
    </row>
    <row r="291" spans="1:21" s="1763" customFormat="1" ht="24" customHeight="1" x14ac:dyDescent="0.25">
      <c r="A291" s="1764"/>
      <c r="B291" s="1254"/>
      <c r="C291" s="1244"/>
      <c r="D291" s="1254"/>
      <c r="E291" s="2707"/>
      <c r="F291" s="1817" t="s">
        <v>2695</v>
      </c>
      <c r="G291" s="1239"/>
      <c r="H291" s="2828">
        <f t="shared" si="14"/>
        <v>7160</v>
      </c>
      <c r="I291" s="2465" t="s">
        <v>2696</v>
      </c>
      <c r="J291" s="2465" t="s">
        <v>2696</v>
      </c>
      <c r="K291" s="2465" t="s">
        <v>2696</v>
      </c>
      <c r="L291" s="2465" t="s">
        <v>2696</v>
      </c>
      <c r="M291" s="1799"/>
      <c r="N291" s="1799"/>
      <c r="O291" s="1799"/>
      <c r="P291" s="1799"/>
      <c r="Q291" s="1799"/>
      <c r="R291" s="1799"/>
      <c r="S291" s="1799"/>
      <c r="T291" s="1799"/>
      <c r="U291" s="2382"/>
    </row>
    <row r="292" spans="1:21" s="1763" customFormat="1" ht="24" customHeight="1" x14ac:dyDescent="0.25">
      <c r="A292" s="1764"/>
      <c r="B292" s="1254"/>
      <c r="C292" s="1244"/>
      <c r="D292" s="1254"/>
      <c r="E292" s="2707"/>
      <c r="F292" s="1817" t="s">
        <v>2697</v>
      </c>
      <c r="G292" s="1239"/>
      <c r="H292" s="2828">
        <f t="shared" si="14"/>
        <v>2772</v>
      </c>
      <c r="I292" s="2465" t="s">
        <v>2698</v>
      </c>
      <c r="J292" s="2465" t="s">
        <v>2698</v>
      </c>
      <c r="K292" s="2465" t="s">
        <v>2698</v>
      </c>
      <c r="L292" s="2465" t="s">
        <v>2698</v>
      </c>
      <c r="M292" s="1799"/>
      <c r="N292" s="1799"/>
      <c r="O292" s="1799"/>
      <c r="P292" s="1799"/>
      <c r="Q292" s="1799"/>
      <c r="R292" s="1799"/>
      <c r="S292" s="1799"/>
      <c r="T292" s="1799"/>
      <c r="U292" s="2382"/>
    </row>
    <row r="293" spans="1:21" s="1763" customFormat="1" ht="24" customHeight="1" x14ac:dyDescent="0.25">
      <c r="A293" s="1764"/>
      <c r="B293" s="1254"/>
      <c r="C293" s="1244"/>
      <c r="D293" s="1254"/>
      <c r="E293" s="2707"/>
      <c r="F293" s="1817" t="s">
        <v>2699</v>
      </c>
      <c r="G293" s="1239"/>
      <c r="H293" s="2828">
        <f t="shared" si="14"/>
        <v>604</v>
      </c>
      <c r="I293" s="2465" t="s">
        <v>2700</v>
      </c>
      <c r="J293" s="2465" t="s">
        <v>2700</v>
      </c>
      <c r="K293" s="2465" t="s">
        <v>2700</v>
      </c>
      <c r="L293" s="2465" t="s">
        <v>2700</v>
      </c>
      <c r="M293" s="1799"/>
      <c r="N293" s="1799"/>
      <c r="O293" s="1799"/>
      <c r="P293" s="1799"/>
      <c r="Q293" s="1799"/>
      <c r="R293" s="1799"/>
      <c r="S293" s="1799"/>
      <c r="T293" s="1799"/>
      <c r="U293" s="2382"/>
    </row>
    <row r="294" spans="1:21" s="1763" customFormat="1" ht="9.9499999999999993" customHeight="1" x14ac:dyDescent="0.25">
      <c r="A294" s="1764"/>
      <c r="B294" s="1254"/>
      <c r="C294" s="1244"/>
      <c r="D294" s="1257"/>
      <c r="E294" s="2709"/>
      <c r="F294" s="1817"/>
      <c r="G294" s="1239"/>
      <c r="H294" s="2828"/>
      <c r="I294" s="1799"/>
      <c r="J294" s="1799"/>
      <c r="K294" s="1799"/>
      <c r="L294" s="1799"/>
      <c r="M294" s="1799"/>
      <c r="N294" s="1799"/>
      <c r="O294" s="1799"/>
      <c r="P294" s="1799"/>
      <c r="Q294" s="1799"/>
      <c r="R294" s="1799"/>
      <c r="S294" s="1799"/>
      <c r="T294" s="1799"/>
      <c r="U294" s="2382"/>
    </row>
    <row r="295" spans="1:21" s="1763" customFormat="1" ht="21" hidden="1" customHeight="1" x14ac:dyDescent="0.25">
      <c r="A295" s="1764"/>
      <c r="B295" s="1254"/>
      <c r="C295" s="1244"/>
      <c r="D295" s="1250" t="s">
        <v>2128</v>
      </c>
      <c r="E295" s="2706" t="s">
        <v>1868</v>
      </c>
      <c r="F295" s="1817"/>
      <c r="G295" s="1239" t="s">
        <v>1864</v>
      </c>
      <c r="H295" s="2828"/>
      <c r="I295" s="1799"/>
      <c r="J295" s="1799"/>
      <c r="K295" s="1799"/>
      <c r="L295" s="1799"/>
      <c r="M295" s="1799"/>
      <c r="N295" s="1799"/>
      <c r="O295" s="1799"/>
      <c r="P295" s="1799"/>
      <c r="Q295" s="1799"/>
      <c r="R295" s="1799"/>
      <c r="S295" s="1799"/>
      <c r="T295" s="1799"/>
      <c r="U295" s="2382"/>
    </row>
    <row r="296" spans="1:21" s="1763" customFormat="1" ht="9.9499999999999993" hidden="1" customHeight="1" x14ac:dyDescent="0.25">
      <c r="A296" s="1764"/>
      <c r="B296" s="1257"/>
      <c r="C296" s="1244"/>
      <c r="D296" s="1257"/>
      <c r="E296" s="2709"/>
      <c r="F296" s="1784"/>
      <c r="G296" s="2750"/>
      <c r="H296" s="2828"/>
      <c r="I296" s="1672"/>
      <c r="J296" s="1672"/>
      <c r="K296" s="1672"/>
      <c r="L296" s="1672"/>
      <c r="M296" s="1672"/>
      <c r="N296" s="1672"/>
      <c r="O296" s="1672"/>
      <c r="P296" s="1672"/>
      <c r="Q296" s="1672"/>
      <c r="R296" s="1672"/>
      <c r="S296" s="1672"/>
      <c r="T296" s="1672"/>
      <c r="U296" s="2404"/>
    </row>
    <row r="297" spans="1:21" s="1763" customFormat="1" ht="41.25" customHeight="1" x14ac:dyDescent="0.25">
      <c r="A297" s="1764"/>
      <c r="B297" s="1779" t="s">
        <v>2129</v>
      </c>
      <c r="C297" s="1798" t="s">
        <v>2495</v>
      </c>
      <c r="D297" s="1250" t="s">
        <v>2130</v>
      </c>
      <c r="E297" s="1719" t="s">
        <v>2496</v>
      </c>
      <c r="F297" s="1784"/>
      <c r="G297" s="2750" t="s">
        <v>1914</v>
      </c>
      <c r="H297" s="2828">
        <f t="shared" si="14"/>
        <v>27424</v>
      </c>
      <c r="I297" s="2372" t="s">
        <v>2701</v>
      </c>
      <c r="J297" s="2372" t="s">
        <v>2701</v>
      </c>
      <c r="K297" s="2372" t="s">
        <v>2701</v>
      </c>
      <c r="L297" s="2372" t="s">
        <v>2701</v>
      </c>
      <c r="M297" s="1672"/>
      <c r="N297" s="1672"/>
      <c r="O297" s="1672"/>
      <c r="P297" s="1672"/>
      <c r="Q297" s="1672"/>
      <c r="R297" s="1672"/>
      <c r="S297" s="1672"/>
      <c r="T297" s="1672"/>
      <c r="U297" s="2404"/>
    </row>
    <row r="298" spans="1:21" s="1763" customFormat="1" ht="9.9499999999999993" customHeight="1" x14ac:dyDescent="0.25">
      <c r="A298" s="1786"/>
      <c r="B298" s="1809"/>
      <c r="C298" s="1810"/>
      <c r="D298" s="1257"/>
      <c r="E298" s="1719"/>
      <c r="F298" s="1817"/>
      <c r="G298" s="1239"/>
      <c r="H298" s="1799"/>
      <c r="I298" s="1799"/>
      <c r="J298" s="1799"/>
      <c r="K298" s="1799"/>
      <c r="L298" s="1799"/>
      <c r="M298" s="1799"/>
      <c r="N298" s="1799"/>
      <c r="O298" s="1799"/>
      <c r="P298" s="1799"/>
      <c r="Q298" s="1799"/>
      <c r="R298" s="1799"/>
      <c r="S298" s="1799"/>
      <c r="T298" s="1799"/>
      <c r="U298" s="1799"/>
    </row>
    <row r="299" spans="1:21" s="1763" customFormat="1" ht="16.5" customHeight="1" thickBot="1" x14ac:dyDescent="0.3">
      <c r="A299" s="1812" t="s">
        <v>2134</v>
      </c>
      <c r="B299" s="1794"/>
      <c r="C299" s="1794"/>
      <c r="D299" s="1794"/>
      <c r="E299" s="1813"/>
      <c r="F299" s="1813"/>
      <c r="G299" s="1813"/>
      <c r="H299" s="1813"/>
      <c r="I299" s="1813"/>
      <c r="J299" s="1813"/>
      <c r="K299" s="1813"/>
      <c r="L299" s="1813"/>
      <c r="M299" s="1813"/>
      <c r="N299" s="1813"/>
      <c r="O299" s="1813"/>
      <c r="P299" s="1813"/>
      <c r="Q299" s="1813"/>
      <c r="R299" s="1813"/>
      <c r="S299" s="1813"/>
      <c r="T299" s="1813"/>
      <c r="U299" s="1814"/>
    </row>
    <row r="300" spans="1:21" s="1763" customFormat="1" ht="26.25" customHeight="1" x14ac:dyDescent="0.25">
      <c r="A300" s="1783" t="s">
        <v>2497</v>
      </c>
      <c r="B300" s="1779" t="s">
        <v>2498</v>
      </c>
      <c r="C300" s="1798" t="s">
        <v>2499</v>
      </c>
      <c r="D300" s="1803" t="s">
        <v>2500</v>
      </c>
      <c r="E300" s="2779" t="s">
        <v>2501</v>
      </c>
      <c r="F300" s="2779"/>
      <c r="G300" s="2738" t="s">
        <v>37</v>
      </c>
      <c r="H300" s="2762">
        <f t="shared" ref="H300" si="15">(I300+J300+K300+L300)</f>
        <v>4</v>
      </c>
      <c r="I300" s="2829" t="s">
        <v>1848</v>
      </c>
      <c r="J300" s="2829" t="s">
        <v>1848</v>
      </c>
      <c r="K300" s="2829" t="s">
        <v>1848</v>
      </c>
      <c r="L300" s="2829" t="s">
        <v>1848</v>
      </c>
      <c r="M300" s="2516"/>
      <c r="N300" s="2516"/>
      <c r="O300" s="2516"/>
      <c r="P300" s="2516"/>
      <c r="Q300" s="2418"/>
      <c r="R300" s="2418"/>
      <c r="S300" s="2418"/>
      <c r="T300" s="2418"/>
      <c r="U300" s="2380"/>
    </row>
    <row r="301" spans="1:21" s="1763" customFormat="1" ht="12" hidden="1" customHeight="1" x14ac:dyDescent="0.25">
      <c r="A301" s="1786"/>
      <c r="B301" s="1806"/>
      <c r="C301" s="1810"/>
      <c r="D301" s="2760"/>
      <c r="E301" s="2779"/>
      <c r="F301" s="2779"/>
      <c r="G301" s="2738"/>
      <c r="H301" s="2418"/>
      <c r="I301" s="2516"/>
      <c r="J301" s="2516"/>
      <c r="K301" s="2516"/>
      <c r="L301" s="2516"/>
      <c r="M301" s="2516"/>
      <c r="N301" s="2516"/>
      <c r="O301" s="2516"/>
      <c r="P301" s="2516"/>
      <c r="Q301" s="2418"/>
      <c r="R301" s="2418"/>
      <c r="S301" s="2418"/>
      <c r="T301" s="2418"/>
      <c r="U301" s="2380"/>
    </row>
    <row r="302" spans="1:21" s="1763" customFormat="1" ht="27.75" hidden="1" customHeight="1" x14ac:dyDescent="0.25">
      <c r="A302" s="1783" t="s">
        <v>2135</v>
      </c>
      <c r="B302" s="1779" t="s">
        <v>2136</v>
      </c>
      <c r="C302" s="1798" t="s">
        <v>2137</v>
      </c>
      <c r="D302" s="1803" t="s">
        <v>2138</v>
      </c>
      <c r="E302" s="1817" t="s">
        <v>2139</v>
      </c>
      <c r="F302" s="1817"/>
      <c r="G302" s="1249" t="s">
        <v>37</v>
      </c>
      <c r="H302" s="1799"/>
      <c r="I302" s="1818"/>
      <c r="J302" s="1818"/>
      <c r="K302" s="1818"/>
      <c r="L302" s="1818"/>
      <c r="M302" s="1818"/>
      <c r="N302" s="1818"/>
      <c r="O302" s="1818"/>
      <c r="P302" s="1818"/>
      <c r="Q302" s="1799"/>
      <c r="R302" s="1799"/>
      <c r="S302" s="1799"/>
      <c r="T302" s="1799"/>
      <c r="U302" s="2382"/>
    </row>
    <row r="303" spans="1:21" s="1763" customFormat="1" ht="9.9499999999999993" hidden="1" customHeight="1" x14ac:dyDescent="0.25">
      <c r="A303" s="1786"/>
      <c r="B303" s="1806"/>
      <c r="C303" s="1810"/>
      <c r="D303" s="2760"/>
      <c r="E303" s="1817"/>
      <c r="F303" s="1817"/>
      <c r="G303" s="1249"/>
      <c r="H303" s="1799"/>
      <c r="I303" s="1818"/>
      <c r="J303" s="1818"/>
      <c r="K303" s="1818"/>
      <c r="L303" s="1818"/>
      <c r="M303" s="1818"/>
      <c r="N303" s="1818"/>
      <c r="O303" s="1818"/>
      <c r="P303" s="1818"/>
      <c r="Q303" s="1799"/>
      <c r="R303" s="1799"/>
      <c r="S303" s="1799"/>
      <c r="T303" s="1799"/>
      <c r="U303" s="2382"/>
    </row>
    <row r="304" spans="1:21" s="1763" customFormat="1" ht="24.75" hidden="1" customHeight="1" x14ac:dyDescent="0.25">
      <c r="A304" s="1783" t="s">
        <v>2505</v>
      </c>
      <c r="B304" s="1780" t="s">
        <v>2506</v>
      </c>
      <c r="C304" s="1798" t="s">
        <v>2507</v>
      </c>
      <c r="D304" s="1803" t="s">
        <v>2508</v>
      </c>
      <c r="E304" s="1817" t="s">
        <v>2509</v>
      </c>
      <c r="F304" s="1817"/>
      <c r="G304" s="1249" t="s">
        <v>1921</v>
      </c>
      <c r="H304" s="1799"/>
      <c r="I304" s="1818"/>
      <c r="J304" s="1818"/>
      <c r="K304" s="1818"/>
      <c r="L304" s="1818"/>
      <c r="M304" s="1818"/>
      <c r="N304" s="1818"/>
      <c r="O304" s="1818"/>
      <c r="P304" s="1818"/>
      <c r="Q304" s="1799"/>
      <c r="R304" s="1799"/>
      <c r="S304" s="1799"/>
      <c r="T304" s="1799"/>
      <c r="U304" s="2382"/>
    </row>
    <row r="305" spans="1:21" s="1763" customFormat="1" ht="9.9499999999999993" hidden="1" customHeight="1" x14ac:dyDescent="0.25">
      <c r="A305" s="1786"/>
      <c r="B305" s="2767"/>
      <c r="C305" s="1810"/>
      <c r="D305" s="2760"/>
      <c r="E305" s="1817"/>
      <c r="F305" s="2779"/>
      <c r="G305" s="2738"/>
      <c r="H305" s="1799"/>
      <c r="I305" s="1818"/>
      <c r="J305" s="1818"/>
      <c r="K305" s="1818"/>
      <c r="L305" s="1818"/>
      <c r="M305" s="1818"/>
      <c r="N305" s="1818"/>
      <c r="O305" s="1818"/>
      <c r="P305" s="1818"/>
      <c r="Q305" s="1799"/>
      <c r="R305" s="1799"/>
      <c r="S305" s="1799"/>
      <c r="T305" s="1799"/>
      <c r="U305" s="2382"/>
    </row>
    <row r="306" spans="1:21" s="1763" customFormat="1" ht="24.75" hidden="1" customHeight="1" x14ac:dyDescent="0.25">
      <c r="A306" s="1783" t="s">
        <v>2510</v>
      </c>
      <c r="B306" s="1806" t="s">
        <v>2511</v>
      </c>
      <c r="C306" s="1783" t="s">
        <v>2512</v>
      </c>
      <c r="D306" s="1700" t="s">
        <v>2513</v>
      </c>
      <c r="E306" s="1817" t="s">
        <v>2514</v>
      </c>
      <c r="F306" s="2779"/>
      <c r="G306" s="2738" t="s">
        <v>2515</v>
      </c>
      <c r="H306" s="1799"/>
      <c r="I306" s="1822"/>
      <c r="J306" s="1822"/>
      <c r="K306" s="1822"/>
      <c r="L306" s="1822"/>
      <c r="M306" s="1822"/>
      <c r="N306" s="1822"/>
      <c r="O306" s="1822"/>
      <c r="P306" s="1822"/>
      <c r="Q306" s="1822"/>
      <c r="R306" s="1822"/>
      <c r="S306" s="1822"/>
      <c r="T306" s="1822"/>
      <c r="U306" s="2460"/>
    </row>
    <row r="307" spans="1:21" s="1763" customFormat="1" ht="9.9499999999999993" customHeight="1" x14ac:dyDescent="0.25">
      <c r="A307" s="1786"/>
      <c r="B307" s="1809"/>
      <c r="C307" s="1786"/>
      <c r="D307" s="1725"/>
      <c r="E307" s="1817"/>
      <c r="F307" s="2779"/>
      <c r="G307" s="2738"/>
      <c r="H307" s="1799"/>
      <c r="I307" s="1822"/>
      <c r="J307" s="1822"/>
      <c r="K307" s="1822"/>
      <c r="L307" s="1822"/>
      <c r="M307" s="1822"/>
      <c r="N307" s="1822"/>
      <c r="O307" s="1822"/>
      <c r="P307" s="1822"/>
      <c r="Q307" s="1822"/>
      <c r="R307" s="1822"/>
      <c r="S307" s="1822"/>
      <c r="T307" s="1822"/>
      <c r="U307" s="2460"/>
    </row>
    <row r="308" spans="1:21" s="1763" customFormat="1" ht="27" customHeight="1" x14ac:dyDescent="0.25">
      <c r="A308" s="1783" t="s">
        <v>2140</v>
      </c>
      <c r="B308" s="1779" t="s">
        <v>2141</v>
      </c>
      <c r="C308" s="1798" t="s">
        <v>2142</v>
      </c>
      <c r="D308" s="1803" t="s">
        <v>2143</v>
      </c>
      <c r="E308" s="1817" t="s">
        <v>2144</v>
      </c>
      <c r="F308" s="2779"/>
      <c r="G308" s="2738" t="s">
        <v>82</v>
      </c>
      <c r="H308" s="2762">
        <f t="shared" ref="H308" si="16">(I308+J308+K308+L308)</f>
        <v>1368</v>
      </c>
      <c r="I308" s="2830" t="s">
        <v>2702</v>
      </c>
      <c r="J308" s="2830" t="s">
        <v>2702</v>
      </c>
      <c r="K308" s="2830" t="s">
        <v>2702</v>
      </c>
      <c r="L308" s="2830" t="s">
        <v>2702</v>
      </c>
      <c r="M308" s="1822"/>
      <c r="N308" s="1822"/>
      <c r="O308" s="1822"/>
      <c r="P308" s="1822"/>
      <c r="Q308" s="1822"/>
      <c r="R308" s="1822"/>
      <c r="S308" s="1822"/>
      <c r="T308" s="1822"/>
      <c r="U308" s="2460"/>
    </row>
    <row r="309" spans="1:21" s="1763" customFormat="1" ht="9.9499999999999993" customHeight="1" x14ac:dyDescent="0.25">
      <c r="A309" s="1786"/>
      <c r="B309" s="1806"/>
      <c r="C309" s="1810"/>
      <c r="D309" s="2760"/>
      <c r="E309" s="1817"/>
      <c r="F309" s="1817"/>
      <c r="G309" s="1249"/>
      <c r="H309" s="1672"/>
      <c r="I309" s="2521"/>
      <c r="J309" s="2521"/>
      <c r="K309" s="2521"/>
      <c r="L309" s="2521"/>
      <c r="M309" s="2521"/>
      <c r="N309" s="2521"/>
      <c r="O309" s="2521"/>
      <c r="P309" s="2521"/>
      <c r="Q309" s="2521"/>
      <c r="R309" s="2521"/>
      <c r="S309" s="2521"/>
      <c r="T309" s="2521"/>
      <c r="U309" s="2523"/>
    </row>
    <row r="310" spans="1:21" s="1763" customFormat="1" ht="18" hidden="1" customHeight="1" x14ac:dyDescent="0.25">
      <c r="A310" s="1783" t="s">
        <v>2516</v>
      </c>
      <c r="B310" s="1780" t="s">
        <v>2517</v>
      </c>
      <c r="C310" s="1244" t="s">
        <v>2518</v>
      </c>
      <c r="D310" s="1672" t="s">
        <v>2519</v>
      </c>
      <c r="E310" s="2831" t="s">
        <v>2520</v>
      </c>
      <c r="F310" s="2776"/>
      <c r="G310" s="2738" t="s">
        <v>2521</v>
      </c>
      <c r="H310" s="1672"/>
      <c r="I310" s="2521"/>
      <c r="J310" s="2521"/>
      <c r="K310" s="2521"/>
      <c r="L310" s="2521"/>
      <c r="M310" s="2521"/>
      <c r="N310" s="2521"/>
      <c r="O310" s="2521"/>
      <c r="P310" s="2521"/>
      <c r="Q310" s="2521"/>
      <c r="R310" s="2521"/>
      <c r="S310" s="2521"/>
      <c r="T310" s="2521"/>
      <c r="U310" s="2523"/>
    </row>
    <row r="311" spans="1:21" s="1763" customFormat="1" ht="9.9499999999999993" hidden="1" customHeight="1" thickBot="1" x14ac:dyDescent="0.3">
      <c r="A311" s="1786"/>
      <c r="B311" s="2767"/>
      <c r="C311" s="1244"/>
      <c r="D311" s="2418"/>
      <c r="E311" s="2832"/>
      <c r="F311" s="2833"/>
      <c r="G311" s="2834"/>
      <c r="H311" s="2529"/>
      <c r="I311" s="2528"/>
      <c r="J311" s="2528"/>
      <c r="K311" s="2528"/>
      <c r="L311" s="2528"/>
      <c r="M311" s="2528"/>
      <c r="N311" s="2528"/>
      <c r="O311" s="2528"/>
      <c r="P311" s="2528"/>
      <c r="Q311" s="2529"/>
      <c r="R311" s="2529"/>
      <c r="S311" s="2529"/>
      <c r="T311" s="2529"/>
      <c r="U311" s="2530"/>
    </row>
    <row r="312" spans="1:21" s="1763" customFormat="1" ht="12.75" hidden="1" customHeight="1" x14ac:dyDescent="0.25">
      <c r="C312" s="2835"/>
      <c r="G312" s="2836"/>
    </row>
    <row r="321" spans="5:16" s="1825" customFormat="1" x14ac:dyDescent="0.25">
      <c r="E321" s="1155"/>
      <c r="G321" s="2681"/>
      <c r="I321" s="1155"/>
      <c r="J321" s="1155"/>
      <c r="K321" s="1155"/>
      <c r="L321" s="1155"/>
      <c r="M321" s="1155"/>
      <c r="N321" s="1155"/>
      <c r="O321" s="1155"/>
      <c r="P321" s="1155"/>
    </row>
    <row r="322" spans="5:16" s="1825" customFormat="1" x14ac:dyDescent="0.25">
      <c r="E322" s="1155"/>
      <c r="G322" s="2681"/>
      <c r="I322" s="1155"/>
      <c r="J322" s="1155"/>
      <c r="K322" s="1155"/>
      <c r="L322" s="1155"/>
      <c r="M322" s="1155"/>
      <c r="N322" s="1155"/>
      <c r="O322" s="1155"/>
      <c r="P322" s="1155"/>
    </row>
    <row r="323" spans="5:16" s="1825" customFormat="1" x14ac:dyDescent="0.25">
      <c r="E323" s="1155"/>
      <c r="G323" s="2681"/>
      <c r="I323" s="1155"/>
      <c r="J323" s="1155"/>
      <c r="K323" s="1155"/>
      <c r="L323" s="1155"/>
      <c r="M323" s="1155"/>
      <c r="N323" s="1155"/>
      <c r="O323" s="1155"/>
      <c r="P323" s="1155"/>
    </row>
    <row r="324" spans="5:16" s="1825" customFormat="1" x14ac:dyDescent="0.25">
      <c r="E324" s="1155"/>
      <c r="G324" s="2681"/>
      <c r="I324" s="1155"/>
      <c r="J324" s="1155"/>
      <c r="K324" s="1155"/>
      <c r="L324" s="1155"/>
      <c r="M324" s="1155"/>
      <c r="N324" s="1155"/>
      <c r="O324" s="1155"/>
      <c r="P324" s="1155"/>
    </row>
  </sheetData>
  <mergeCells count="206">
    <mergeCell ref="A310:A311"/>
    <mergeCell ref="C310:C311"/>
    <mergeCell ref="A304:A305"/>
    <mergeCell ref="C304:C305"/>
    <mergeCell ref="A306:A307"/>
    <mergeCell ref="C306:C307"/>
    <mergeCell ref="A308:A309"/>
    <mergeCell ref="C308:C309"/>
    <mergeCell ref="C297:C298"/>
    <mergeCell ref="D297:D298"/>
    <mergeCell ref="A299:U299"/>
    <mergeCell ref="A300:A301"/>
    <mergeCell ref="C300:C301"/>
    <mergeCell ref="A302:A303"/>
    <mergeCell ref="C302:C303"/>
    <mergeCell ref="B284:B296"/>
    <mergeCell ref="C284:C296"/>
    <mergeCell ref="D284:D285"/>
    <mergeCell ref="E284:E285"/>
    <mergeCell ref="D286:D287"/>
    <mergeCell ref="E286:E287"/>
    <mergeCell ref="D288:D294"/>
    <mergeCell ref="E288:E294"/>
    <mergeCell ref="D295:D296"/>
    <mergeCell ref="E295:E296"/>
    <mergeCell ref="C275:C278"/>
    <mergeCell ref="D275:D278"/>
    <mergeCell ref="E275:E278"/>
    <mergeCell ref="C279:C283"/>
    <mergeCell ref="D279:D283"/>
    <mergeCell ref="E279:E283"/>
    <mergeCell ref="A266:A298"/>
    <mergeCell ref="C266:C268"/>
    <mergeCell ref="D266:D268"/>
    <mergeCell ref="E266:E268"/>
    <mergeCell ref="C269:C270"/>
    <mergeCell ref="D269:D270"/>
    <mergeCell ref="E269:E270"/>
    <mergeCell ref="C271:C273"/>
    <mergeCell ref="D271:D273"/>
    <mergeCell ref="E271:E273"/>
    <mergeCell ref="A261:A264"/>
    <mergeCell ref="B261:B264"/>
    <mergeCell ref="C261:C264"/>
    <mergeCell ref="D261:D264"/>
    <mergeCell ref="E261:E264"/>
    <mergeCell ref="A265:U265"/>
    <mergeCell ref="A252:A253"/>
    <mergeCell ref="C252:C253"/>
    <mergeCell ref="E252:E253"/>
    <mergeCell ref="A254:A260"/>
    <mergeCell ref="B254:B260"/>
    <mergeCell ref="C254:C256"/>
    <mergeCell ref="E254:E256"/>
    <mergeCell ref="C257:C260"/>
    <mergeCell ref="E257:E260"/>
    <mergeCell ref="C245:C246"/>
    <mergeCell ref="E245:E246"/>
    <mergeCell ref="C247:C249"/>
    <mergeCell ref="E247:E249"/>
    <mergeCell ref="C250:C251"/>
    <mergeCell ref="E250:E251"/>
    <mergeCell ref="C236:C240"/>
    <mergeCell ref="D236:D240"/>
    <mergeCell ref="E236:E238"/>
    <mergeCell ref="E239:E240"/>
    <mergeCell ref="C241:C242"/>
    <mergeCell ref="C243:C244"/>
    <mergeCell ref="E243:E244"/>
    <mergeCell ref="A219:U219"/>
    <mergeCell ref="A220:A251"/>
    <mergeCell ref="B220:B251"/>
    <mergeCell ref="C220:C232"/>
    <mergeCell ref="D220:D232"/>
    <mergeCell ref="E220:E228"/>
    <mergeCell ref="E229:E230"/>
    <mergeCell ref="E231:E232"/>
    <mergeCell ref="C233:C235"/>
    <mergeCell ref="E233:E235"/>
    <mergeCell ref="A216:A218"/>
    <mergeCell ref="B216:B218"/>
    <mergeCell ref="C216:C218"/>
    <mergeCell ref="D216:D218"/>
    <mergeCell ref="E216:E218"/>
    <mergeCell ref="G216:G218"/>
    <mergeCell ref="B206:B207"/>
    <mergeCell ref="E206:E207"/>
    <mergeCell ref="B208:B213"/>
    <mergeCell ref="E208:E210"/>
    <mergeCell ref="E211:E213"/>
    <mergeCell ref="B214:B215"/>
    <mergeCell ref="E214:E215"/>
    <mergeCell ref="A191:A204"/>
    <mergeCell ref="B191:B204"/>
    <mergeCell ref="E191:E192"/>
    <mergeCell ref="E193:E194"/>
    <mergeCell ref="E195:E196"/>
    <mergeCell ref="E197:E198"/>
    <mergeCell ref="E199:E200"/>
    <mergeCell ref="E201:E202"/>
    <mergeCell ref="E203:E204"/>
    <mergeCell ref="E182:E183"/>
    <mergeCell ref="E184:E185"/>
    <mergeCell ref="E186:E187"/>
    <mergeCell ref="A188:U188"/>
    <mergeCell ref="A189:A190"/>
    <mergeCell ref="B189:B190"/>
    <mergeCell ref="E189:E190"/>
    <mergeCell ref="E158:E159"/>
    <mergeCell ref="E160:E162"/>
    <mergeCell ref="A163:A165"/>
    <mergeCell ref="E163:E165"/>
    <mergeCell ref="A166:A187"/>
    <mergeCell ref="B166:B182"/>
    <mergeCell ref="C166:C183"/>
    <mergeCell ref="E166:E172"/>
    <mergeCell ref="E173:E177"/>
    <mergeCell ref="E178:E181"/>
    <mergeCell ref="A146:U146"/>
    <mergeCell ref="A147:A162"/>
    <mergeCell ref="B147:B162"/>
    <mergeCell ref="E147:E148"/>
    <mergeCell ref="E149:E150"/>
    <mergeCell ref="E151:E152"/>
    <mergeCell ref="C153:C155"/>
    <mergeCell ref="E153:E155"/>
    <mergeCell ref="C156:C162"/>
    <mergeCell ref="E156:E157"/>
    <mergeCell ref="A124:A145"/>
    <mergeCell ref="B124:B145"/>
    <mergeCell ref="C124:C145"/>
    <mergeCell ref="D124:D145"/>
    <mergeCell ref="E124:E126"/>
    <mergeCell ref="E127:E145"/>
    <mergeCell ref="E102:E104"/>
    <mergeCell ref="E105:E106"/>
    <mergeCell ref="E108:E110"/>
    <mergeCell ref="E111:E112"/>
    <mergeCell ref="B113:B123"/>
    <mergeCell ref="C113:C123"/>
    <mergeCell ref="E113:E117"/>
    <mergeCell ref="E118:E121"/>
    <mergeCell ref="E122:E123"/>
    <mergeCell ref="B95:B97"/>
    <mergeCell ref="C95:C97"/>
    <mergeCell ref="D95:D97"/>
    <mergeCell ref="E95:E97"/>
    <mergeCell ref="A98:U98"/>
    <mergeCell ref="A99:A123"/>
    <mergeCell ref="B99:B112"/>
    <mergeCell ref="C99:C112"/>
    <mergeCell ref="D99:D112"/>
    <mergeCell ref="E99:E101"/>
    <mergeCell ref="B69:B94"/>
    <mergeCell ref="C69:C94"/>
    <mergeCell ref="D69:D94"/>
    <mergeCell ref="E69:E73"/>
    <mergeCell ref="E74:E77"/>
    <mergeCell ref="E78:E82"/>
    <mergeCell ref="E83:E85"/>
    <mergeCell ref="E86:E94"/>
    <mergeCell ref="E41:E44"/>
    <mergeCell ref="E45:E48"/>
    <mergeCell ref="E49:E56"/>
    <mergeCell ref="E57:E60"/>
    <mergeCell ref="B61:B68"/>
    <mergeCell ref="C61:C68"/>
    <mergeCell ref="D61:D68"/>
    <mergeCell ref="E61:E64"/>
    <mergeCell ref="E65:E68"/>
    <mergeCell ref="A27:A97"/>
    <mergeCell ref="B27:B40"/>
    <mergeCell ref="C27:C40"/>
    <mergeCell ref="D27:D40"/>
    <mergeCell ref="E27:E32"/>
    <mergeCell ref="E33:E36"/>
    <mergeCell ref="E37:E40"/>
    <mergeCell ref="B41:B60"/>
    <mergeCell ref="C41:C60"/>
    <mergeCell ref="D41:D57"/>
    <mergeCell ref="U9:U11"/>
    <mergeCell ref="S10:S11"/>
    <mergeCell ref="A12:U12"/>
    <mergeCell ref="A13:A26"/>
    <mergeCell ref="B13:B26"/>
    <mergeCell ref="C13:C26"/>
    <mergeCell ref="D13:D26"/>
    <mergeCell ref="E13:E16"/>
    <mergeCell ref="E17:E21"/>
    <mergeCell ref="E22:E26"/>
    <mergeCell ref="G9:G11"/>
    <mergeCell ref="H9:H11"/>
    <mergeCell ref="I9:L10"/>
    <mergeCell ref="M9:M11"/>
    <mergeCell ref="N9:S9"/>
    <mergeCell ref="T9:T11"/>
    <mergeCell ref="I1:P1"/>
    <mergeCell ref="B2:U2"/>
    <mergeCell ref="B3:U3"/>
    <mergeCell ref="A5:G5"/>
    <mergeCell ref="A9:A11"/>
    <mergeCell ref="B9:B11"/>
    <mergeCell ref="C9:C11"/>
    <mergeCell ref="D9:D11"/>
    <mergeCell ref="E9:E11"/>
    <mergeCell ref="F9:F11"/>
  </mergeCells>
  <printOptions horizontalCentered="1"/>
  <pageMargins left="0" right="0" top="0.27559055118110237" bottom="0.23622047244094491" header="0" footer="0"/>
  <pageSetup paperSize="9" scale="69" orientation="landscape" r:id="rId1"/>
  <headerFooter alignWithMargins="0">
    <oddHeader>&amp;RPágina &amp;P</oddHeader>
  </headerFooter>
  <rowBreaks count="5" manualBreakCount="5">
    <brk id="68" max="20" man="1"/>
    <brk id="145" max="20" man="1"/>
    <brk id="187" max="20" man="1"/>
    <brk id="232" max="20" man="1"/>
    <brk id="264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2:AY649"/>
  <sheetViews>
    <sheetView topLeftCell="A550" zoomScaleNormal="100" workbookViewId="0">
      <selection activeCell="I572" sqref="I572"/>
    </sheetView>
  </sheetViews>
  <sheetFormatPr baseColWidth="10" defaultRowHeight="12.75" x14ac:dyDescent="0.2"/>
  <cols>
    <col min="1" max="1" width="5.85546875" style="3043" customWidth="1"/>
    <col min="2" max="2" width="12.5703125" style="3043" customWidth="1"/>
    <col min="3" max="3" width="7.7109375" style="2847" customWidth="1"/>
    <col min="4" max="4" width="18.42578125" style="2852" customWidth="1"/>
    <col min="5" max="5" width="10.7109375" style="2847" customWidth="1"/>
    <col min="6" max="6" width="20.28515625" style="2852" customWidth="1"/>
    <col min="7" max="7" width="7.140625" style="3043" customWidth="1"/>
    <col min="8" max="8" width="22.140625" style="2853" customWidth="1"/>
    <col min="9" max="9" width="8.42578125" style="2849" customWidth="1"/>
    <col min="10" max="10" width="6.42578125" style="2838" customWidth="1"/>
    <col min="11" max="13" width="5.5703125" style="2847" customWidth="1"/>
    <col min="14" max="15" width="6" style="2847" customWidth="1"/>
    <col min="16" max="16" width="10.28515625" style="2850" customWidth="1"/>
    <col min="17" max="17" width="9.42578125" style="2850" customWidth="1"/>
    <col min="18" max="18" width="5.42578125" style="2850" customWidth="1"/>
    <col min="19" max="19" width="7.42578125" style="2850" customWidth="1"/>
    <col min="20" max="20" width="9.5703125" style="2850" customWidth="1"/>
    <col min="21" max="21" width="11.42578125" style="2850" customWidth="1"/>
    <col min="22" max="22" width="8.5703125" style="2850" customWidth="1"/>
    <col min="23" max="23" width="9.140625" style="2847" customWidth="1"/>
    <col min="24" max="24" width="9.140625" style="2838" customWidth="1"/>
    <col min="25" max="26" width="6.7109375" style="2839" customWidth="1"/>
    <col min="27" max="38" width="6.7109375" style="2840" customWidth="1"/>
    <col min="39" max="39" width="6.7109375" style="2839" customWidth="1"/>
    <col min="40" max="49" width="6.7109375" style="2840" customWidth="1"/>
    <col min="50" max="50" width="6.42578125" style="2851" customWidth="1"/>
    <col min="51" max="256" width="11.42578125" style="1156"/>
    <col min="257" max="257" width="5.85546875" style="1156" customWidth="1"/>
    <col min="258" max="258" width="12.5703125" style="1156" customWidth="1"/>
    <col min="259" max="259" width="7.7109375" style="1156" customWidth="1"/>
    <col min="260" max="260" width="18.42578125" style="1156" customWidth="1"/>
    <col min="261" max="261" width="10.7109375" style="1156" customWidth="1"/>
    <col min="262" max="262" width="20.28515625" style="1156" customWidth="1"/>
    <col min="263" max="263" width="7.140625" style="1156" customWidth="1"/>
    <col min="264" max="264" width="22.140625" style="1156" customWidth="1"/>
    <col min="265" max="265" width="8.42578125" style="1156" customWidth="1"/>
    <col min="266" max="266" width="6.42578125" style="1156" customWidth="1"/>
    <col min="267" max="269" width="5.5703125" style="1156" customWidth="1"/>
    <col min="270" max="271" width="6" style="1156" customWidth="1"/>
    <col min="272" max="272" width="10.28515625" style="1156" customWidth="1"/>
    <col min="273" max="273" width="9.42578125" style="1156" customWidth="1"/>
    <col min="274" max="274" width="5.42578125" style="1156" customWidth="1"/>
    <col min="275" max="275" width="7.42578125" style="1156" customWidth="1"/>
    <col min="276" max="276" width="9.5703125" style="1156" customWidth="1"/>
    <col min="277" max="277" width="11.42578125" style="1156" customWidth="1"/>
    <col min="278" max="278" width="8.5703125" style="1156" customWidth="1"/>
    <col min="279" max="280" width="9.140625" style="1156" customWidth="1"/>
    <col min="281" max="305" width="6.7109375" style="1156" customWidth="1"/>
    <col min="306" max="306" width="6.42578125" style="1156" customWidth="1"/>
    <col min="307" max="512" width="11.42578125" style="1156"/>
    <col min="513" max="513" width="5.85546875" style="1156" customWidth="1"/>
    <col min="514" max="514" width="12.5703125" style="1156" customWidth="1"/>
    <col min="515" max="515" width="7.7109375" style="1156" customWidth="1"/>
    <col min="516" max="516" width="18.42578125" style="1156" customWidth="1"/>
    <col min="517" max="517" width="10.7109375" style="1156" customWidth="1"/>
    <col min="518" max="518" width="20.28515625" style="1156" customWidth="1"/>
    <col min="519" max="519" width="7.140625" style="1156" customWidth="1"/>
    <col min="520" max="520" width="22.140625" style="1156" customWidth="1"/>
    <col min="521" max="521" width="8.42578125" style="1156" customWidth="1"/>
    <col min="522" max="522" width="6.42578125" style="1156" customWidth="1"/>
    <col min="523" max="525" width="5.5703125" style="1156" customWidth="1"/>
    <col min="526" max="527" width="6" style="1156" customWidth="1"/>
    <col min="528" max="528" width="10.28515625" style="1156" customWidth="1"/>
    <col min="529" max="529" width="9.42578125" style="1156" customWidth="1"/>
    <col min="530" max="530" width="5.42578125" style="1156" customWidth="1"/>
    <col min="531" max="531" width="7.42578125" style="1156" customWidth="1"/>
    <col min="532" max="532" width="9.5703125" style="1156" customWidth="1"/>
    <col min="533" max="533" width="11.42578125" style="1156" customWidth="1"/>
    <col min="534" max="534" width="8.5703125" style="1156" customWidth="1"/>
    <col min="535" max="536" width="9.140625" style="1156" customWidth="1"/>
    <col min="537" max="561" width="6.7109375" style="1156" customWidth="1"/>
    <col min="562" max="562" width="6.42578125" style="1156" customWidth="1"/>
    <col min="563" max="768" width="11.42578125" style="1156"/>
    <col min="769" max="769" width="5.85546875" style="1156" customWidth="1"/>
    <col min="770" max="770" width="12.5703125" style="1156" customWidth="1"/>
    <col min="771" max="771" width="7.7109375" style="1156" customWidth="1"/>
    <col min="772" max="772" width="18.42578125" style="1156" customWidth="1"/>
    <col min="773" max="773" width="10.7109375" style="1156" customWidth="1"/>
    <col min="774" max="774" width="20.28515625" style="1156" customWidth="1"/>
    <col min="775" max="775" width="7.140625" style="1156" customWidth="1"/>
    <col min="776" max="776" width="22.140625" style="1156" customWidth="1"/>
    <col min="777" max="777" width="8.42578125" style="1156" customWidth="1"/>
    <col min="778" max="778" width="6.42578125" style="1156" customWidth="1"/>
    <col min="779" max="781" width="5.5703125" style="1156" customWidth="1"/>
    <col min="782" max="783" width="6" style="1156" customWidth="1"/>
    <col min="784" max="784" width="10.28515625" style="1156" customWidth="1"/>
    <col min="785" max="785" width="9.42578125" style="1156" customWidth="1"/>
    <col min="786" max="786" width="5.42578125" style="1156" customWidth="1"/>
    <col min="787" max="787" width="7.42578125" style="1156" customWidth="1"/>
    <col min="788" max="788" width="9.5703125" style="1156" customWidth="1"/>
    <col min="789" max="789" width="11.42578125" style="1156" customWidth="1"/>
    <col min="790" max="790" width="8.5703125" style="1156" customWidth="1"/>
    <col min="791" max="792" width="9.140625" style="1156" customWidth="1"/>
    <col min="793" max="817" width="6.7109375" style="1156" customWidth="1"/>
    <col min="818" max="818" width="6.42578125" style="1156" customWidth="1"/>
    <col min="819" max="1024" width="11.42578125" style="1156"/>
    <col min="1025" max="1025" width="5.85546875" style="1156" customWidth="1"/>
    <col min="1026" max="1026" width="12.5703125" style="1156" customWidth="1"/>
    <col min="1027" max="1027" width="7.7109375" style="1156" customWidth="1"/>
    <col min="1028" max="1028" width="18.42578125" style="1156" customWidth="1"/>
    <col min="1029" max="1029" width="10.7109375" style="1156" customWidth="1"/>
    <col min="1030" max="1030" width="20.28515625" style="1156" customWidth="1"/>
    <col min="1031" max="1031" width="7.140625" style="1156" customWidth="1"/>
    <col min="1032" max="1032" width="22.140625" style="1156" customWidth="1"/>
    <col min="1033" max="1033" width="8.42578125" style="1156" customWidth="1"/>
    <col min="1034" max="1034" width="6.42578125" style="1156" customWidth="1"/>
    <col min="1035" max="1037" width="5.5703125" style="1156" customWidth="1"/>
    <col min="1038" max="1039" width="6" style="1156" customWidth="1"/>
    <col min="1040" max="1040" width="10.28515625" style="1156" customWidth="1"/>
    <col min="1041" max="1041" width="9.42578125" style="1156" customWidth="1"/>
    <col min="1042" max="1042" width="5.42578125" style="1156" customWidth="1"/>
    <col min="1043" max="1043" width="7.42578125" style="1156" customWidth="1"/>
    <col min="1044" max="1044" width="9.5703125" style="1156" customWidth="1"/>
    <col min="1045" max="1045" width="11.42578125" style="1156" customWidth="1"/>
    <col min="1046" max="1046" width="8.5703125" style="1156" customWidth="1"/>
    <col min="1047" max="1048" width="9.140625" style="1156" customWidth="1"/>
    <col min="1049" max="1073" width="6.7109375" style="1156" customWidth="1"/>
    <col min="1074" max="1074" width="6.42578125" style="1156" customWidth="1"/>
    <col min="1075" max="1280" width="11.42578125" style="1156"/>
    <col min="1281" max="1281" width="5.85546875" style="1156" customWidth="1"/>
    <col min="1282" max="1282" width="12.5703125" style="1156" customWidth="1"/>
    <col min="1283" max="1283" width="7.7109375" style="1156" customWidth="1"/>
    <col min="1284" max="1284" width="18.42578125" style="1156" customWidth="1"/>
    <col min="1285" max="1285" width="10.7109375" style="1156" customWidth="1"/>
    <col min="1286" max="1286" width="20.28515625" style="1156" customWidth="1"/>
    <col min="1287" max="1287" width="7.140625" style="1156" customWidth="1"/>
    <col min="1288" max="1288" width="22.140625" style="1156" customWidth="1"/>
    <col min="1289" max="1289" width="8.42578125" style="1156" customWidth="1"/>
    <col min="1290" max="1290" width="6.42578125" style="1156" customWidth="1"/>
    <col min="1291" max="1293" width="5.5703125" style="1156" customWidth="1"/>
    <col min="1294" max="1295" width="6" style="1156" customWidth="1"/>
    <col min="1296" max="1296" width="10.28515625" style="1156" customWidth="1"/>
    <col min="1297" max="1297" width="9.42578125" style="1156" customWidth="1"/>
    <col min="1298" max="1298" width="5.42578125" style="1156" customWidth="1"/>
    <col min="1299" max="1299" width="7.42578125" style="1156" customWidth="1"/>
    <col min="1300" max="1300" width="9.5703125" style="1156" customWidth="1"/>
    <col min="1301" max="1301" width="11.42578125" style="1156" customWidth="1"/>
    <col min="1302" max="1302" width="8.5703125" style="1156" customWidth="1"/>
    <col min="1303" max="1304" width="9.140625" style="1156" customWidth="1"/>
    <col min="1305" max="1329" width="6.7109375" style="1156" customWidth="1"/>
    <col min="1330" max="1330" width="6.42578125" style="1156" customWidth="1"/>
    <col min="1331" max="1536" width="11.42578125" style="1156"/>
    <col min="1537" max="1537" width="5.85546875" style="1156" customWidth="1"/>
    <col min="1538" max="1538" width="12.5703125" style="1156" customWidth="1"/>
    <col min="1539" max="1539" width="7.7109375" style="1156" customWidth="1"/>
    <col min="1540" max="1540" width="18.42578125" style="1156" customWidth="1"/>
    <col min="1541" max="1541" width="10.7109375" style="1156" customWidth="1"/>
    <col min="1542" max="1542" width="20.28515625" style="1156" customWidth="1"/>
    <col min="1543" max="1543" width="7.140625" style="1156" customWidth="1"/>
    <col min="1544" max="1544" width="22.140625" style="1156" customWidth="1"/>
    <col min="1545" max="1545" width="8.42578125" style="1156" customWidth="1"/>
    <col min="1546" max="1546" width="6.42578125" style="1156" customWidth="1"/>
    <col min="1547" max="1549" width="5.5703125" style="1156" customWidth="1"/>
    <col min="1550" max="1551" width="6" style="1156" customWidth="1"/>
    <col min="1552" max="1552" width="10.28515625" style="1156" customWidth="1"/>
    <col min="1553" max="1553" width="9.42578125" style="1156" customWidth="1"/>
    <col min="1554" max="1554" width="5.42578125" style="1156" customWidth="1"/>
    <col min="1555" max="1555" width="7.42578125" style="1156" customWidth="1"/>
    <col min="1556" max="1556" width="9.5703125" style="1156" customWidth="1"/>
    <col min="1557" max="1557" width="11.42578125" style="1156" customWidth="1"/>
    <col min="1558" max="1558" width="8.5703125" style="1156" customWidth="1"/>
    <col min="1559" max="1560" width="9.140625" style="1156" customWidth="1"/>
    <col min="1561" max="1585" width="6.7109375" style="1156" customWidth="1"/>
    <col min="1586" max="1586" width="6.42578125" style="1156" customWidth="1"/>
    <col min="1587" max="1792" width="11.42578125" style="1156"/>
    <col min="1793" max="1793" width="5.85546875" style="1156" customWidth="1"/>
    <col min="1794" max="1794" width="12.5703125" style="1156" customWidth="1"/>
    <col min="1795" max="1795" width="7.7109375" style="1156" customWidth="1"/>
    <col min="1796" max="1796" width="18.42578125" style="1156" customWidth="1"/>
    <col min="1797" max="1797" width="10.7109375" style="1156" customWidth="1"/>
    <col min="1798" max="1798" width="20.28515625" style="1156" customWidth="1"/>
    <col min="1799" max="1799" width="7.140625" style="1156" customWidth="1"/>
    <col min="1800" max="1800" width="22.140625" style="1156" customWidth="1"/>
    <col min="1801" max="1801" width="8.42578125" style="1156" customWidth="1"/>
    <col min="1802" max="1802" width="6.42578125" style="1156" customWidth="1"/>
    <col min="1803" max="1805" width="5.5703125" style="1156" customWidth="1"/>
    <col min="1806" max="1807" width="6" style="1156" customWidth="1"/>
    <col min="1808" max="1808" width="10.28515625" style="1156" customWidth="1"/>
    <col min="1809" max="1809" width="9.42578125" style="1156" customWidth="1"/>
    <col min="1810" max="1810" width="5.42578125" style="1156" customWidth="1"/>
    <col min="1811" max="1811" width="7.42578125" style="1156" customWidth="1"/>
    <col min="1812" max="1812" width="9.5703125" style="1156" customWidth="1"/>
    <col min="1813" max="1813" width="11.42578125" style="1156" customWidth="1"/>
    <col min="1814" max="1814" width="8.5703125" style="1156" customWidth="1"/>
    <col min="1815" max="1816" width="9.140625" style="1156" customWidth="1"/>
    <col min="1817" max="1841" width="6.7109375" style="1156" customWidth="1"/>
    <col min="1842" max="1842" width="6.42578125" style="1156" customWidth="1"/>
    <col min="1843" max="2048" width="11.42578125" style="1156"/>
    <col min="2049" max="2049" width="5.85546875" style="1156" customWidth="1"/>
    <col min="2050" max="2050" width="12.5703125" style="1156" customWidth="1"/>
    <col min="2051" max="2051" width="7.7109375" style="1156" customWidth="1"/>
    <col min="2052" max="2052" width="18.42578125" style="1156" customWidth="1"/>
    <col min="2053" max="2053" width="10.7109375" style="1156" customWidth="1"/>
    <col min="2054" max="2054" width="20.28515625" style="1156" customWidth="1"/>
    <col min="2055" max="2055" width="7.140625" style="1156" customWidth="1"/>
    <col min="2056" max="2056" width="22.140625" style="1156" customWidth="1"/>
    <col min="2057" max="2057" width="8.42578125" style="1156" customWidth="1"/>
    <col min="2058" max="2058" width="6.42578125" style="1156" customWidth="1"/>
    <col min="2059" max="2061" width="5.5703125" style="1156" customWidth="1"/>
    <col min="2062" max="2063" width="6" style="1156" customWidth="1"/>
    <col min="2064" max="2064" width="10.28515625" style="1156" customWidth="1"/>
    <col min="2065" max="2065" width="9.42578125" style="1156" customWidth="1"/>
    <col min="2066" max="2066" width="5.42578125" style="1156" customWidth="1"/>
    <col min="2067" max="2067" width="7.42578125" style="1156" customWidth="1"/>
    <col min="2068" max="2068" width="9.5703125" style="1156" customWidth="1"/>
    <col min="2069" max="2069" width="11.42578125" style="1156" customWidth="1"/>
    <col min="2070" max="2070" width="8.5703125" style="1156" customWidth="1"/>
    <col min="2071" max="2072" width="9.140625" style="1156" customWidth="1"/>
    <col min="2073" max="2097" width="6.7109375" style="1156" customWidth="1"/>
    <col min="2098" max="2098" width="6.42578125" style="1156" customWidth="1"/>
    <col min="2099" max="2304" width="11.42578125" style="1156"/>
    <col min="2305" max="2305" width="5.85546875" style="1156" customWidth="1"/>
    <col min="2306" max="2306" width="12.5703125" style="1156" customWidth="1"/>
    <col min="2307" max="2307" width="7.7109375" style="1156" customWidth="1"/>
    <col min="2308" max="2308" width="18.42578125" style="1156" customWidth="1"/>
    <col min="2309" max="2309" width="10.7109375" style="1156" customWidth="1"/>
    <col min="2310" max="2310" width="20.28515625" style="1156" customWidth="1"/>
    <col min="2311" max="2311" width="7.140625" style="1156" customWidth="1"/>
    <col min="2312" max="2312" width="22.140625" style="1156" customWidth="1"/>
    <col min="2313" max="2313" width="8.42578125" style="1156" customWidth="1"/>
    <col min="2314" max="2314" width="6.42578125" style="1156" customWidth="1"/>
    <col min="2315" max="2317" width="5.5703125" style="1156" customWidth="1"/>
    <col min="2318" max="2319" width="6" style="1156" customWidth="1"/>
    <col min="2320" max="2320" width="10.28515625" style="1156" customWidth="1"/>
    <col min="2321" max="2321" width="9.42578125" style="1156" customWidth="1"/>
    <col min="2322" max="2322" width="5.42578125" style="1156" customWidth="1"/>
    <col min="2323" max="2323" width="7.42578125" style="1156" customWidth="1"/>
    <col min="2324" max="2324" width="9.5703125" style="1156" customWidth="1"/>
    <col min="2325" max="2325" width="11.42578125" style="1156" customWidth="1"/>
    <col min="2326" max="2326" width="8.5703125" style="1156" customWidth="1"/>
    <col min="2327" max="2328" width="9.140625" style="1156" customWidth="1"/>
    <col min="2329" max="2353" width="6.7109375" style="1156" customWidth="1"/>
    <col min="2354" max="2354" width="6.42578125" style="1156" customWidth="1"/>
    <col min="2355" max="2560" width="11.42578125" style="1156"/>
    <col min="2561" max="2561" width="5.85546875" style="1156" customWidth="1"/>
    <col min="2562" max="2562" width="12.5703125" style="1156" customWidth="1"/>
    <col min="2563" max="2563" width="7.7109375" style="1156" customWidth="1"/>
    <col min="2564" max="2564" width="18.42578125" style="1156" customWidth="1"/>
    <col min="2565" max="2565" width="10.7109375" style="1156" customWidth="1"/>
    <col min="2566" max="2566" width="20.28515625" style="1156" customWidth="1"/>
    <col min="2567" max="2567" width="7.140625" style="1156" customWidth="1"/>
    <col min="2568" max="2568" width="22.140625" style="1156" customWidth="1"/>
    <col min="2569" max="2569" width="8.42578125" style="1156" customWidth="1"/>
    <col min="2570" max="2570" width="6.42578125" style="1156" customWidth="1"/>
    <col min="2571" max="2573" width="5.5703125" style="1156" customWidth="1"/>
    <col min="2574" max="2575" width="6" style="1156" customWidth="1"/>
    <col min="2576" max="2576" width="10.28515625" style="1156" customWidth="1"/>
    <col min="2577" max="2577" width="9.42578125" style="1156" customWidth="1"/>
    <col min="2578" max="2578" width="5.42578125" style="1156" customWidth="1"/>
    <col min="2579" max="2579" width="7.42578125" style="1156" customWidth="1"/>
    <col min="2580" max="2580" width="9.5703125" style="1156" customWidth="1"/>
    <col min="2581" max="2581" width="11.42578125" style="1156" customWidth="1"/>
    <col min="2582" max="2582" width="8.5703125" style="1156" customWidth="1"/>
    <col min="2583" max="2584" width="9.140625" style="1156" customWidth="1"/>
    <col min="2585" max="2609" width="6.7109375" style="1156" customWidth="1"/>
    <col min="2610" max="2610" width="6.42578125" style="1156" customWidth="1"/>
    <col min="2611" max="2816" width="11.42578125" style="1156"/>
    <col min="2817" max="2817" width="5.85546875" style="1156" customWidth="1"/>
    <col min="2818" max="2818" width="12.5703125" style="1156" customWidth="1"/>
    <col min="2819" max="2819" width="7.7109375" style="1156" customWidth="1"/>
    <col min="2820" max="2820" width="18.42578125" style="1156" customWidth="1"/>
    <col min="2821" max="2821" width="10.7109375" style="1156" customWidth="1"/>
    <col min="2822" max="2822" width="20.28515625" style="1156" customWidth="1"/>
    <col min="2823" max="2823" width="7.140625" style="1156" customWidth="1"/>
    <col min="2824" max="2824" width="22.140625" style="1156" customWidth="1"/>
    <col min="2825" max="2825" width="8.42578125" style="1156" customWidth="1"/>
    <col min="2826" max="2826" width="6.42578125" style="1156" customWidth="1"/>
    <col min="2827" max="2829" width="5.5703125" style="1156" customWidth="1"/>
    <col min="2830" max="2831" width="6" style="1156" customWidth="1"/>
    <col min="2832" max="2832" width="10.28515625" style="1156" customWidth="1"/>
    <col min="2833" max="2833" width="9.42578125" style="1156" customWidth="1"/>
    <col min="2834" max="2834" width="5.42578125" style="1156" customWidth="1"/>
    <col min="2835" max="2835" width="7.42578125" style="1156" customWidth="1"/>
    <col min="2836" max="2836" width="9.5703125" style="1156" customWidth="1"/>
    <col min="2837" max="2837" width="11.42578125" style="1156" customWidth="1"/>
    <col min="2838" max="2838" width="8.5703125" style="1156" customWidth="1"/>
    <col min="2839" max="2840" width="9.140625" style="1156" customWidth="1"/>
    <col min="2841" max="2865" width="6.7109375" style="1156" customWidth="1"/>
    <col min="2866" max="2866" width="6.42578125" style="1156" customWidth="1"/>
    <col min="2867" max="3072" width="11.42578125" style="1156"/>
    <col min="3073" max="3073" width="5.85546875" style="1156" customWidth="1"/>
    <col min="3074" max="3074" width="12.5703125" style="1156" customWidth="1"/>
    <col min="3075" max="3075" width="7.7109375" style="1156" customWidth="1"/>
    <col min="3076" max="3076" width="18.42578125" style="1156" customWidth="1"/>
    <col min="3077" max="3077" width="10.7109375" style="1156" customWidth="1"/>
    <col min="3078" max="3078" width="20.28515625" style="1156" customWidth="1"/>
    <col min="3079" max="3079" width="7.140625" style="1156" customWidth="1"/>
    <col min="3080" max="3080" width="22.140625" style="1156" customWidth="1"/>
    <col min="3081" max="3081" width="8.42578125" style="1156" customWidth="1"/>
    <col min="3082" max="3082" width="6.42578125" style="1156" customWidth="1"/>
    <col min="3083" max="3085" width="5.5703125" style="1156" customWidth="1"/>
    <col min="3086" max="3087" width="6" style="1156" customWidth="1"/>
    <col min="3088" max="3088" width="10.28515625" style="1156" customWidth="1"/>
    <col min="3089" max="3089" width="9.42578125" style="1156" customWidth="1"/>
    <col min="3090" max="3090" width="5.42578125" style="1156" customWidth="1"/>
    <col min="3091" max="3091" width="7.42578125" style="1156" customWidth="1"/>
    <col min="3092" max="3092" width="9.5703125" style="1156" customWidth="1"/>
    <col min="3093" max="3093" width="11.42578125" style="1156" customWidth="1"/>
    <col min="3094" max="3094" width="8.5703125" style="1156" customWidth="1"/>
    <col min="3095" max="3096" width="9.140625" style="1156" customWidth="1"/>
    <col min="3097" max="3121" width="6.7109375" style="1156" customWidth="1"/>
    <col min="3122" max="3122" width="6.42578125" style="1156" customWidth="1"/>
    <col min="3123" max="3328" width="11.42578125" style="1156"/>
    <col min="3329" max="3329" width="5.85546875" style="1156" customWidth="1"/>
    <col min="3330" max="3330" width="12.5703125" style="1156" customWidth="1"/>
    <col min="3331" max="3331" width="7.7109375" style="1156" customWidth="1"/>
    <col min="3332" max="3332" width="18.42578125" style="1156" customWidth="1"/>
    <col min="3333" max="3333" width="10.7109375" style="1156" customWidth="1"/>
    <col min="3334" max="3334" width="20.28515625" style="1156" customWidth="1"/>
    <col min="3335" max="3335" width="7.140625" style="1156" customWidth="1"/>
    <col min="3336" max="3336" width="22.140625" style="1156" customWidth="1"/>
    <col min="3337" max="3337" width="8.42578125" style="1156" customWidth="1"/>
    <col min="3338" max="3338" width="6.42578125" style="1156" customWidth="1"/>
    <col min="3339" max="3341" width="5.5703125" style="1156" customWidth="1"/>
    <col min="3342" max="3343" width="6" style="1156" customWidth="1"/>
    <col min="3344" max="3344" width="10.28515625" style="1156" customWidth="1"/>
    <col min="3345" max="3345" width="9.42578125" style="1156" customWidth="1"/>
    <col min="3346" max="3346" width="5.42578125" style="1156" customWidth="1"/>
    <col min="3347" max="3347" width="7.42578125" style="1156" customWidth="1"/>
    <col min="3348" max="3348" width="9.5703125" style="1156" customWidth="1"/>
    <col min="3349" max="3349" width="11.42578125" style="1156" customWidth="1"/>
    <col min="3350" max="3350" width="8.5703125" style="1156" customWidth="1"/>
    <col min="3351" max="3352" width="9.140625" style="1156" customWidth="1"/>
    <col min="3353" max="3377" width="6.7109375" style="1156" customWidth="1"/>
    <col min="3378" max="3378" width="6.42578125" style="1156" customWidth="1"/>
    <col min="3379" max="3584" width="11.42578125" style="1156"/>
    <col min="3585" max="3585" width="5.85546875" style="1156" customWidth="1"/>
    <col min="3586" max="3586" width="12.5703125" style="1156" customWidth="1"/>
    <col min="3587" max="3587" width="7.7109375" style="1156" customWidth="1"/>
    <col min="3588" max="3588" width="18.42578125" style="1156" customWidth="1"/>
    <col min="3589" max="3589" width="10.7109375" style="1156" customWidth="1"/>
    <col min="3590" max="3590" width="20.28515625" style="1156" customWidth="1"/>
    <col min="3591" max="3591" width="7.140625" style="1156" customWidth="1"/>
    <col min="3592" max="3592" width="22.140625" style="1156" customWidth="1"/>
    <col min="3593" max="3593" width="8.42578125" style="1156" customWidth="1"/>
    <col min="3594" max="3594" width="6.42578125" style="1156" customWidth="1"/>
    <col min="3595" max="3597" width="5.5703125" style="1156" customWidth="1"/>
    <col min="3598" max="3599" width="6" style="1156" customWidth="1"/>
    <col min="3600" max="3600" width="10.28515625" style="1156" customWidth="1"/>
    <col min="3601" max="3601" width="9.42578125" style="1156" customWidth="1"/>
    <col min="3602" max="3602" width="5.42578125" style="1156" customWidth="1"/>
    <col min="3603" max="3603" width="7.42578125" style="1156" customWidth="1"/>
    <col min="3604" max="3604" width="9.5703125" style="1156" customWidth="1"/>
    <col min="3605" max="3605" width="11.42578125" style="1156" customWidth="1"/>
    <col min="3606" max="3606" width="8.5703125" style="1156" customWidth="1"/>
    <col min="3607" max="3608" width="9.140625" style="1156" customWidth="1"/>
    <col min="3609" max="3633" width="6.7109375" style="1156" customWidth="1"/>
    <col min="3634" max="3634" width="6.42578125" style="1156" customWidth="1"/>
    <col min="3635" max="3840" width="11.42578125" style="1156"/>
    <col min="3841" max="3841" width="5.85546875" style="1156" customWidth="1"/>
    <col min="3842" max="3842" width="12.5703125" style="1156" customWidth="1"/>
    <col min="3843" max="3843" width="7.7109375" style="1156" customWidth="1"/>
    <col min="3844" max="3844" width="18.42578125" style="1156" customWidth="1"/>
    <col min="3845" max="3845" width="10.7109375" style="1156" customWidth="1"/>
    <col min="3846" max="3846" width="20.28515625" style="1156" customWidth="1"/>
    <col min="3847" max="3847" width="7.140625" style="1156" customWidth="1"/>
    <col min="3848" max="3848" width="22.140625" style="1156" customWidth="1"/>
    <col min="3849" max="3849" width="8.42578125" style="1156" customWidth="1"/>
    <col min="3850" max="3850" width="6.42578125" style="1156" customWidth="1"/>
    <col min="3851" max="3853" width="5.5703125" style="1156" customWidth="1"/>
    <col min="3854" max="3855" width="6" style="1156" customWidth="1"/>
    <col min="3856" max="3856" width="10.28515625" style="1156" customWidth="1"/>
    <col min="3857" max="3857" width="9.42578125" style="1156" customWidth="1"/>
    <col min="3858" max="3858" width="5.42578125" style="1156" customWidth="1"/>
    <col min="3859" max="3859" width="7.42578125" style="1156" customWidth="1"/>
    <col min="3860" max="3860" width="9.5703125" style="1156" customWidth="1"/>
    <col min="3861" max="3861" width="11.42578125" style="1156" customWidth="1"/>
    <col min="3862" max="3862" width="8.5703125" style="1156" customWidth="1"/>
    <col min="3863" max="3864" width="9.140625" style="1156" customWidth="1"/>
    <col min="3865" max="3889" width="6.7109375" style="1156" customWidth="1"/>
    <col min="3890" max="3890" width="6.42578125" style="1156" customWidth="1"/>
    <col min="3891" max="4096" width="11.42578125" style="1156"/>
    <col min="4097" max="4097" width="5.85546875" style="1156" customWidth="1"/>
    <col min="4098" max="4098" width="12.5703125" style="1156" customWidth="1"/>
    <col min="4099" max="4099" width="7.7109375" style="1156" customWidth="1"/>
    <col min="4100" max="4100" width="18.42578125" style="1156" customWidth="1"/>
    <col min="4101" max="4101" width="10.7109375" style="1156" customWidth="1"/>
    <col min="4102" max="4102" width="20.28515625" style="1156" customWidth="1"/>
    <col min="4103" max="4103" width="7.140625" style="1156" customWidth="1"/>
    <col min="4104" max="4104" width="22.140625" style="1156" customWidth="1"/>
    <col min="4105" max="4105" width="8.42578125" style="1156" customWidth="1"/>
    <col min="4106" max="4106" width="6.42578125" style="1156" customWidth="1"/>
    <col min="4107" max="4109" width="5.5703125" style="1156" customWidth="1"/>
    <col min="4110" max="4111" width="6" style="1156" customWidth="1"/>
    <col min="4112" max="4112" width="10.28515625" style="1156" customWidth="1"/>
    <col min="4113" max="4113" width="9.42578125" style="1156" customWidth="1"/>
    <col min="4114" max="4114" width="5.42578125" style="1156" customWidth="1"/>
    <col min="4115" max="4115" width="7.42578125" style="1156" customWidth="1"/>
    <col min="4116" max="4116" width="9.5703125" style="1156" customWidth="1"/>
    <col min="4117" max="4117" width="11.42578125" style="1156" customWidth="1"/>
    <col min="4118" max="4118" width="8.5703125" style="1156" customWidth="1"/>
    <col min="4119" max="4120" width="9.140625" style="1156" customWidth="1"/>
    <col min="4121" max="4145" width="6.7109375" style="1156" customWidth="1"/>
    <col min="4146" max="4146" width="6.42578125" style="1156" customWidth="1"/>
    <col min="4147" max="4352" width="11.42578125" style="1156"/>
    <col min="4353" max="4353" width="5.85546875" style="1156" customWidth="1"/>
    <col min="4354" max="4354" width="12.5703125" style="1156" customWidth="1"/>
    <col min="4355" max="4355" width="7.7109375" style="1156" customWidth="1"/>
    <col min="4356" max="4356" width="18.42578125" style="1156" customWidth="1"/>
    <col min="4357" max="4357" width="10.7109375" style="1156" customWidth="1"/>
    <col min="4358" max="4358" width="20.28515625" style="1156" customWidth="1"/>
    <col min="4359" max="4359" width="7.140625" style="1156" customWidth="1"/>
    <col min="4360" max="4360" width="22.140625" style="1156" customWidth="1"/>
    <col min="4361" max="4361" width="8.42578125" style="1156" customWidth="1"/>
    <col min="4362" max="4362" width="6.42578125" style="1156" customWidth="1"/>
    <col min="4363" max="4365" width="5.5703125" style="1156" customWidth="1"/>
    <col min="4366" max="4367" width="6" style="1156" customWidth="1"/>
    <col min="4368" max="4368" width="10.28515625" style="1156" customWidth="1"/>
    <col min="4369" max="4369" width="9.42578125" style="1156" customWidth="1"/>
    <col min="4370" max="4370" width="5.42578125" style="1156" customWidth="1"/>
    <col min="4371" max="4371" width="7.42578125" style="1156" customWidth="1"/>
    <col min="4372" max="4372" width="9.5703125" style="1156" customWidth="1"/>
    <col min="4373" max="4373" width="11.42578125" style="1156" customWidth="1"/>
    <col min="4374" max="4374" width="8.5703125" style="1156" customWidth="1"/>
    <col min="4375" max="4376" width="9.140625" style="1156" customWidth="1"/>
    <col min="4377" max="4401" width="6.7109375" style="1156" customWidth="1"/>
    <col min="4402" max="4402" width="6.42578125" style="1156" customWidth="1"/>
    <col min="4403" max="4608" width="11.42578125" style="1156"/>
    <col min="4609" max="4609" width="5.85546875" style="1156" customWidth="1"/>
    <col min="4610" max="4610" width="12.5703125" style="1156" customWidth="1"/>
    <col min="4611" max="4611" width="7.7109375" style="1156" customWidth="1"/>
    <col min="4612" max="4612" width="18.42578125" style="1156" customWidth="1"/>
    <col min="4613" max="4613" width="10.7109375" style="1156" customWidth="1"/>
    <col min="4614" max="4614" width="20.28515625" style="1156" customWidth="1"/>
    <col min="4615" max="4615" width="7.140625" style="1156" customWidth="1"/>
    <col min="4616" max="4616" width="22.140625" style="1156" customWidth="1"/>
    <col min="4617" max="4617" width="8.42578125" style="1156" customWidth="1"/>
    <col min="4618" max="4618" width="6.42578125" style="1156" customWidth="1"/>
    <col min="4619" max="4621" width="5.5703125" style="1156" customWidth="1"/>
    <col min="4622" max="4623" width="6" style="1156" customWidth="1"/>
    <col min="4624" max="4624" width="10.28515625" style="1156" customWidth="1"/>
    <col min="4625" max="4625" width="9.42578125" style="1156" customWidth="1"/>
    <col min="4626" max="4626" width="5.42578125" style="1156" customWidth="1"/>
    <col min="4627" max="4627" width="7.42578125" style="1156" customWidth="1"/>
    <col min="4628" max="4628" width="9.5703125" style="1156" customWidth="1"/>
    <col min="4629" max="4629" width="11.42578125" style="1156" customWidth="1"/>
    <col min="4630" max="4630" width="8.5703125" style="1156" customWidth="1"/>
    <col min="4631" max="4632" width="9.140625" style="1156" customWidth="1"/>
    <col min="4633" max="4657" width="6.7109375" style="1156" customWidth="1"/>
    <col min="4658" max="4658" width="6.42578125" style="1156" customWidth="1"/>
    <col min="4659" max="4864" width="11.42578125" style="1156"/>
    <col min="4865" max="4865" width="5.85546875" style="1156" customWidth="1"/>
    <col min="4866" max="4866" width="12.5703125" style="1156" customWidth="1"/>
    <col min="4867" max="4867" width="7.7109375" style="1156" customWidth="1"/>
    <col min="4868" max="4868" width="18.42578125" style="1156" customWidth="1"/>
    <col min="4869" max="4869" width="10.7109375" style="1156" customWidth="1"/>
    <col min="4870" max="4870" width="20.28515625" style="1156" customWidth="1"/>
    <col min="4871" max="4871" width="7.140625" style="1156" customWidth="1"/>
    <col min="4872" max="4872" width="22.140625" style="1156" customWidth="1"/>
    <col min="4873" max="4873" width="8.42578125" style="1156" customWidth="1"/>
    <col min="4874" max="4874" width="6.42578125" style="1156" customWidth="1"/>
    <col min="4875" max="4877" width="5.5703125" style="1156" customWidth="1"/>
    <col min="4878" max="4879" width="6" style="1156" customWidth="1"/>
    <col min="4880" max="4880" width="10.28515625" style="1156" customWidth="1"/>
    <col min="4881" max="4881" width="9.42578125" style="1156" customWidth="1"/>
    <col min="4882" max="4882" width="5.42578125" style="1156" customWidth="1"/>
    <col min="4883" max="4883" width="7.42578125" style="1156" customWidth="1"/>
    <col min="4884" max="4884" width="9.5703125" style="1156" customWidth="1"/>
    <col min="4885" max="4885" width="11.42578125" style="1156" customWidth="1"/>
    <col min="4886" max="4886" width="8.5703125" style="1156" customWidth="1"/>
    <col min="4887" max="4888" width="9.140625" style="1156" customWidth="1"/>
    <col min="4889" max="4913" width="6.7109375" style="1156" customWidth="1"/>
    <col min="4914" max="4914" width="6.42578125" style="1156" customWidth="1"/>
    <col min="4915" max="5120" width="11.42578125" style="1156"/>
    <col min="5121" max="5121" width="5.85546875" style="1156" customWidth="1"/>
    <col min="5122" max="5122" width="12.5703125" style="1156" customWidth="1"/>
    <col min="5123" max="5123" width="7.7109375" style="1156" customWidth="1"/>
    <col min="5124" max="5124" width="18.42578125" style="1156" customWidth="1"/>
    <col min="5125" max="5125" width="10.7109375" style="1156" customWidth="1"/>
    <col min="5126" max="5126" width="20.28515625" style="1156" customWidth="1"/>
    <col min="5127" max="5127" width="7.140625" style="1156" customWidth="1"/>
    <col min="5128" max="5128" width="22.140625" style="1156" customWidth="1"/>
    <col min="5129" max="5129" width="8.42578125" style="1156" customWidth="1"/>
    <col min="5130" max="5130" width="6.42578125" style="1156" customWidth="1"/>
    <col min="5131" max="5133" width="5.5703125" style="1156" customWidth="1"/>
    <col min="5134" max="5135" width="6" style="1156" customWidth="1"/>
    <col min="5136" max="5136" width="10.28515625" style="1156" customWidth="1"/>
    <col min="5137" max="5137" width="9.42578125" style="1156" customWidth="1"/>
    <col min="5138" max="5138" width="5.42578125" style="1156" customWidth="1"/>
    <col min="5139" max="5139" width="7.42578125" style="1156" customWidth="1"/>
    <col min="5140" max="5140" width="9.5703125" style="1156" customWidth="1"/>
    <col min="5141" max="5141" width="11.42578125" style="1156" customWidth="1"/>
    <col min="5142" max="5142" width="8.5703125" style="1156" customWidth="1"/>
    <col min="5143" max="5144" width="9.140625" style="1156" customWidth="1"/>
    <col min="5145" max="5169" width="6.7109375" style="1156" customWidth="1"/>
    <col min="5170" max="5170" width="6.42578125" style="1156" customWidth="1"/>
    <col min="5171" max="5376" width="11.42578125" style="1156"/>
    <col min="5377" max="5377" width="5.85546875" style="1156" customWidth="1"/>
    <col min="5378" max="5378" width="12.5703125" style="1156" customWidth="1"/>
    <col min="5379" max="5379" width="7.7109375" style="1156" customWidth="1"/>
    <col min="5380" max="5380" width="18.42578125" style="1156" customWidth="1"/>
    <col min="5381" max="5381" width="10.7109375" style="1156" customWidth="1"/>
    <col min="5382" max="5382" width="20.28515625" style="1156" customWidth="1"/>
    <col min="5383" max="5383" width="7.140625" style="1156" customWidth="1"/>
    <col min="5384" max="5384" width="22.140625" style="1156" customWidth="1"/>
    <col min="5385" max="5385" width="8.42578125" style="1156" customWidth="1"/>
    <col min="5386" max="5386" width="6.42578125" style="1156" customWidth="1"/>
    <col min="5387" max="5389" width="5.5703125" style="1156" customWidth="1"/>
    <col min="5390" max="5391" width="6" style="1156" customWidth="1"/>
    <col min="5392" max="5392" width="10.28515625" style="1156" customWidth="1"/>
    <col min="5393" max="5393" width="9.42578125" style="1156" customWidth="1"/>
    <col min="5394" max="5394" width="5.42578125" style="1156" customWidth="1"/>
    <col min="5395" max="5395" width="7.42578125" style="1156" customWidth="1"/>
    <col min="5396" max="5396" width="9.5703125" style="1156" customWidth="1"/>
    <col min="5397" max="5397" width="11.42578125" style="1156" customWidth="1"/>
    <col min="5398" max="5398" width="8.5703125" style="1156" customWidth="1"/>
    <col min="5399" max="5400" width="9.140625" style="1156" customWidth="1"/>
    <col min="5401" max="5425" width="6.7109375" style="1156" customWidth="1"/>
    <col min="5426" max="5426" width="6.42578125" style="1156" customWidth="1"/>
    <col min="5427" max="5632" width="11.42578125" style="1156"/>
    <col min="5633" max="5633" width="5.85546875" style="1156" customWidth="1"/>
    <col min="5634" max="5634" width="12.5703125" style="1156" customWidth="1"/>
    <col min="5635" max="5635" width="7.7109375" style="1156" customWidth="1"/>
    <col min="5636" max="5636" width="18.42578125" style="1156" customWidth="1"/>
    <col min="5637" max="5637" width="10.7109375" style="1156" customWidth="1"/>
    <col min="5638" max="5638" width="20.28515625" style="1156" customWidth="1"/>
    <col min="5639" max="5639" width="7.140625" style="1156" customWidth="1"/>
    <col min="5640" max="5640" width="22.140625" style="1156" customWidth="1"/>
    <col min="5641" max="5641" width="8.42578125" style="1156" customWidth="1"/>
    <col min="5642" max="5642" width="6.42578125" style="1156" customWidth="1"/>
    <col min="5643" max="5645" width="5.5703125" style="1156" customWidth="1"/>
    <col min="5646" max="5647" width="6" style="1156" customWidth="1"/>
    <col min="5648" max="5648" width="10.28515625" style="1156" customWidth="1"/>
    <col min="5649" max="5649" width="9.42578125" style="1156" customWidth="1"/>
    <col min="5650" max="5650" width="5.42578125" style="1156" customWidth="1"/>
    <col min="5651" max="5651" width="7.42578125" style="1156" customWidth="1"/>
    <col min="5652" max="5652" width="9.5703125" style="1156" customWidth="1"/>
    <col min="5653" max="5653" width="11.42578125" style="1156" customWidth="1"/>
    <col min="5654" max="5654" width="8.5703125" style="1156" customWidth="1"/>
    <col min="5655" max="5656" width="9.140625" style="1156" customWidth="1"/>
    <col min="5657" max="5681" width="6.7109375" style="1156" customWidth="1"/>
    <col min="5682" max="5682" width="6.42578125" style="1156" customWidth="1"/>
    <col min="5683" max="5888" width="11.42578125" style="1156"/>
    <col min="5889" max="5889" width="5.85546875" style="1156" customWidth="1"/>
    <col min="5890" max="5890" width="12.5703125" style="1156" customWidth="1"/>
    <col min="5891" max="5891" width="7.7109375" style="1156" customWidth="1"/>
    <col min="5892" max="5892" width="18.42578125" style="1156" customWidth="1"/>
    <col min="5893" max="5893" width="10.7109375" style="1156" customWidth="1"/>
    <col min="5894" max="5894" width="20.28515625" style="1156" customWidth="1"/>
    <col min="5895" max="5895" width="7.140625" style="1156" customWidth="1"/>
    <col min="5896" max="5896" width="22.140625" style="1156" customWidth="1"/>
    <col min="5897" max="5897" width="8.42578125" style="1156" customWidth="1"/>
    <col min="5898" max="5898" width="6.42578125" style="1156" customWidth="1"/>
    <col min="5899" max="5901" width="5.5703125" style="1156" customWidth="1"/>
    <col min="5902" max="5903" width="6" style="1156" customWidth="1"/>
    <col min="5904" max="5904" width="10.28515625" style="1156" customWidth="1"/>
    <col min="5905" max="5905" width="9.42578125" style="1156" customWidth="1"/>
    <col min="5906" max="5906" width="5.42578125" style="1156" customWidth="1"/>
    <col min="5907" max="5907" width="7.42578125" style="1156" customWidth="1"/>
    <col min="5908" max="5908" width="9.5703125" style="1156" customWidth="1"/>
    <col min="5909" max="5909" width="11.42578125" style="1156" customWidth="1"/>
    <col min="5910" max="5910" width="8.5703125" style="1156" customWidth="1"/>
    <col min="5911" max="5912" width="9.140625" style="1156" customWidth="1"/>
    <col min="5913" max="5937" width="6.7109375" style="1156" customWidth="1"/>
    <col min="5938" max="5938" width="6.42578125" style="1156" customWidth="1"/>
    <col min="5939" max="6144" width="11.42578125" style="1156"/>
    <col min="6145" max="6145" width="5.85546875" style="1156" customWidth="1"/>
    <col min="6146" max="6146" width="12.5703125" style="1156" customWidth="1"/>
    <col min="6147" max="6147" width="7.7109375" style="1156" customWidth="1"/>
    <col min="6148" max="6148" width="18.42578125" style="1156" customWidth="1"/>
    <col min="6149" max="6149" width="10.7109375" style="1156" customWidth="1"/>
    <col min="6150" max="6150" width="20.28515625" style="1156" customWidth="1"/>
    <col min="6151" max="6151" width="7.140625" style="1156" customWidth="1"/>
    <col min="6152" max="6152" width="22.140625" style="1156" customWidth="1"/>
    <col min="6153" max="6153" width="8.42578125" style="1156" customWidth="1"/>
    <col min="6154" max="6154" width="6.42578125" style="1156" customWidth="1"/>
    <col min="6155" max="6157" width="5.5703125" style="1156" customWidth="1"/>
    <col min="6158" max="6159" width="6" style="1156" customWidth="1"/>
    <col min="6160" max="6160" width="10.28515625" style="1156" customWidth="1"/>
    <col min="6161" max="6161" width="9.42578125" style="1156" customWidth="1"/>
    <col min="6162" max="6162" width="5.42578125" style="1156" customWidth="1"/>
    <col min="6163" max="6163" width="7.42578125" style="1156" customWidth="1"/>
    <col min="6164" max="6164" width="9.5703125" style="1156" customWidth="1"/>
    <col min="6165" max="6165" width="11.42578125" style="1156" customWidth="1"/>
    <col min="6166" max="6166" width="8.5703125" style="1156" customWidth="1"/>
    <col min="6167" max="6168" width="9.140625" style="1156" customWidth="1"/>
    <col min="6169" max="6193" width="6.7109375" style="1156" customWidth="1"/>
    <col min="6194" max="6194" width="6.42578125" style="1156" customWidth="1"/>
    <col min="6195" max="6400" width="11.42578125" style="1156"/>
    <col min="6401" max="6401" width="5.85546875" style="1156" customWidth="1"/>
    <col min="6402" max="6402" width="12.5703125" style="1156" customWidth="1"/>
    <col min="6403" max="6403" width="7.7109375" style="1156" customWidth="1"/>
    <col min="6404" max="6404" width="18.42578125" style="1156" customWidth="1"/>
    <col min="6405" max="6405" width="10.7109375" style="1156" customWidth="1"/>
    <col min="6406" max="6406" width="20.28515625" style="1156" customWidth="1"/>
    <col min="6407" max="6407" width="7.140625" style="1156" customWidth="1"/>
    <col min="6408" max="6408" width="22.140625" style="1156" customWidth="1"/>
    <col min="6409" max="6409" width="8.42578125" style="1156" customWidth="1"/>
    <col min="6410" max="6410" width="6.42578125" style="1156" customWidth="1"/>
    <col min="6411" max="6413" width="5.5703125" style="1156" customWidth="1"/>
    <col min="6414" max="6415" width="6" style="1156" customWidth="1"/>
    <col min="6416" max="6416" width="10.28515625" style="1156" customWidth="1"/>
    <col min="6417" max="6417" width="9.42578125" style="1156" customWidth="1"/>
    <col min="6418" max="6418" width="5.42578125" style="1156" customWidth="1"/>
    <col min="6419" max="6419" width="7.42578125" style="1156" customWidth="1"/>
    <col min="6420" max="6420" width="9.5703125" style="1156" customWidth="1"/>
    <col min="6421" max="6421" width="11.42578125" style="1156" customWidth="1"/>
    <col min="6422" max="6422" width="8.5703125" style="1156" customWidth="1"/>
    <col min="6423" max="6424" width="9.140625" style="1156" customWidth="1"/>
    <col min="6425" max="6449" width="6.7109375" style="1156" customWidth="1"/>
    <col min="6450" max="6450" width="6.42578125" style="1156" customWidth="1"/>
    <col min="6451" max="6656" width="11.42578125" style="1156"/>
    <col min="6657" max="6657" width="5.85546875" style="1156" customWidth="1"/>
    <col min="6658" max="6658" width="12.5703125" style="1156" customWidth="1"/>
    <col min="6659" max="6659" width="7.7109375" style="1156" customWidth="1"/>
    <col min="6660" max="6660" width="18.42578125" style="1156" customWidth="1"/>
    <col min="6661" max="6661" width="10.7109375" style="1156" customWidth="1"/>
    <col min="6662" max="6662" width="20.28515625" style="1156" customWidth="1"/>
    <col min="6663" max="6663" width="7.140625" style="1156" customWidth="1"/>
    <col min="6664" max="6664" width="22.140625" style="1156" customWidth="1"/>
    <col min="6665" max="6665" width="8.42578125" style="1156" customWidth="1"/>
    <col min="6666" max="6666" width="6.42578125" style="1156" customWidth="1"/>
    <col min="6667" max="6669" width="5.5703125" style="1156" customWidth="1"/>
    <col min="6670" max="6671" width="6" style="1156" customWidth="1"/>
    <col min="6672" max="6672" width="10.28515625" style="1156" customWidth="1"/>
    <col min="6673" max="6673" width="9.42578125" style="1156" customWidth="1"/>
    <col min="6674" max="6674" width="5.42578125" style="1156" customWidth="1"/>
    <col min="6675" max="6675" width="7.42578125" style="1156" customWidth="1"/>
    <col min="6676" max="6676" width="9.5703125" style="1156" customWidth="1"/>
    <col min="6677" max="6677" width="11.42578125" style="1156" customWidth="1"/>
    <col min="6678" max="6678" width="8.5703125" style="1156" customWidth="1"/>
    <col min="6679" max="6680" width="9.140625" style="1156" customWidth="1"/>
    <col min="6681" max="6705" width="6.7109375" style="1156" customWidth="1"/>
    <col min="6706" max="6706" width="6.42578125" style="1156" customWidth="1"/>
    <col min="6707" max="6912" width="11.42578125" style="1156"/>
    <col min="6913" max="6913" width="5.85546875" style="1156" customWidth="1"/>
    <col min="6914" max="6914" width="12.5703125" style="1156" customWidth="1"/>
    <col min="6915" max="6915" width="7.7109375" style="1156" customWidth="1"/>
    <col min="6916" max="6916" width="18.42578125" style="1156" customWidth="1"/>
    <col min="6917" max="6917" width="10.7109375" style="1156" customWidth="1"/>
    <col min="6918" max="6918" width="20.28515625" style="1156" customWidth="1"/>
    <col min="6919" max="6919" width="7.140625" style="1156" customWidth="1"/>
    <col min="6920" max="6920" width="22.140625" style="1156" customWidth="1"/>
    <col min="6921" max="6921" width="8.42578125" style="1156" customWidth="1"/>
    <col min="6922" max="6922" width="6.42578125" style="1156" customWidth="1"/>
    <col min="6923" max="6925" width="5.5703125" style="1156" customWidth="1"/>
    <col min="6926" max="6927" width="6" style="1156" customWidth="1"/>
    <col min="6928" max="6928" width="10.28515625" style="1156" customWidth="1"/>
    <col min="6929" max="6929" width="9.42578125" style="1156" customWidth="1"/>
    <col min="6930" max="6930" width="5.42578125" style="1156" customWidth="1"/>
    <col min="6931" max="6931" width="7.42578125" style="1156" customWidth="1"/>
    <col min="6932" max="6932" width="9.5703125" style="1156" customWidth="1"/>
    <col min="6933" max="6933" width="11.42578125" style="1156" customWidth="1"/>
    <col min="6934" max="6934" width="8.5703125" style="1156" customWidth="1"/>
    <col min="6935" max="6936" width="9.140625" style="1156" customWidth="1"/>
    <col min="6937" max="6961" width="6.7109375" style="1156" customWidth="1"/>
    <col min="6962" max="6962" width="6.42578125" style="1156" customWidth="1"/>
    <col min="6963" max="7168" width="11.42578125" style="1156"/>
    <col min="7169" max="7169" width="5.85546875" style="1156" customWidth="1"/>
    <col min="7170" max="7170" width="12.5703125" style="1156" customWidth="1"/>
    <col min="7171" max="7171" width="7.7109375" style="1156" customWidth="1"/>
    <col min="7172" max="7172" width="18.42578125" style="1156" customWidth="1"/>
    <col min="7173" max="7173" width="10.7109375" style="1156" customWidth="1"/>
    <col min="7174" max="7174" width="20.28515625" style="1156" customWidth="1"/>
    <col min="7175" max="7175" width="7.140625" style="1156" customWidth="1"/>
    <col min="7176" max="7176" width="22.140625" style="1156" customWidth="1"/>
    <col min="7177" max="7177" width="8.42578125" style="1156" customWidth="1"/>
    <col min="7178" max="7178" width="6.42578125" style="1156" customWidth="1"/>
    <col min="7179" max="7181" width="5.5703125" style="1156" customWidth="1"/>
    <col min="7182" max="7183" width="6" style="1156" customWidth="1"/>
    <col min="7184" max="7184" width="10.28515625" style="1156" customWidth="1"/>
    <col min="7185" max="7185" width="9.42578125" style="1156" customWidth="1"/>
    <col min="7186" max="7186" width="5.42578125" style="1156" customWidth="1"/>
    <col min="7187" max="7187" width="7.42578125" style="1156" customWidth="1"/>
    <col min="7188" max="7188" width="9.5703125" style="1156" customWidth="1"/>
    <col min="7189" max="7189" width="11.42578125" style="1156" customWidth="1"/>
    <col min="7190" max="7190" width="8.5703125" style="1156" customWidth="1"/>
    <col min="7191" max="7192" width="9.140625" style="1156" customWidth="1"/>
    <col min="7193" max="7217" width="6.7109375" style="1156" customWidth="1"/>
    <col min="7218" max="7218" width="6.42578125" style="1156" customWidth="1"/>
    <col min="7219" max="7424" width="11.42578125" style="1156"/>
    <col min="7425" max="7425" width="5.85546875" style="1156" customWidth="1"/>
    <col min="7426" max="7426" width="12.5703125" style="1156" customWidth="1"/>
    <col min="7427" max="7427" width="7.7109375" style="1156" customWidth="1"/>
    <col min="7428" max="7428" width="18.42578125" style="1156" customWidth="1"/>
    <col min="7429" max="7429" width="10.7109375" style="1156" customWidth="1"/>
    <col min="7430" max="7430" width="20.28515625" style="1156" customWidth="1"/>
    <col min="7431" max="7431" width="7.140625" style="1156" customWidth="1"/>
    <col min="7432" max="7432" width="22.140625" style="1156" customWidth="1"/>
    <col min="7433" max="7433" width="8.42578125" style="1156" customWidth="1"/>
    <col min="7434" max="7434" width="6.42578125" style="1156" customWidth="1"/>
    <col min="7435" max="7437" width="5.5703125" style="1156" customWidth="1"/>
    <col min="7438" max="7439" width="6" style="1156" customWidth="1"/>
    <col min="7440" max="7440" width="10.28515625" style="1156" customWidth="1"/>
    <col min="7441" max="7441" width="9.42578125" style="1156" customWidth="1"/>
    <col min="7442" max="7442" width="5.42578125" style="1156" customWidth="1"/>
    <col min="7443" max="7443" width="7.42578125" style="1156" customWidth="1"/>
    <col min="7444" max="7444" width="9.5703125" style="1156" customWidth="1"/>
    <col min="7445" max="7445" width="11.42578125" style="1156" customWidth="1"/>
    <col min="7446" max="7446" width="8.5703125" style="1156" customWidth="1"/>
    <col min="7447" max="7448" width="9.140625" style="1156" customWidth="1"/>
    <col min="7449" max="7473" width="6.7109375" style="1156" customWidth="1"/>
    <col min="7474" max="7474" width="6.42578125" style="1156" customWidth="1"/>
    <col min="7475" max="7680" width="11.42578125" style="1156"/>
    <col min="7681" max="7681" width="5.85546875" style="1156" customWidth="1"/>
    <col min="7682" max="7682" width="12.5703125" style="1156" customWidth="1"/>
    <col min="7683" max="7683" width="7.7109375" style="1156" customWidth="1"/>
    <col min="7684" max="7684" width="18.42578125" style="1156" customWidth="1"/>
    <col min="7685" max="7685" width="10.7109375" style="1156" customWidth="1"/>
    <col min="7686" max="7686" width="20.28515625" style="1156" customWidth="1"/>
    <col min="7687" max="7687" width="7.140625" style="1156" customWidth="1"/>
    <col min="7688" max="7688" width="22.140625" style="1156" customWidth="1"/>
    <col min="7689" max="7689" width="8.42578125" style="1156" customWidth="1"/>
    <col min="7690" max="7690" width="6.42578125" style="1156" customWidth="1"/>
    <col min="7691" max="7693" width="5.5703125" style="1156" customWidth="1"/>
    <col min="7694" max="7695" width="6" style="1156" customWidth="1"/>
    <col min="7696" max="7696" width="10.28515625" style="1156" customWidth="1"/>
    <col min="7697" max="7697" width="9.42578125" style="1156" customWidth="1"/>
    <col min="7698" max="7698" width="5.42578125" style="1156" customWidth="1"/>
    <col min="7699" max="7699" width="7.42578125" style="1156" customWidth="1"/>
    <col min="7700" max="7700" width="9.5703125" style="1156" customWidth="1"/>
    <col min="7701" max="7701" width="11.42578125" style="1156" customWidth="1"/>
    <col min="7702" max="7702" width="8.5703125" style="1156" customWidth="1"/>
    <col min="7703" max="7704" width="9.140625" style="1156" customWidth="1"/>
    <col min="7705" max="7729" width="6.7109375" style="1156" customWidth="1"/>
    <col min="7730" max="7730" width="6.42578125" style="1156" customWidth="1"/>
    <col min="7731" max="7936" width="11.42578125" style="1156"/>
    <col min="7937" max="7937" width="5.85546875" style="1156" customWidth="1"/>
    <col min="7938" max="7938" width="12.5703125" style="1156" customWidth="1"/>
    <col min="7939" max="7939" width="7.7109375" style="1156" customWidth="1"/>
    <col min="7940" max="7940" width="18.42578125" style="1156" customWidth="1"/>
    <col min="7941" max="7941" width="10.7109375" style="1156" customWidth="1"/>
    <col min="7942" max="7942" width="20.28515625" style="1156" customWidth="1"/>
    <col min="7943" max="7943" width="7.140625" style="1156" customWidth="1"/>
    <col min="7944" max="7944" width="22.140625" style="1156" customWidth="1"/>
    <col min="7945" max="7945" width="8.42578125" style="1156" customWidth="1"/>
    <col min="7946" max="7946" width="6.42578125" style="1156" customWidth="1"/>
    <col min="7947" max="7949" width="5.5703125" style="1156" customWidth="1"/>
    <col min="7950" max="7951" width="6" style="1156" customWidth="1"/>
    <col min="7952" max="7952" width="10.28515625" style="1156" customWidth="1"/>
    <col min="7953" max="7953" width="9.42578125" style="1156" customWidth="1"/>
    <col min="7954" max="7954" width="5.42578125" style="1156" customWidth="1"/>
    <col min="7955" max="7955" width="7.42578125" style="1156" customWidth="1"/>
    <col min="7956" max="7956" width="9.5703125" style="1156" customWidth="1"/>
    <col min="7957" max="7957" width="11.42578125" style="1156" customWidth="1"/>
    <col min="7958" max="7958" width="8.5703125" style="1156" customWidth="1"/>
    <col min="7959" max="7960" width="9.140625" style="1156" customWidth="1"/>
    <col min="7961" max="7985" width="6.7109375" style="1156" customWidth="1"/>
    <col min="7986" max="7986" width="6.42578125" style="1156" customWidth="1"/>
    <col min="7987" max="8192" width="11.42578125" style="1156"/>
    <col min="8193" max="8193" width="5.85546875" style="1156" customWidth="1"/>
    <col min="8194" max="8194" width="12.5703125" style="1156" customWidth="1"/>
    <col min="8195" max="8195" width="7.7109375" style="1156" customWidth="1"/>
    <col min="8196" max="8196" width="18.42578125" style="1156" customWidth="1"/>
    <col min="8197" max="8197" width="10.7109375" style="1156" customWidth="1"/>
    <col min="8198" max="8198" width="20.28515625" style="1156" customWidth="1"/>
    <col min="8199" max="8199" width="7.140625" style="1156" customWidth="1"/>
    <col min="8200" max="8200" width="22.140625" style="1156" customWidth="1"/>
    <col min="8201" max="8201" width="8.42578125" style="1156" customWidth="1"/>
    <col min="8202" max="8202" width="6.42578125" style="1156" customWidth="1"/>
    <col min="8203" max="8205" width="5.5703125" style="1156" customWidth="1"/>
    <col min="8206" max="8207" width="6" style="1156" customWidth="1"/>
    <col min="8208" max="8208" width="10.28515625" style="1156" customWidth="1"/>
    <col min="8209" max="8209" width="9.42578125" style="1156" customWidth="1"/>
    <col min="8210" max="8210" width="5.42578125" style="1156" customWidth="1"/>
    <col min="8211" max="8211" width="7.42578125" style="1156" customWidth="1"/>
    <col min="8212" max="8212" width="9.5703125" style="1156" customWidth="1"/>
    <col min="8213" max="8213" width="11.42578125" style="1156" customWidth="1"/>
    <col min="8214" max="8214" width="8.5703125" style="1156" customWidth="1"/>
    <col min="8215" max="8216" width="9.140625" style="1156" customWidth="1"/>
    <col min="8217" max="8241" width="6.7109375" style="1156" customWidth="1"/>
    <col min="8242" max="8242" width="6.42578125" style="1156" customWidth="1"/>
    <col min="8243" max="8448" width="11.42578125" style="1156"/>
    <col min="8449" max="8449" width="5.85546875" style="1156" customWidth="1"/>
    <col min="8450" max="8450" width="12.5703125" style="1156" customWidth="1"/>
    <col min="8451" max="8451" width="7.7109375" style="1156" customWidth="1"/>
    <col min="8452" max="8452" width="18.42578125" style="1156" customWidth="1"/>
    <col min="8453" max="8453" width="10.7109375" style="1156" customWidth="1"/>
    <col min="8454" max="8454" width="20.28515625" style="1156" customWidth="1"/>
    <col min="8455" max="8455" width="7.140625" style="1156" customWidth="1"/>
    <col min="8456" max="8456" width="22.140625" style="1156" customWidth="1"/>
    <col min="8457" max="8457" width="8.42578125" style="1156" customWidth="1"/>
    <col min="8458" max="8458" width="6.42578125" style="1156" customWidth="1"/>
    <col min="8459" max="8461" width="5.5703125" style="1156" customWidth="1"/>
    <col min="8462" max="8463" width="6" style="1156" customWidth="1"/>
    <col min="8464" max="8464" width="10.28515625" style="1156" customWidth="1"/>
    <col min="8465" max="8465" width="9.42578125" style="1156" customWidth="1"/>
    <col min="8466" max="8466" width="5.42578125" style="1156" customWidth="1"/>
    <col min="8467" max="8467" width="7.42578125" style="1156" customWidth="1"/>
    <col min="8468" max="8468" width="9.5703125" style="1156" customWidth="1"/>
    <col min="8469" max="8469" width="11.42578125" style="1156" customWidth="1"/>
    <col min="8470" max="8470" width="8.5703125" style="1156" customWidth="1"/>
    <col min="8471" max="8472" width="9.140625" style="1156" customWidth="1"/>
    <col min="8473" max="8497" width="6.7109375" style="1156" customWidth="1"/>
    <col min="8498" max="8498" width="6.42578125" style="1156" customWidth="1"/>
    <col min="8499" max="8704" width="11.42578125" style="1156"/>
    <col min="8705" max="8705" width="5.85546875" style="1156" customWidth="1"/>
    <col min="8706" max="8706" width="12.5703125" style="1156" customWidth="1"/>
    <col min="8707" max="8707" width="7.7109375" style="1156" customWidth="1"/>
    <col min="8708" max="8708" width="18.42578125" style="1156" customWidth="1"/>
    <col min="8709" max="8709" width="10.7109375" style="1156" customWidth="1"/>
    <col min="8710" max="8710" width="20.28515625" style="1156" customWidth="1"/>
    <col min="8711" max="8711" width="7.140625" style="1156" customWidth="1"/>
    <col min="8712" max="8712" width="22.140625" style="1156" customWidth="1"/>
    <col min="8713" max="8713" width="8.42578125" style="1156" customWidth="1"/>
    <col min="8714" max="8714" width="6.42578125" style="1156" customWidth="1"/>
    <col min="8715" max="8717" width="5.5703125" style="1156" customWidth="1"/>
    <col min="8718" max="8719" width="6" style="1156" customWidth="1"/>
    <col min="8720" max="8720" width="10.28515625" style="1156" customWidth="1"/>
    <col min="8721" max="8721" width="9.42578125" style="1156" customWidth="1"/>
    <col min="8722" max="8722" width="5.42578125" style="1156" customWidth="1"/>
    <col min="8723" max="8723" width="7.42578125" style="1156" customWidth="1"/>
    <col min="8724" max="8724" width="9.5703125" style="1156" customWidth="1"/>
    <col min="8725" max="8725" width="11.42578125" style="1156" customWidth="1"/>
    <col min="8726" max="8726" width="8.5703125" style="1156" customWidth="1"/>
    <col min="8727" max="8728" width="9.140625" style="1156" customWidth="1"/>
    <col min="8729" max="8753" width="6.7109375" style="1156" customWidth="1"/>
    <col min="8754" max="8754" width="6.42578125" style="1156" customWidth="1"/>
    <col min="8755" max="8960" width="11.42578125" style="1156"/>
    <col min="8961" max="8961" width="5.85546875" style="1156" customWidth="1"/>
    <col min="8962" max="8962" width="12.5703125" style="1156" customWidth="1"/>
    <col min="8963" max="8963" width="7.7109375" style="1156" customWidth="1"/>
    <col min="8964" max="8964" width="18.42578125" style="1156" customWidth="1"/>
    <col min="8965" max="8965" width="10.7109375" style="1156" customWidth="1"/>
    <col min="8966" max="8966" width="20.28515625" style="1156" customWidth="1"/>
    <col min="8967" max="8967" width="7.140625" style="1156" customWidth="1"/>
    <col min="8968" max="8968" width="22.140625" style="1156" customWidth="1"/>
    <col min="8969" max="8969" width="8.42578125" style="1156" customWidth="1"/>
    <col min="8970" max="8970" width="6.42578125" style="1156" customWidth="1"/>
    <col min="8971" max="8973" width="5.5703125" style="1156" customWidth="1"/>
    <col min="8974" max="8975" width="6" style="1156" customWidth="1"/>
    <col min="8976" max="8976" width="10.28515625" style="1156" customWidth="1"/>
    <col min="8977" max="8977" width="9.42578125" style="1156" customWidth="1"/>
    <col min="8978" max="8978" width="5.42578125" style="1156" customWidth="1"/>
    <col min="8979" max="8979" width="7.42578125" style="1156" customWidth="1"/>
    <col min="8980" max="8980" width="9.5703125" style="1156" customWidth="1"/>
    <col min="8981" max="8981" width="11.42578125" style="1156" customWidth="1"/>
    <col min="8982" max="8982" width="8.5703125" style="1156" customWidth="1"/>
    <col min="8983" max="8984" width="9.140625" style="1156" customWidth="1"/>
    <col min="8985" max="9009" width="6.7109375" style="1156" customWidth="1"/>
    <col min="9010" max="9010" width="6.42578125" style="1156" customWidth="1"/>
    <col min="9011" max="9216" width="11.42578125" style="1156"/>
    <col min="9217" max="9217" width="5.85546875" style="1156" customWidth="1"/>
    <col min="9218" max="9218" width="12.5703125" style="1156" customWidth="1"/>
    <col min="9219" max="9219" width="7.7109375" style="1156" customWidth="1"/>
    <col min="9220" max="9220" width="18.42578125" style="1156" customWidth="1"/>
    <col min="9221" max="9221" width="10.7109375" style="1156" customWidth="1"/>
    <col min="9222" max="9222" width="20.28515625" style="1156" customWidth="1"/>
    <col min="9223" max="9223" width="7.140625" style="1156" customWidth="1"/>
    <col min="9224" max="9224" width="22.140625" style="1156" customWidth="1"/>
    <col min="9225" max="9225" width="8.42578125" style="1156" customWidth="1"/>
    <col min="9226" max="9226" width="6.42578125" style="1156" customWidth="1"/>
    <col min="9227" max="9229" width="5.5703125" style="1156" customWidth="1"/>
    <col min="9230" max="9231" width="6" style="1156" customWidth="1"/>
    <col min="9232" max="9232" width="10.28515625" style="1156" customWidth="1"/>
    <col min="9233" max="9233" width="9.42578125" style="1156" customWidth="1"/>
    <col min="9234" max="9234" width="5.42578125" style="1156" customWidth="1"/>
    <col min="9235" max="9235" width="7.42578125" style="1156" customWidth="1"/>
    <col min="9236" max="9236" width="9.5703125" style="1156" customWidth="1"/>
    <col min="9237" max="9237" width="11.42578125" style="1156" customWidth="1"/>
    <col min="9238" max="9238" width="8.5703125" style="1156" customWidth="1"/>
    <col min="9239" max="9240" width="9.140625" style="1156" customWidth="1"/>
    <col min="9241" max="9265" width="6.7109375" style="1156" customWidth="1"/>
    <col min="9266" max="9266" width="6.42578125" style="1156" customWidth="1"/>
    <col min="9267" max="9472" width="11.42578125" style="1156"/>
    <col min="9473" max="9473" width="5.85546875" style="1156" customWidth="1"/>
    <col min="9474" max="9474" width="12.5703125" style="1156" customWidth="1"/>
    <col min="9475" max="9475" width="7.7109375" style="1156" customWidth="1"/>
    <col min="9476" max="9476" width="18.42578125" style="1156" customWidth="1"/>
    <col min="9477" max="9477" width="10.7109375" style="1156" customWidth="1"/>
    <col min="9478" max="9478" width="20.28515625" style="1156" customWidth="1"/>
    <col min="9479" max="9479" width="7.140625" style="1156" customWidth="1"/>
    <col min="9480" max="9480" width="22.140625" style="1156" customWidth="1"/>
    <col min="9481" max="9481" width="8.42578125" style="1156" customWidth="1"/>
    <col min="9482" max="9482" width="6.42578125" style="1156" customWidth="1"/>
    <col min="9483" max="9485" width="5.5703125" style="1156" customWidth="1"/>
    <col min="9486" max="9487" width="6" style="1156" customWidth="1"/>
    <col min="9488" max="9488" width="10.28515625" style="1156" customWidth="1"/>
    <col min="9489" max="9489" width="9.42578125" style="1156" customWidth="1"/>
    <col min="9490" max="9490" width="5.42578125" style="1156" customWidth="1"/>
    <col min="9491" max="9491" width="7.42578125" style="1156" customWidth="1"/>
    <col min="9492" max="9492" width="9.5703125" style="1156" customWidth="1"/>
    <col min="9493" max="9493" width="11.42578125" style="1156" customWidth="1"/>
    <col min="9494" max="9494" width="8.5703125" style="1156" customWidth="1"/>
    <col min="9495" max="9496" width="9.140625" style="1156" customWidth="1"/>
    <col min="9497" max="9521" width="6.7109375" style="1156" customWidth="1"/>
    <col min="9522" max="9522" width="6.42578125" style="1156" customWidth="1"/>
    <col min="9523" max="9728" width="11.42578125" style="1156"/>
    <col min="9729" max="9729" width="5.85546875" style="1156" customWidth="1"/>
    <col min="9730" max="9730" width="12.5703125" style="1156" customWidth="1"/>
    <col min="9731" max="9731" width="7.7109375" style="1156" customWidth="1"/>
    <col min="9732" max="9732" width="18.42578125" style="1156" customWidth="1"/>
    <col min="9733" max="9733" width="10.7109375" style="1156" customWidth="1"/>
    <col min="9734" max="9734" width="20.28515625" style="1156" customWidth="1"/>
    <col min="9735" max="9735" width="7.140625" style="1156" customWidth="1"/>
    <col min="9736" max="9736" width="22.140625" style="1156" customWidth="1"/>
    <col min="9737" max="9737" width="8.42578125" style="1156" customWidth="1"/>
    <col min="9738" max="9738" width="6.42578125" style="1156" customWidth="1"/>
    <col min="9739" max="9741" width="5.5703125" style="1156" customWidth="1"/>
    <col min="9742" max="9743" width="6" style="1156" customWidth="1"/>
    <col min="9744" max="9744" width="10.28515625" style="1156" customWidth="1"/>
    <col min="9745" max="9745" width="9.42578125" style="1156" customWidth="1"/>
    <col min="9746" max="9746" width="5.42578125" style="1156" customWidth="1"/>
    <col min="9747" max="9747" width="7.42578125" style="1156" customWidth="1"/>
    <col min="9748" max="9748" width="9.5703125" style="1156" customWidth="1"/>
    <col min="9749" max="9749" width="11.42578125" style="1156" customWidth="1"/>
    <col min="9750" max="9750" width="8.5703125" style="1156" customWidth="1"/>
    <col min="9751" max="9752" width="9.140625" style="1156" customWidth="1"/>
    <col min="9753" max="9777" width="6.7109375" style="1156" customWidth="1"/>
    <col min="9778" max="9778" width="6.42578125" style="1156" customWidth="1"/>
    <col min="9779" max="9984" width="11.42578125" style="1156"/>
    <col min="9985" max="9985" width="5.85546875" style="1156" customWidth="1"/>
    <col min="9986" max="9986" width="12.5703125" style="1156" customWidth="1"/>
    <col min="9987" max="9987" width="7.7109375" style="1156" customWidth="1"/>
    <col min="9988" max="9988" width="18.42578125" style="1156" customWidth="1"/>
    <col min="9989" max="9989" width="10.7109375" style="1156" customWidth="1"/>
    <col min="9990" max="9990" width="20.28515625" style="1156" customWidth="1"/>
    <col min="9991" max="9991" width="7.140625" style="1156" customWidth="1"/>
    <col min="9992" max="9992" width="22.140625" style="1156" customWidth="1"/>
    <col min="9993" max="9993" width="8.42578125" style="1156" customWidth="1"/>
    <col min="9994" max="9994" width="6.42578125" style="1156" customWidth="1"/>
    <col min="9995" max="9997" width="5.5703125" style="1156" customWidth="1"/>
    <col min="9998" max="9999" width="6" style="1156" customWidth="1"/>
    <col min="10000" max="10000" width="10.28515625" style="1156" customWidth="1"/>
    <col min="10001" max="10001" width="9.42578125" style="1156" customWidth="1"/>
    <col min="10002" max="10002" width="5.42578125" style="1156" customWidth="1"/>
    <col min="10003" max="10003" width="7.42578125" style="1156" customWidth="1"/>
    <col min="10004" max="10004" width="9.5703125" style="1156" customWidth="1"/>
    <col min="10005" max="10005" width="11.42578125" style="1156" customWidth="1"/>
    <col min="10006" max="10006" width="8.5703125" style="1156" customWidth="1"/>
    <col min="10007" max="10008" width="9.140625" style="1156" customWidth="1"/>
    <col min="10009" max="10033" width="6.7109375" style="1156" customWidth="1"/>
    <col min="10034" max="10034" width="6.42578125" style="1156" customWidth="1"/>
    <col min="10035" max="10240" width="11.42578125" style="1156"/>
    <col min="10241" max="10241" width="5.85546875" style="1156" customWidth="1"/>
    <col min="10242" max="10242" width="12.5703125" style="1156" customWidth="1"/>
    <col min="10243" max="10243" width="7.7109375" style="1156" customWidth="1"/>
    <col min="10244" max="10244" width="18.42578125" style="1156" customWidth="1"/>
    <col min="10245" max="10245" width="10.7109375" style="1156" customWidth="1"/>
    <col min="10246" max="10246" width="20.28515625" style="1156" customWidth="1"/>
    <col min="10247" max="10247" width="7.140625" style="1156" customWidth="1"/>
    <col min="10248" max="10248" width="22.140625" style="1156" customWidth="1"/>
    <col min="10249" max="10249" width="8.42578125" style="1156" customWidth="1"/>
    <col min="10250" max="10250" width="6.42578125" style="1156" customWidth="1"/>
    <col min="10251" max="10253" width="5.5703125" style="1156" customWidth="1"/>
    <col min="10254" max="10255" width="6" style="1156" customWidth="1"/>
    <col min="10256" max="10256" width="10.28515625" style="1156" customWidth="1"/>
    <col min="10257" max="10257" width="9.42578125" style="1156" customWidth="1"/>
    <col min="10258" max="10258" width="5.42578125" style="1156" customWidth="1"/>
    <col min="10259" max="10259" width="7.42578125" style="1156" customWidth="1"/>
    <col min="10260" max="10260" width="9.5703125" style="1156" customWidth="1"/>
    <col min="10261" max="10261" width="11.42578125" style="1156" customWidth="1"/>
    <col min="10262" max="10262" width="8.5703125" style="1156" customWidth="1"/>
    <col min="10263" max="10264" width="9.140625" style="1156" customWidth="1"/>
    <col min="10265" max="10289" width="6.7109375" style="1156" customWidth="1"/>
    <col min="10290" max="10290" width="6.42578125" style="1156" customWidth="1"/>
    <col min="10291" max="10496" width="11.42578125" style="1156"/>
    <col min="10497" max="10497" width="5.85546875" style="1156" customWidth="1"/>
    <col min="10498" max="10498" width="12.5703125" style="1156" customWidth="1"/>
    <col min="10499" max="10499" width="7.7109375" style="1156" customWidth="1"/>
    <col min="10500" max="10500" width="18.42578125" style="1156" customWidth="1"/>
    <col min="10501" max="10501" width="10.7109375" style="1156" customWidth="1"/>
    <col min="10502" max="10502" width="20.28515625" style="1156" customWidth="1"/>
    <col min="10503" max="10503" width="7.140625" style="1156" customWidth="1"/>
    <col min="10504" max="10504" width="22.140625" style="1156" customWidth="1"/>
    <col min="10505" max="10505" width="8.42578125" style="1156" customWidth="1"/>
    <col min="10506" max="10506" width="6.42578125" style="1156" customWidth="1"/>
    <col min="10507" max="10509" width="5.5703125" style="1156" customWidth="1"/>
    <col min="10510" max="10511" width="6" style="1156" customWidth="1"/>
    <col min="10512" max="10512" width="10.28515625" style="1156" customWidth="1"/>
    <col min="10513" max="10513" width="9.42578125" style="1156" customWidth="1"/>
    <col min="10514" max="10514" width="5.42578125" style="1156" customWidth="1"/>
    <col min="10515" max="10515" width="7.42578125" style="1156" customWidth="1"/>
    <col min="10516" max="10516" width="9.5703125" style="1156" customWidth="1"/>
    <col min="10517" max="10517" width="11.42578125" style="1156" customWidth="1"/>
    <col min="10518" max="10518" width="8.5703125" style="1156" customWidth="1"/>
    <col min="10519" max="10520" width="9.140625" style="1156" customWidth="1"/>
    <col min="10521" max="10545" width="6.7109375" style="1156" customWidth="1"/>
    <col min="10546" max="10546" width="6.42578125" style="1156" customWidth="1"/>
    <col min="10547" max="10752" width="11.42578125" style="1156"/>
    <col min="10753" max="10753" width="5.85546875" style="1156" customWidth="1"/>
    <col min="10754" max="10754" width="12.5703125" style="1156" customWidth="1"/>
    <col min="10755" max="10755" width="7.7109375" style="1156" customWidth="1"/>
    <col min="10756" max="10756" width="18.42578125" style="1156" customWidth="1"/>
    <col min="10757" max="10757" width="10.7109375" style="1156" customWidth="1"/>
    <col min="10758" max="10758" width="20.28515625" style="1156" customWidth="1"/>
    <col min="10759" max="10759" width="7.140625" style="1156" customWidth="1"/>
    <col min="10760" max="10760" width="22.140625" style="1156" customWidth="1"/>
    <col min="10761" max="10761" width="8.42578125" style="1156" customWidth="1"/>
    <col min="10762" max="10762" width="6.42578125" style="1156" customWidth="1"/>
    <col min="10763" max="10765" width="5.5703125" style="1156" customWidth="1"/>
    <col min="10766" max="10767" width="6" style="1156" customWidth="1"/>
    <col min="10768" max="10768" width="10.28515625" style="1156" customWidth="1"/>
    <col min="10769" max="10769" width="9.42578125" style="1156" customWidth="1"/>
    <col min="10770" max="10770" width="5.42578125" style="1156" customWidth="1"/>
    <col min="10771" max="10771" width="7.42578125" style="1156" customWidth="1"/>
    <col min="10772" max="10772" width="9.5703125" style="1156" customWidth="1"/>
    <col min="10773" max="10773" width="11.42578125" style="1156" customWidth="1"/>
    <col min="10774" max="10774" width="8.5703125" style="1156" customWidth="1"/>
    <col min="10775" max="10776" width="9.140625" style="1156" customWidth="1"/>
    <col min="10777" max="10801" width="6.7109375" style="1156" customWidth="1"/>
    <col min="10802" max="10802" width="6.42578125" style="1156" customWidth="1"/>
    <col min="10803" max="11008" width="11.42578125" style="1156"/>
    <col min="11009" max="11009" width="5.85546875" style="1156" customWidth="1"/>
    <col min="11010" max="11010" width="12.5703125" style="1156" customWidth="1"/>
    <col min="11011" max="11011" width="7.7109375" style="1156" customWidth="1"/>
    <col min="11012" max="11012" width="18.42578125" style="1156" customWidth="1"/>
    <col min="11013" max="11013" width="10.7109375" style="1156" customWidth="1"/>
    <col min="11014" max="11014" width="20.28515625" style="1156" customWidth="1"/>
    <col min="11015" max="11015" width="7.140625" style="1156" customWidth="1"/>
    <col min="11016" max="11016" width="22.140625" style="1156" customWidth="1"/>
    <col min="11017" max="11017" width="8.42578125" style="1156" customWidth="1"/>
    <col min="11018" max="11018" width="6.42578125" style="1156" customWidth="1"/>
    <col min="11019" max="11021" width="5.5703125" style="1156" customWidth="1"/>
    <col min="11022" max="11023" width="6" style="1156" customWidth="1"/>
    <col min="11024" max="11024" width="10.28515625" style="1156" customWidth="1"/>
    <col min="11025" max="11025" width="9.42578125" style="1156" customWidth="1"/>
    <col min="11026" max="11026" width="5.42578125" style="1156" customWidth="1"/>
    <col min="11027" max="11027" width="7.42578125" style="1156" customWidth="1"/>
    <col min="11028" max="11028" width="9.5703125" style="1156" customWidth="1"/>
    <col min="11029" max="11029" width="11.42578125" style="1156" customWidth="1"/>
    <col min="11030" max="11030" width="8.5703125" style="1156" customWidth="1"/>
    <col min="11031" max="11032" width="9.140625" style="1156" customWidth="1"/>
    <col min="11033" max="11057" width="6.7109375" style="1156" customWidth="1"/>
    <col min="11058" max="11058" width="6.42578125" style="1156" customWidth="1"/>
    <col min="11059" max="11264" width="11.42578125" style="1156"/>
    <col min="11265" max="11265" width="5.85546875" style="1156" customWidth="1"/>
    <col min="11266" max="11266" width="12.5703125" style="1156" customWidth="1"/>
    <col min="11267" max="11267" width="7.7109375" style="1156" customWidth="1"/>
    <col min="11268" max="11268" width="18.42578125" style="1156" customWidth="1"/>
    <col min="11269" max="11269" width="10.7109375" style="1156" customWidth="1"/>
    <col min="11270" max="11270" width="20.28515625" style="1156" customWidth="1"/>
    <col min="11271" max="11271" width="7.140625" style="1156" customWidth="1"/>
    <col min="11272" max="11272" width="22.140625" style="1156" customWidth="1"/>
    <col min="11273" max="11273" width="8.42578125" style="1156" customWidth="1"/>
    <col min="11274" max="11274" width="6.42578125" style="1156" customWidth="1"/>
    <col min="11275" max="11277" width="5.5703125" style="1156" customWidth="1"/>
    <col min="11278" max="11279" width="6" style="1156" customWidth="1"/>
    <col min="11280" max="11280" width="10.28515625" style="1156" customWidth="1"/>
    <col min="11281" max="11281" width="9.42578125" style="1156" customWidth="1"/>
    <col min="11282" max="11282" width="5.42578125" style="1156" customWidth="1"/>
    <col min="11283" max="11283" width="7.42578125" style="1156" customWidth="1"/>
    <col min="11284" max="11284" width="9.5703125" style="1156" customWidth="1"/>
    <col min="11285" max="11285" width="11.42578125" style="1156" customWidth="1"/>
    <col min="11286" max="11286" width="8.5703125" style="1156" customWidth="1"/>
    <col min="11287" max="11288" width="9.140625" style="1156" customWidth="1"/>
    <col min="11289" max="11313" width="6.7109375" style="1156" customWidth="1"/>
    <col min="11314" max="11314" width="6.42578125" style="1156" customWidth="1"/>
    <col min="11315" max="11520" width="11.42578125" style="1156"/>
    <col min="11521" max="11521" width="5.85546875" style="1156" customWidth="1"/>
    <col min="11522" max="11522" width="12.5703125" style="1156" customWidth="1"/>
    <col min="11523" max="11523" width="7.7109375" style="1156" customWidth="1"/>
    <col min="11524" max="11524" width="18.42578125" style="1156" customWidth="1"/>
    <col min="11525" max="11525" width="10.7109375" style="1156" customWidth="1"/>
    <col min="11526" max="11526" width="20.28515625" style="1156" customWidth="1"/>
    <col min="11527" max="11527" width="7.140625" style="1156" customWidth="1"/>
    <col min="11528" max="11528" width="22.140625" style="1156" customWidth="1"/>
    <col min="11529" max="11529" width="8.42578125" style="1156" customWidth="1"/>
    <col min="11530" max="11530" width="6.42578125" style="1156" customWidth="1"/>
    <col min="11531" max="11533" width="5.5703125" style="1156" customWidth="1"/>
    <col min="11534" max="11535" width="6" style="1156" customWidth="1"/>
    <col min="11536" max="11536" width="10.28515625" style="1156" customWidth="1"/>
    <col min="11537" max="11537" width="9.42578125" style="1156" customWidth="1"/>
    <col min="11538" max="11538" width="5.42578125" style="1156" customWidth="1"/>
    <col min="11539" max="11539" width="7.42578125" style="1156" customWidth="1"/>
    <col min="11540" max="11540" width="9.5703125" style="1156" customWidth="1"/>
    <col min="11541" max="11541" width="11.42578125" style="1156" customWidth="1"/>
    <col min="11542" max="11542" width="8.5703125" style="1156" customWidth="1"/>
    <col min="11543" max="11544" width="9.140625" style="1156" customWidth="1"/>
    <col min="11545" max="11569" width="6.7109375" style="1156" customWidth="1"/>
    <col min="11570" max="11570" width="6.42578125" style="1156" customWidth="1"/>
    <col min="11571" max="11776" width="11.42578125" style="1156"/>
    <col min="11777" max="11777" width="5.85546875" style="1156" customWidth="1"/>
    <col min="11778" max="11778" width="12.5703125" style="1156" customWidth="1"/>
    <col min="11779" max="11779" width="7.7109375" style="1156" customWidth="1"/>
    <col min="11780" max="11780" width="18.42578125" style="1156" customWidth="1"/>
    <col min="11781" max="11781" width="10.7109375" style="1156" customWidth="1"/>
    <col min="11782" max="11782" width="20.28515625" style="1156" customWidth="1"/>
    <col min="11783" max="11783" width="7.140625" style="1156" customWidth="1"/>
    <col min="11784" max="11784" width="22.140625" style="1156" customWidth="1"/>
    <col min="11785" max="11785" width="8.42578125" style="1156" customWidth="1"/>
    <col min="11786" max="11786" width="6.42578125" style="1156" customWidth="1"/>
    <col min="11787" max="11789" width="5.5703125" style="1156" customWidth="1"/>
    <col min="11790" max="11791" width="6" style="1156" customWidth="1"/>
    <col min="11792" max="11792" width="10.28515625" style="1156" customWidth="1"/>
    <col min="11793" max="11793" width="9.42578125" style="1156" customWidth="1"/>
    <col min="11794" max="11794" width="5.42578125" style="1156" customWidth="1"/>
    <col min="11795" max="11795" width="7.42578125" style="1156" customWidth="1"/>
    <col min="11796" max="11796" width="9.5703125" style="1156" customWidth="1"/>
    <col min="11797" max="11797" width="11.42578125" style="1156" customWidth="1"/>
    <col min="11798" max="11798" width="8.5703125" style="1156" customWidth="1"/>
    <col min="11799" max="11800" width="9.140625" style="1156" customWidth="1"/>
    <col min="11801" max="11825" width="6.7109375" style="1156" customWidth="1"/>
    <col min="11826" max="11826" width="6.42578125" style="1156" customWidth="1"/>
    <col min="11827" max="12032" width="11.42578125" style="1156"/>
    <col min="12033" max="12033" width="5.85546875" style="1156" customWidth="1"/>
    <col min="12034" max="12034" width="12.5703125" style="1156" customWidth="1"/>
    <col min="12035" max="12035" width="7.7109375" style="1156" customWidth="1"/>
    <col min="12036" max="12036" width="18.42578125" style="1156" customWidth="1"/>
    <col min="12037" max="12037" width="10.7109375" style="1156" customWidth="1"/>
    <col min="12038" max="12038" width="20.28515625" style="1156" customWidth="1"/>
    <col min="12039" max="12039" width="7.140625" style="1156" customWidth="1"/>
    <col min="12040" max="12040" width="22.140625" style="1156" customWidth="1"/>
    <col min="12041" max="12041" width="8.42578125" style="1156" customWidth="1"/>
    <col min="12042" max="12042" width="6.42578125" style="1156" customWidth="1"/>
    <col min="12043" max="12045" width="5.5703125" style="1156" customWidth="1"/>
    <col min="12046" max="12047" width="6" style="1156" customWidth="1"/>
    <col min="12048" max="12048" width="10.28515625" style="1156" customWidth="1"/>
    <col min="12049" max="12049" width="9.42578125" style="1156" customWidth="1"/>
    <col min="12050" max="12050" width="5.42578125" style="1156" customWidth="1"/>
    <col min="12051" max="12051" width="7.42578125" style="1156" customWidth="1"/>
    <col min="12052" max="12052" width="9.5703125" style="1156" customWidth="1"/>
    <col min="12053" max="12053" width="11.42578125" style="1156" customWidth="1"/>
    <col min="12054" max="12054" width="8.5703125" style="1156" customWidth="1"/>
    <col min="12055" max="12056" width="9.140625" style="1156" customWidth="1"/>
    <col min="12057" max="12081" width="6.7109375" style="1156" customWidth="1"/>
    <col min="12082" max="12082" width="6.42578125" style="1156" customWidth="1"/>
    <col min="12083" max="12288" width="11.42578125" style="1156"/>
    <col min="12289" max="12289" width="5.85546875" style="1156" customWidth="1"/>
    <col min="12290" max="12290" width="12.5703125" style="1156" customWidth="1"/>
    <col min="12291" max="12291" width="7.7109375" style="1156" customWidth="1"/>
    <col min="12292" max="12292" width="18.42578125" style="1156" customWidth="1"/>
    <col min="12293" max="12293" width="10.7109375" style="1156" customWidth="1"/>
    <col min="12294" max="12294" width="20.28515625" style="1156" customWidth="1"/>
    <col min="12295" max="12295" width="7.140625" style="1156" customWidth="1"/>
    <col min="12296" max="12296" width="22.140625" style="1156" customWidth="1"/>
    <col min="12297" max="12297" width="8.42578125" style="1156" customWidth="1"/>
    <col min="12298" max="12298" width="6.42578125" style="1156" customWidth="1"/>
    <col min="12299" max="12301" width="5.5703125" style="1156" customWidth="1"/>
    <col min="12302" max="12303" width="6" style="1156" customWidth="1"/>
    <col min="12304" max="12304" width="10.28515625" style="1156" customWidth="1"/>
    <col min="12305" max="12305" width="9.42578125" style="1156" customWidth="1"/>
    <col min="12306" max="12306" width="5.42578125" style="1156" customWidth="1"/>
    <col min="12307" max="12307" width="7.42578125" style="1156" customWidth="1"/>
    <col min="12308" max="12308" width="9.5703125" style="1156" customWidth="1"/>
    <col min="12309" max="12309" width="11.42578125" style="1156" customWidth="1"/>
    <col min="12310" max="12310" width="8.5703125" style="1156" customWidth="1"/>
    <col min="12311" max="12312" width="9.140625" style="1156" customWidth="1"/>
    <col min="12313" max="12337" width="6.7109375" style="1156" customWidth="1"/>
    <col min="12338" max="12338" width="6.42578125" style="1156" customWidth="1"/>
    <col min="12339" max="12544" width="11.42578125" style="1156"/>
    <col min="12545" max="12545" width="5.85546875" style="1156" customWidth="1"/>
    <col min="12546" max="12546" width="12.5703125" style="1156" customWidth="1"/>
    <col min="12547" max="12547" width="7.7109375" style="1156" customWidth="1"/>
    <col min="12548" max="12548" width="18.42578125" style="1156" customWidth="1"/>
    <col min="12549" max="12549" width="10.7109375" style="1156" customWidth="1"/>
    <col min="12550" max="12550" width="20.28515625" style="1156" customWidth="1"/>
    <col min="12551" max="12551" width="7.140625" style="1156" customWidth="1"/>
    <col min="12552" max="12552" width="22.140625" style="1156" customWidth="1"/>
    <col min="12553" max="12553" width="8.42578125" style="1156" customWidth="1"/>
    <col min="12554" max="12554" width="6.42578125" style="1156" customWidth="1"/>
    <col min="12555" max="12557" width="5.5703125" style="1156" customWidth="1"/>
    <col min="12558" max="12559" width="6" style="1156" customWidth="1"/>
    <col min="12560" max="12560" width="10.28515625" style="1156" customWidth="1"/>
    <col min="12561" max="12561" width="9.42578125" style="1156" customWidth="1"/>
    <col min="12562" max="12562" width="5.42578125" style="1156" customWidth="1"/>
    <col min="12563" max="12563" width="7.42578125" style="1156" customWidth="1"/>
    <col min="12564" max="12564" width="9.5703125" style="1156" customWidth="1"/>
    <col min="12565" max="12565" width="11.42578125" style="1156" customWidth="1"/>
    <col min="12566" max="12566" width="8.5703125" style="1156" customWidth="1"/>
    <col min="12567" max="12568" width="9.140625" style="1156" customWidth="1"/>
    <col min="12569" max="12593" width="6.7109375" style="1156" customWidth="1"/>
    <col min="12594" max="12594" width="6.42578125" style="1156" customWidth="1"/>
    <col min="12595" max="12800" width="11.42578125" style="1156"/>
    <col min="12801" max="12801" width="5.85546875" style="1156" customWidth="1"/>
    <col min="12802" max="12802" width="12.5703125" style="1156" customWidth="1"/>
    <col min="12803" max="12803" width="7.7109375" style="1156" customWidth="1"/>
    <col min="12804" max="12804" width="18.42578125" style="1156" customWidth="1"/>
    <col min="12805" max="12805" width="10.7109375" style="1156" customWidth="1"/>
    <col min="12806" max="12806" width="20.28515625" style="1156" customWidth="1"/>
    <col min="12807" max="12807" width="7.140625" style="1156" customWidth="1"/>
    <col min="12808" max="12808" width="22.140625" style="1156" customWidth="1"/>
    <col min="12809" max="12809" width="8.42578125" style="1156" customWidth="1"/>
    <col min="12810" max="12810" width="6.42578125" style="1156" customWidth="1"/>
    <col min="12811" max="12813" width="5.5703125" style="1156" customWidth="1"/>
    <col min="12814" max="12815" width="6" style="1156" customWidth="1"/>
    <col min="12816" max="12816" width="10.28515625" style="1156" customWidth="1"/>
    <col min="12817" max="12817" width="9.42578125" style="1156" customWidth="1"/>
    <col min="12818" max="12818" width="5.42578125" style="1156" customWidth="1"/>
    <col min="12819" max="12819" width="7.42578125" style="1156" customWidth="1"/>
    <col min="12820" max="12820" width="9.5703125" style="1156" customWidth="1"/>
    <col min="12821" max="12821" width="11.42578125" style="1156" customWidth="1"/>
    <col min="12822" max="12822" width="8.5703125" style="1156" customWidth="1"/>
    <col min="12823" max="12824" width="9.140625" style="1156" customWidth="1"/>
    <col min="12825" max="12849" width="6.7109375" style="1156" customWidth="1"/>
    <col min="12850" max="12850" width="6.42578125" style="1156" customWidth="1"/>
    <col min="12851" max="13056" width="11.42578125" style="1156"/>
    <col min="13057" max="13057" width="5.85546875" style="1156" customWidth="1"/>
    <col min="13058" max="13058" width="12.5703125" style="1156" customWidth="1"/>
    <col min="13059" max="13059" width="7.7109375" style="1156" customWidth="1"/>
    <col min="13060" max="13060" width="18.42578125" style="1156" customWidth="1"/>
    <col min="13061" max="13061" width="10.7109375" style="1156" customWidth="1"/>
    <col min="13062" max="13062" width="20.28515625" style="1156" customWidth="1"/>
    <col min="13063" max="13063" width="7.140625" style="1156" customWidth="1"/>
    <col min="13064" max="13064" width="22.140625" style="1156" customWidth="1"/>
    <col min="13065" max="13065" width="8.42578125" style="1156" customWidth="1"/>
    <col min="13066" max="13066" width="6.42578125" style="1156" customWidth="1"/>
    <col min="13067" max="13069" width="5.5703125" style="1156" customWidth="1"/>
    <col min="13070" max="13071" width="6" style="1156" customWidth="1"/>
    <col min="13072" max="13072" width="10.28515625" style="1156" customWidth="1"/>
    <col min="13073" max="13073" width="9.42578125" style="1156" customWidth="1"/>
    <col min="13074" max="13074" width="5.42578125" style="1156" customWidth="1"/>
    <col min="13075" max="13075" width="7.42578125" style="1156" customWidth="1"/>
    <col min="13076" max="13076" width="9.5703125" style="1156" customWidth="1"/>
    <col min="13077" max="13077" width="11.42578125" style="1156" customWidth="1"/>
    <col min="13078" max="13078" width="8.5703125" style="1156" customWidth="1"/>
    <col min="13079" max="13080" width="9.140625" style="1156" customWidth="1"/>
    <col min="13081" max="13105" width="6.7109375" style="1156" customWidth="1"/>
    <col min="13106" max="13106" width="6.42578125" style="1156" customWidth="1"/>
    <col min="13107" max="13312" width="11.42578125" style="1156"/>
    <col min="13313" max="13313" width="5.85546875" style="1156" customWidth="1"/>
    <col min="13314" max="13314" width="12.5703125" style="1156" customWidth="1"/>
    <col min="13315" max="13315" width="7.7109375" style="1156" customWidth="1"/>
    <col min="13316" max="13316" width="18.42578125" style="1156" customWidth="1"/>
    <col min="13317" max="13317" width="10.7109375" style="1156" customWidth="1"/>
    <col min="13318" max="13318" width="20.28515625" style="1156" customWidth="1"/>
    <col min="13319" max="13319" width="7.140625" style="1156" customWidth="1"/>
    <col min="13320" max="13320" width="22.140625" style="1156" customWidth="1"/>
    <col min="13321" max="13321" width="8.42578125" style="1156" customWidth="1"/>
    <col min="13322" max="13322" width="6.42578125" style="1156" customWidth="1"/>
    <col min="13323" max="13325" width="5.5703125" style="1156" customWidth="1"/>
    <col min="13326" max="13327" width="6" style="1156" customWidth="1"/>
    <col min="13328" max="13328" width="10.28515625" style="1156" customWidth="1"/>
    <col min="13329" max="13329" width="9.42578125" style="1156" customWidth="1"/>
    <col min="13330" max="13330" width="5.42578125" style="1156" customWidth="1"/>
    <col min="13331" max="13331" width="7.42578125" style="1156" customWidth="1"/>
    <col min="13332" max="13332" width="9.5703125" style="1156" customWidth="1"/>
    <col min="13333" max="13333" width="11.42578125" style="1156" customWidth="1"/>
    <col min="13334" max="13334" width="8.5703125" style="1156" customWidth="1"/>
    <col min="13335" max="13336" width="9.140625" style="1156" customWidth="1"/>
    <col min="13337" max="13361" width="6.7109375" style="1156" customWidth="1"/>
    <col min="13362" max="13362" width="6.42578125" style="1156" customWidth="1"/>
    <col min="13363" max="13568" width="11.42578125" style="1156"/>
    <col min="13569" max="13569" width="5.85546875" style="1156" customWidth="1"/>
    <col min="13570" max="13570" width="12.5703125" style="1156" customWidth="1"/>
    <col min="13571" max="13571" width="7.7109375" style="1156" customWidth="1"/>
    <col min="13572" max="13572" width="18.42578125" style="1156" customWidth="1"/>
    <col min="13573" max="13573" width="10.7109375" style="1156" customWidth="1"/>
    <col min="13574" max="13574" width="20.28515625" style="1156" customWidth="1"/>
    <col min="13575" max="13575" width="7.140625" style="1156" customWidth="1"/>
    <col min="13576" max="13576" width="22.140625" style="1156" customWidth="1"/>
    <col min="13577" max="13577" width="8.42578125" style="1156" customWidth="1"/>
    <col min="13578" max="13578" width="6.42578125" style="1156" customWidth="1"/>
    <col min="13579" max="13581" width="5.5703125" style="1156" customWidth="1"/>
    <col min="13582" max="13583" width="6" style="1156" customWidth="1"/>
    <col min="13584" max="13584" width="10.28515625" style="1156" customWidth="1"/>
    <col min="13585" max="13585" width="9.42578125" style="1156" customWidth="1"/>
    <col min="13586" max="13586" width="5.42578125" style="1156" customWidth="1"/>
    <col min="13587" max="13587" width="7.42578125" style="1156" customWidth="1"/>
    <col min="13588" max="13588" width="9.5703125" style="1156" customWidth="1"/>
    <col min="13589" max="13589" width="11.42578125" style="1156" customWidth="1"/>
    <col min="13590" max="13590" width="8.5703125" style="1156" customWidth="1"/>
    <col min="13591" max="13592" width="9.140625" style="1156" customWidth="1"/>
    <col min="13593" max="13617" width="6.7109375" style="1156" customWidth="1"/>
    <col min="13618" max="13618" width="6.42578125" style="1156" customWidth="1"/>
    <col min="13619" max="13824" width="11.42578125" style="1156"/>
    <col min="13825" max="13825" width="5.85546875" style="1156" customWidth="1"/>
    <col min="13826" max="13826" width="12.5703125" style="1156" customWidth="1"/>
    <col min="13827" max="13827" width="7.7109375" style="1156" customWidth="1"/>
    <col min="13828" max="13828" width="18.42578125" style="1156" customWidth="1"/>
    <col min="13829" max="13829" width="10.7109375" style="1156" customWidth="1"/>
    <col min="13830" max="13830" width="20.28515625" style="1156" customWidth="1"/>
    <col min="13831" max="13831" width="7.140625" style="1156" customWidth="1"/>
    <col min="13832" max="13832" width="22.140625" style="1156" customWidth="1"/>
    <col min="13833" max="13833" width="8.42578125" style="1156" customWidth="1"/>
    <col min="13834" max="13834" width="6.42578125" style="1156" customWidth="1"/>
    <col min="13835" max="13837" width="5.5703125" style="1156" customWidth="1"/>
    <col min="13838" max="13839" width="6" style="1156" customWidth="1"/>
    <col min="13840" max="13840" width="10.28515625" style="1156" customWidth="1"/>
    <col min="13841" max="13841" width="9.42578125" style="1156" customWidth="1"/>
    <col min="13842" max="13842" width="5.42578125" style="1156" customWidth="1"/>
    <col min="13843" max="13843" width="7.42578125" style="1156" customWidth="1"/>
    <col min="13844" max="13844" width="9.5703125" style="1156" customWidth="1"/>
    <col min="13845" max="13845" width="11.42578125" style="1156" customWidth="1"/>
    <col min="13846" max="13846" width="8.5703125" style="1156" customWidth="1"/>
    <col min="13847" max="13848" width="9.140625" style="1156" customWidth="1"/>
    <col min="13849" max="13873" width="6.7109375" style="1156" customWidth="1"/>
    <col min="13874" max="13874" width="6.42578125" style="1156" customWidth="1"/>
    <col min="13875" max="14080" width="11.42578125" style="1156"/>
    <col min="14081" max="14081" width="5.85546875" style="1156" customWidth="1"/>
    <col min="14082" max="14082" width="12.5703125" style="1156" customWidth="1"/>
    <col min="14083" max="14083" width="7.7109375" style="1156" customWidth="1"/>
    <col min="14084" max="14084" width="18.42578125" style="1156" customWidth="1"/>
    <col min="14085" max="14085" width="10.7109375" style="1156" customWidth="1"/>
    <col min="14086" max="14086" width="20.28515625" style="1156" customWidth="1"/>
    <col min="14087" max="14087" width="7.140625" style="1156" customWidth="1"/>
    <col min="14088" max="14088" width="22.140625" style="1156" customWidth="1"/>
    <col min="14089" max="14089" width="8.42578125" style="1156" customWidth="1"/>
    <col min="14090" max="14090" width="6.42578125" style="1156" customWidth="1"/>
    <col min="14091" max="14093" width="5.5703125" style="1156" customWidth="1"/>
    <col min="14094" max="14095" width="6" style="1156" customWidth="1"/>
    <col min="14096" max="14096" width="10.28515625" style="1156" customWidth="1"/>
    <col min="14097" max="14097" width="9.42578125" style="1156" customWidth="1"/>
    <col min="14098" max="14098" width="5.42578125" style="1156" customWidth="1"/>
    <col min="14099" max="14099" width="7.42578125" style="1156" customWidth="1"/>
    <col min="14100" max="14100" width="9.5703125" style="1156" customWidth="1"/>
    <col min="14101" max="14101" width="11.42578125" style="1156" customWidth="1"/>
    <col min="14102" max="14102" width="8.5703125" style="1156" customWidth="1"/>
    <col min="14103" max="14104" width="9.140625" style="1156" customWidth="1"/>
    <col min="14105" max="14129" width="6.7109375" style="1156" customWidth="1"/>
    <col min="14130" max="14130" width="6.42578125" style="1156" customWidth="1"/>
    <col min="14131" max="14336" width="11.42578125" style="1156"/>
    <col min="14337" max="14337" width="5.85546875" style="1156" customWidth="1"/>
    <col min="14338" max="14338" width="12.5703125" style="1156" customWidth="1"/>
    <col min="14339" max="14339" width="7.7109375" style="1156" customWidth="1"/>
    <col min="14340" max="14340" width="18.42578125" style="1156" customWidth="1"/>
    <col min="14341" max="14341" width="10.7109375" style="1156" customWidth="1"/>
    <col min="14342" max="14342" width="20.28515625" style="1156" customWidth="1"/>
    <col min="14343" max="14343" width="7.140625" style="1156" customWidth="1"/>
    <col min="14344" max="14344" width="22.140625" style="1156" customWidth="1"/>
    <col min="14345" max="14345" width="8.42578125" style="1156" customWidth="1"/>
    <col min="14346" max="14346" width="6.42578125" style="1156" customWidth="1"/>
    <col min="14347" max="14349" width="5.5703125" style="1156" customWidth="1"/>
    <col min="14350" max="14351" width="6" style="1156" customWidth="1"/>
    <col min="14352" max="14352" width="10.28515625" style="1156" customWidth="1"/>
    <col min="14353" max="14353" width="9.42578125" style="1156" customWidth="1"/>
    <col min="14354" max="14354" width="5.42578125" style="1156" customWidth="1"/>
    <col min="14355" max="14355" width="7.42578125" style="1156" customWidth="1"/>
    <col min="14356" max="14356" width="9.5703125" style="1156" customWidth="1"/>
    <col min="14357" max="14357" width="11.42578125" style="1156" customWidth="1"/>
    <col min="14358" max="14358" width="8.5703125" style="1156" customWidth="1"/>
    <col min="14359" max="14360" width="9.140625" style="1156" customWidth="1"/>
    <col min="14361" max="14385" width="6.7109375" style="1156" customWidth="1"/>
    <col min="14386" max="14386" width="6.42578125" style="1156" customWidth="1"/>
    <col min="14387" max="14592" width="11.42578125" style="1156"/>
    <col min="14593" max="14593" width="5.85546875" style="1156" customWidth="1"/>
    <col min="14594" max="14594" width="12.5703125" style="1156" customWidth="1"/>
    <col min="14595" max="14595" width="7.7109375" style="1156" customWidth="1"/>
    <col min="14596" max="14596" width="18.42578125" style="1156" customWidth="1"/>
    <col min="14597" max="14597" width="10.7109375" style="1156" customWidth="1"/>
    <col min="14598" max="14598" width="20.28515625" style="1156" customWidth="1"/>
    <col min="14599" max="14599" width="7.140625" style="1156" customWidth="1"/>
    <col min="14600" max="14600" width="22.140625" style="1156" customWidth="1"/>
    <col min="14601" max="14601" width="8.42578125" style="1156" customWidth="1"/>
    <col min="14602" max="14602" width="6.42578125" style="1156" customWidth="1"/>
    <col min="14603" max="14605" width="5.5703125" style="1156" customWidth="1"/>
    <col min="14606" max="14607" width="6" style="1156" customWidth="1"/>
    <col min="14608" max="14608" width="10.28515625" style="1156" customWidth="1"/>
    <col min="14609" max="14609" width="9.42578125" style="1156" customWidth="1"/>
    <col min="14610" max="14610" width="5.42578125" style="1156" customWidth="1"/>
    <col min="14611" max="14611" width="7.42578125" style="1156" customWidth="1"/>
    <col min="14612" max="14612" width="9.5703125" style="1156" customWidth="1"/>
    <col min="14613" max="14613" width="11.42578125" style="1156" customWidth="1"/>
    <col min="14614" max="14614" width="8.5703125" style="1156" customWidth="1"/>
    <col min="14615" max="14616" width="9.140625" style="1156" customWidth="1"/>
    <col min="14617" max="14641" width="6.7109375" style="1156" customWidth="1"/>
    <col min="14642" max="14642" width="6.42578125" style="1156" customWidth="1"/>
    <col min="14643" max="14848" width="11.42578125" style="1156"/>
    <col min="14849" max="14849" width="5.85546875" style="1156" customWidth="1"/>
    <col min="14850" max="14850" width="12.5703125" style="1156" customWidth="1"/>
    <col min="14851" max="14851" width="7.7109375" style="1156" customWidth="1"/>
    <col min="14852" max="14852" width="18.42578125" style="1156" customWidth="1"/>
    <col min="14853" max="14853" width="10.7109375" style="1156" customWidth="1"/>
    <col min="14854" max="14854" width="20.28515625" style="1156" customWidth="1"/>
    <col min="14855" max="14855" width="7.140625" style="1156" customWidth="1"/>
    <col min="14856" max="14856" width="22.140625" style="1156" customWidth="1"/>
    <col min="14857" max="14857" width="8.42578125" style="1156" customWidth="1"/>
    <col min="14858" max="14858" width="6.42578125" style="1156" customWidth="1"/>
    <col min="14859" max="14861" width="5.5703125" style="1156" customWidth="1"/>
    <col min="14862" max="14863" width="6" style="1156" customWidth="1"/>
    <col min="14864" max="14864" width="10.28515625" style="1156" customWidth="1"/>
    <col min="14865" max="14865" width="9.42578125" style="1156" customWidth="1"/>
    <col min="14866" max="14866" width="5.42578125" style="1156" customWidth="1"/>
    <col min="14867" max="14867" width="7.42578125" style="1156" customWidth="1"/>
    <col min="14868" max="14868" width="9.5703125" style="1156" customWidth="1"/>
    <col min="14869" max="14869" width="11.42578125" style="1156" customWidth="1"/>
    <col min="14870" max="14870" width="8.5703125" style="1156" customWidth="1"/>
    <col min="14871" max="14872" width="9.140625" style="1156" customWidth="1"/>
    <col min="14873" max="14897" width="6.7109375" style="1156" customWidth="1"/>
    <col min="14898" max="14898" width="6.42578125" style="1156" customWidth="1"/>
    <col min="14899" max="15104" width="11.42578125" style="1156"/>
    <col min="15105" max="15105" width="5.85546875" style="1156" customWidth="1"/>
    <col min="15106" max="15106" width="12.5703125" style="1156" customWidth="1"/>
    <col min="15107" max="15107" width="7.7109375" style="1156" customWidth="1"/>
    <col min="15108" max="15108" width="18.42578125" style="1156" customWidth="1"/>
    <col min="15109" max="15109" width="10.7109375" style="1156" customWidth="1"/>
    <col min="15110" max="15110" width="20.28515625" style="1156" customWidth="1"/>
    <col min="15111" max="15111" width="7.140625" style="1156" customWidth="1"/>
    <col min="15112" max="15112" width="22.140625" style="1156" customWidth="1"/>
    <col min="15113" max="15113" width="8.42578125" style="1156" customWidth="1"/>
    <col min="15114" max="15114" width="6.42578125" style="1156" customWidth="1"/>
    <col min="15115" max="15117" width="5.5703125" style="1156" customWidth="1"/>
    <col min="15118" max="15119" width="6" style="1156" customWidth="1"/>
    <col min="15120" max="15120" width="10.28515625" style="1156" customWidth="1"/>
    <col min="15121" max="15121" width="9.42578125" style="1156" customWidth="1"/>
    <col min="15122" max="15122" width="5.42578125" style="1156" customWidth="1"/>
    <col min="15123" max="15123" width="7.42578125" style="1156" customWidth="1"/>
    <col min="15124" max="15124" width="9.5703125" style="1156" customWidth="1"/>
    <col min="15125" max="15125" width="11.42578125" style="1156" customWidth="1"/>
    <col min="15126" max="15126" width="8.5703125" style="1156" customWidth="1"/>
    <col min="15127" max="15128" width="9.140625" style="1156" customWidth="1"/>
    <col min="15129" max="15153" width="6.7109375" style="1156" customWidth="1"/>
    <col min="15154" max="15154" width="6.42578125" style="1156" customWidth="1"/>
    <col min="15155" max="15360" width="11.42578125" style="1156"/>
    <col min="15361" max="15361" width="5.85546875" style="1156" customWidth="1"/>
    <col min="15362" max="15362" width="12.5703125" style="1156" customWidth="1"/>
    <col min="15363" max="15363" width="7.7109375" style="1156" customWidth="1"/>
    <col min="15364" max="15364" width="18.42578125" style="1156" customWidth="1"/>
    <col min="15365" max="15365" width="10.7109375" style="1156" customWidth="1"/>
    <col min="15366" max="15366" width="20.28515625" style="1156" customWidth="1"/>
    <col min="15367" max="15367" width="7.140625" style="1156" customWidth="1"/>
    <col min="15368" max="15368" width="22.140625" style="1156" customWidth="1"/>
    <col min="15369" max="15369" width="8.42578125" style="1156" customWidth="1"/>
    <col min="15370" max="15370" width="6.42578125" style="1156" customWidth="1"/>
    <col min="15371" max="15373" width="5.5703125" style="1156" customWidth="1"/>
    <col min="15374" max="15375" width="6" style="1156" customWidth="1"/>
    <col min="15376" max="15376" width="10.28515625" style="1156" customWidth="1"/>
    <col min="15377" max="15377" width="9.42578125" style="1156" customWidth="1"/>
    <col min="15378" max="15378" width="5.42578125" style="1156" customWidth="1"/>
    <col min="15379" max="15379" width="7.42578125" style="1156" customWidth="1"/>
    <col min="15380" max="15380" width="9.5703125" style="1156" customWidth="1"/>
    <col min="15381" max="15381" width="11.42578125" style="1156" customWidth="1"/>
    <col min="15382" max="15382" width="8.5703125" style="1156" customWidth="1"/>
    <col min="15383" max="15384" width="9.140625" style="1156" customWidth="1"/>
    <col min="15385" max="15409" width="6.7109375" style="1156" customWidth="1"/>
    <col min="15410" max="15410" width="6.42578125" style="1156" customWidth="1"/>
    <col min="15411" max="15616" width="11.42578125" style="1156"/>
    <col min="15617" max="15617" width="5.85546875" style="1156" customWidth="1"/>
    <col min="15618" max="15618" width="12.5703125" style="1156" customWidth="1"/>
    <col min="15619" max="15619" width="7.7109375" style="1156" customWidth="1"/>
    <col min="15620" max="15620" width="18.42578125" style="1156" customWidth="1"/>
    <col min="15621" max="15621" width="10.7109375" style="1156" customWidth="1"/>
    <col min="15622" max="15622" width="20.28515625" style="1156" customWidth="1"/>
    <col min="15623" max="15623" width="7.140625" style="1156" customWidth="1"/>
    <col min="15624" max="15624" width="22.140625" style="1156" customWidth="1"/>
    <col min="15625" max="15625" width="8.42578125" style="1156" customWidth="1"/>
    <col min="15626" max="15626" width="6.42578125" style="1156" customWidth="1"/>
    <col min="15627" max="15629" width="5.5703125" style="1156" customWidth="1"/>
    <col min="15630" max="15631" width="6" style="1156" customWidth="1"/>
    <col min="15632" max="15632" width="10.28515625" style="1156" customWidth="1"/>
    <col min="15633" max="15633" width="9.42578125" style="1156" customWidth="1"/>
    <col min="15634" max="15634" width="5.42578125" style="1156" customWidth="1"/>
    <col min="15635" max="15635" width="7.42578125" style="1156" customWidth="1"/>
    <col min="15636" max="15636" width="9.5703125" style="1156" customWidth="1"/>
    <col min="15637" max="15637" width="11.42578125" style="1156" customWidth="1"/>
    <col min="15638" max="15638" width="8.5703125" style="1156" customWidth="1"/>
    <col min="15639" max="15640" width="9.140625" style="1156" customWidth="1"/>
    <col min="15641" max="15665" width="6.7109375" style="1156" customWidth="1"/>
    <col min="15666" max="15666" width="6.42578125" style="1156" customWidth="1"/>
    <col min="15667" max="15872" width="11.42578125" style="1156"/>
    <col min="15873" max="15873" width="5.85546875" style="1156" customWidth="1"/>
    <col min="15874" max="15874" width="12.5703125" style="1156" customWidth="1"/>
    <col min="15875" max="15875" width="7.7109375" style="1156" customWidth="1"/>
    <col min="15876" max="15876" width="18.42578125" style="1156" customWidth="1"/>
    <col min="15877" max="15877" width="10.7109375" style="1156" customWidth="1"/>
    <col min="15878" max="15878" width="20.28515625" style="1156" customWidth="1"/>
    <col min="15879" max="15879" width="7.140625" style="1156" customWidth="1"/>
    <col min="15880" max="15880" width="22.140625" style="1156" customWidth="1"/>
    <col min="15881" max="15881" width="8.42578125" style="1156" customWidth="1"/>
    <col min="15882" max="15882" width="6.42578125" style="1156" customWidth="1"/>
    <col min="15883" max="15885" width="5.5703125" style="1156" customWidth="1"/>
    <col min="15886" max="15887" width="6" style="1156" customWidth="1"/>
    <col min="15888" max="15888" width="10.28515625" style="1156" customWidth="1"/>
    <col min="15889" max="15889" width="9.42578125" style="1156" customWidth="1"/>
    <col min="15890" max="15890" width="5.42578125" style="1156" customWidth="1"/>
    <col min="15891" max="15891" width="7.42578125" style="1156" customWidth="1"/>
    <col min="15892" max="15892" width="9.5703125" style="1156" customWidth="1"/>
    <col min="15893" max="15893" width="11.42578125" style="1156" customWidth="1"/>
    <col min="15894" max="15894" width="8.5703125" style="1156" customWidth="1"/>
    <col min="15895" max="15896" width="9.140625" style="1156" customWidth="1"/>
    <col min="15897" max="15921" width="6.7109375" style="1156" customWidth="1"/>
    <col min="15922" max="15922" width="6.42578125" style="1156" customWidth="1"/>
    <col min="15923" max="16128" width="11.42578125" style="1156"/>
    <col min="16129" max="16129" width="5.85546875" style="1156" customWidth="1"/>
    <col min="16130" max="16130" width="12.5703125" style="1156" customWidth="1"/>
    <col min="16131" max="16131" width="7.7109375" style="1156" customWidth="1"/>
    <col min="16132" max="16132" width="18.42578125" style="1156" customWidth="1"/>
    <col min="16133" max="16133" width="10.7109375" style="1156" customWidth="1"/>
    <col min="16134" max="16134" width="20.28515625" style="1156" customWidth="1"/>
    <col min="16135" max="16135" width="7.140625" style="1156" customWidth="1"/>
    <col min="16136" max="16136" width="22.140625" style="1156" customWidth="1"/>
    <col min="16137" max="16137" width="8.42578125" style="1156" customWidth="1"/>
    <col min="16138" max="16138" width="6.42578125" style="1156" customWidth="1"/>
    <col min="16139" max="16141" width="5.5703125" style="1156" customWidth="1"/>
    <col min="16142" max="16143" width="6" style="1156" customWidth="1"/>
    <col min="16144" max="16144" width="10.28515625" style="1156" customWidth="1"/>
    <col min="16145" max="16145" width="9.42578125" style="1156" customWidth="1"/>
    <col min="16146" max="16146" width="5.42578125" style="1156" customWidth="1"/>
    <col min="16147" max="16147" width="7.42578125" style="1156" customWidth="1"/>
    <col min="16148" max="16148" width="9.5703125" style="1156" customWidth="1"/>
    <col min="16149" max="16149" width="11.42578125" style="1156" customWidth="1"/>
    <col min="16150" max="16150" width="8.5703125" style="1156" customWidth="1"/>
    <col min="16151" max="16152" width="9.140625" style="1156" customWidth="1"/>
    <col min="16153" max="16177" width="6.7109375" style="1156" customWidth="1"/>
    <col min="16178" max="16178" width="6.42578125" style="1156" customWidth="1"/>
    <col min="16179" max="16384" width="11.42578125" style="1156"/>
  </cols>
  <sheetData>
    <row r="2" spans="1:50" ht="19.5" customHeight="1" x14ac:dyDescent="0.2">
      <c r="A2" s="2837" t="s">
        <v>0</v>
      </c>
      <c r="B2" s="2837"/>
      <c r="C2" s="2837"/>
      <c r="D2" s="2837"/>
      <c r="E2" s="2837"/>
      <c r="F2" s="2837"/>
      <c r="G2" s="2837"/>
      <c r="H2" s="2837"/>
      <c r="I2" s="2837"/>
      <c r="J2" s="2837"/>
      <c r="K2" s="2837"/>
      <c r="L2" s="2837"/>
      <c r="M2" s="2837"/>
      <c r="N2" s="2837"/>
      <c r="O2" s="2837"/>
      <c r="P2" s="2837"/>
      <c r="Q2" s="2837"/>
      <c r="R2" s="2837"/>
      <c r="S2" s="2837"/>
      <c r="T2" s="2837"/>
      <c r="U2" s="2837"/>
      <c r="V2" s="2837"/>
      <c r="W2" s="2837"/>
      <c r="AX2" s="2841"/>
    </row>
    <row r="3" spans="1:50" ht="19.5" customHeight="1" x14ac:dyDescent="0.2">
      <c r="A3" s="2837" t="s">
        <v>244</v>
      </c>
      <c r="B3" s="2837"/>
      <c r="C3" s="2837"/>
      <c r="D3" s="2837"/>
      <c r="E3" s="2837"/>
      <c r="F3" s="2837"/>
      <c r="G3" s="2837"/>
      <c r="H3" s="2837"/>
      <c r="I3" s="2837"/>
      <c r="J3" s="2837"/>
      <c r="K3" s="2837"/>
      <c r="L3" s="2837"/>
      <c r="M3" s="2837"/>
      <c r="N3" s="2837"/>
      <c r="O3" s="2837"/>
      <c r="P3" s="2837"/>
      <c r="Q3" s="2837"/>
      <c r="R3" s="2837"/>
      <c r="S3" s="2837"/>
      <c r="T3" s="2837"/>
      <c r="U3" s="2837"/>
      <c r="V3" s="2837"/>
      <c r="W3" s="2837"/>
      <c r="AX3" s="2841"/>
    </row>
    <row r="4" spans="1:50" ht="13.5" x14ac:dyDescent="0.25">
      <c r="A4" s="2842" t="s">
        <v>2703</v>
      </c>
      <c r="B4" s="2842"/>
      <c r="C4" s="2843"/>
      <c r="D4" s="2844" t="s">
        <v>2704</v>
      </c>
      <c r="E4" s="2845"/>
      <c r="F4" s="2846"/>
      <c r="G4" s="2847"/>
      <c r="H4" s="2848"/>
    </row>
    <row r="5" spans="1:50" ht="13.5" x14ac:dyDescent="0.25">
      <c r="A5" s="2842" t="s">
        <v>2705</v>
      </c>
      <c r="B5" s="2842"/>
      <c r="C5" s="2843"/>
      <c r="D5" s="2844" t="s">
        <v>2706</v>
      </c>
      <c r="E5" s="2845"/>
      <c r="F5" s="2846"/>
      <c r="G5" s="2852"/>
    </row>
    <row r="6" spans="1:50" ht="18" customHeight="1" x14ac:dyDescent="0.25">
      <c r="A6" s="2842" t="s">
        <v>2707</v>
      </c>
      <c r="B6" s="2842"/>
      <c r="C6" s="2843"/>
      <c r="D6" s="2844" t="s">
        <v>2708</v>
      </c>
      <c r="E6" s="2845"/>
      <c r="F6" s="2846"/>
      <c r="G6" s="2852"/>
      <c r="I6" s="2854"/>
    </row>
    <row r="7" spans="1:50" s="1621" customFormat="1" ht="15.75" customHeight="1" x14ac:dyDescent="0.2">
      <c r="A7" s="2855" t="s">
        <v>2709</v>
      </c>
      <c r="B7" s="2855" t="s">
        <v>247</v>
      </c>
      <c r="C7" s="2855" t="s">
        <v>5</v>
      </c>
      <c r="D7" s="2855" t="s">
        <v>6</v>
      </c>
      <c r="E7" s="2855" t="s">
        <v>7</v>
      </c>
      <c r="F7" s="2856" t="s">
        <v>248</v>
      </c>
      <c r="G7" s="2855" t="s">
        <v>249</v>
      </c>
      <c r="H7" s="2855" t="s">
        <v>2710</v>
      </c>
      <c r="I7" s="2857" t="s">
        <v>11</v>
      </c>
      <c r="J7" s="2855" t="s">
        <v>251</v>
      </c>
      <c r="K7" s="2855" t="s">
        <v>252</v>
      </c>
      <c r="L7" s="2855"/>
      <c r="M7" s="2855"/>
      <c r="N7" s="2855"/>
      <c r="O7" s="2855" t="s">
        <v>2711</v>
      </c>
      <c r="P7" s="2858" t="s">
        <v>253</v>
      </c>
      <c r="Q7" s="2858"/>
      <c r="R7" s="2858"/>
      <c r="S7" s="2858"/>
      <c r="T7" s="2858"/>
      <c r="U7" s="2858"/>
      <c r="V7" s="2858" t="s">
        <v>2712</v>
      </c>
      <c r="W7" s="2855" t="s">
        <v>16</v>
      </c>
      <c r="X7" s="2859" t="s">
        <v>2713</v>
      </c>
      <c r="Y7" s="2860" t="s">
        <v>2714</v>
      </c>
      <c r="Z7" s="2860"/>
      <c r="AA7" s="2860"/>
      <c r="AB7" s="2860"/>
      <c r="AC7" s="2860"/>
      <c r="AD7" s="2860"/>
      <c r="AE7" s="2860"/>
      <c r="AF7" s="2860"/>
      <c r="AG7" s="2860"/>
      <c r="AH7" s="2860"/>
      <c r="AI7" s="2860"/>
      <c r="AJ7" s="2860"/>
      <c r="AK7" s="2860"/>
      <c r="AL7" s="2860"/>
      <c r="AM7" s="2860"/>
      <c r="AN7" s="2860"/>
      <c r="AO7" s="2860"/>
      <c r="AP7" s="2860"/>
      <c r="AQ7" s="2860"/>
      <c r="AR7" s="2860"/>
      <c r="AS7" s="2860"/>
      <c r="AT7" s="2860"/>
      <c r="AU7" s="2860"/>
      <c r="AV7" s="2860"/>
      <c r="AW7" s="2860"/>
      <c r="AX7" s="2861" t="s">
        <v>251</v>
      </c>
    </row>
    <row r="8" spans="1:50" s="1621" customFormat="1" ht="15.75" customHeight="1" x14ac:dyDescent="0.2">
      <c r="A8" s="2855"/>
      <c r="B8" s="2855"/>
      <c r="C8" s="2855"/>
      <c r="D8" s="2855"/>
      <c r="E8" s="2855"/>
      <c r="F8" s="2856"/>
      <c r="G8" s="2855"/>
      <c r="H8" s="2855"/>
      <c r="I8" s="2857"/>
      <c r="J8" s="2855"/>
      <c r="K8" s="2855"/>
      <c r="L8" s="2855"/>
      <c r="M8" s="2855"/>
      <c r="N8" s="2855"/>
      <c r="O8" s="2855"/>
      <c r="P8" s="2862" t="s">
        <v>2715</v>
      </c>
      <c r="Q8" s="2863" t="s">
        <v>1939</v>
      </c>
      <c r="R8" s="2864"/>
      <c r="S8" s="2865"/>
      <c r="T8" s="2866"/>
      <c r="U8" s="2867" t="s">
        <v>255</v>
      </c>
      <c r="V8" s="2858"/>
      <c r="W8" s="2855"/>
      <c r="X8" s="2868"/>
      <c r="Y8" s="2860" t="s">
        <v>2716</v>
      </c>
      <c r="Z8" s="2869" t="s">
        <v>2717</v>
      </c>
      <c r="AA8" s="2869" t="s">
        <v>2718</v>
      </c>
      <c r="AB8" s="2869" t="s">
        <v>2719</v>
      </c>
      <c r="AC8" s="2869" t="s">
        <v>2720</v>
      </c>
      <c r="AD8" s="2869" t="s">
        <v>2721</v>
      </c>
      <c r="AE8" s="2869" t="s">
        <v>2722</v>
      </c>
      <c r="AF8" s="2869" t="s">
        <v>2723</v>
      </c>
      <c r="AG8" s="2869" t="s">
        <v>2724</v>
      </c>
      <c r="AH8" s="2869" t="s">
        <v>2725</v>
      </c>
      <c r="AI8" s="2869" t="s">
        <v>2726</v>
      </c>
      <c r="AJ8" s="2869" t="s">
        <v>2727</v>
      </c>
      <c r="AK8" s="2869" t="s">
        <v>2728</v>
      </c>
      <c r="AL8" s="2869" t="s">
        <v>2729</v>
      </c>
      <c r="AM8" s="2869" t="s">
        <v>2730</v>
      </c>
      <c r="AN8" s="2869" t="s">
        <v>2731</v>
      </c>
      <c r="AO8" s="2869" t="s">
        <v>2732</v>
      </c>
      <c r="AP8" s="2869" t="s">
        <v>2733</v>
      </c>
      <c r="AQ8" s="2869" t="s">
        <v>2734</v>
      </c>
      <c r="AR8" s="2869" t="s">
        <v>2735</v>
      </c>
      <c r="AS8" s="2869" t="s">
        <v>2736</v>
      </c>
      <c r="AT8" s="2869" t="s">
        <v>2737</v>
      </c>
      <c r="AU8" s="2869" t="s">
        <v>2738</v>
      </c>
      <c r="AV8" s="2869" t="s">
        <v>2739</v>
      </c>
      <c r="AW8" s="2869" t="s">
        <v>2740</v>
      </c>
      <c r="AX8" s="2861"/>
    </row>
    <row r="9" spans="1:50" s="1621" customFormat="1" ht="25.5" customHeight="1" x14ac:dyDescent="0.2">
      <c r="A9" s="2855"/>
      <c r="B9" s="2855"/>
      <c r="C9" s="2855"/>
      <c r="D9" s="2855"/>
      <c r="E9" s="2855"/>
      <c r="F9" s="2856"/>
      <c r="G9" s="2855"/>
      <c r="H9" s="2855"/>
      <c r="I9" s="2857"/>
      <c r="J9" s="2855"/>
      <c r="K9" s="2855"/>
      <c r="L9" s="2855"/>
      <c r="M9" s="2855"/>
      <c r="N9" s="2855"/>
      <c r="O9" s="2855"/>
      <c r="P9" s="2870"/>
      <c r="Q9" s="2862" t="s">
        <v>18</v>
      </c>
      <c r="R9" s="2862" t="s">
        <v>19</v>
      </c>
      <c r="S9" s="2862" t="s">
        <v>254</v>
      </c>
      <c r="T9" s="2862" t="s">
        <v>2741</v>
      </c>
      <c r="U9" s="2871"/>
      <c r="V9" s="2858"/>
      <c r="W9" s="2855"/>
      <c r="X9" s="2868"/>
      <c r="Y9" s="2872"/>
      <c r="Z9" s="2869"/>
      <c r="AA9" s="2869"/>
      <c r="AB9" s="2869"/>
      <c r="AC9" s="2869"/>
      <c r="AD9" s="2869"/>
      <c r="AE9" s="2869"/>
      <c r="AF9" s="2869"/>
      <c r="AG9" s="2869"/>
      <c r="AH9" s="2869"/>
      <c r="AI9" s="2869"/>
      <c r="AJ9" s="2869"/>
      <c r="AK9" s="2869"/>
      <c r="AL9" s="2869"/>
      <c r="AM9" s="2869"/>
      <c r="AN9" s="2869"/>
      <c r="AO9" s="2869"/>
      <c r="AP9" s="2869"/>
      <c r="AQ9" s="2869"/>
      <c r="AR9" s="2869"/>
      <c r="AS9" s="2869"/>
      <c r="AT9" s="2869"/>
      <c r="AU9" s="2869"/>
      <c r="AV9" s="2869"/>
      <c r="AW9" s="2869"/>
      <c r="AX9" s="2861"/>
    </row>
    <row r="10" spans="1:50" s="1621" customFormat="1" ht="36" customHeight="1" x14ac:dyDescent="0.2">
      <c r="A10" s="2855"/>
      <c r="B10" s="2855"/>
      <c r="C10" s="2855"/>
      <c r="D10" s="2855"/>
      <c r="E10" s="2855"/>
      <c r="F10" s="2856"/>
      <c r="G10" s="2855"/>
      <c r="H10" s="2855"/>
      <c r="I10" s="2857"/>
      <c r="J10" s="2855"/>
      <c r="K10" s="2873" t="s">
        <v>23</v>
      </c>
      <c r="L10" s="2873" t="s">
        <v>24</v>
      </c>
      <c r="M10" s="2873" t="s">
        <v>25</v>
      </c>
      <c r="N10" s="2873" t="s">
        <v>26</v>
      </c>
      <c r="O10" s="2855"/>
      <c r="P10" s="2874"/>
      <c r="Q10" s="2874"/>
      <c r="R10" s="2874"/>
      <c r="S10" s="2874"/>
      <c r="T10" s="2874"/>
      <c r="U10" s="2875"/>
      <c r="V10" s="2858"/>
      <c r="W10" s="2855"/>
      <c r="X10" s="2876"/>
      <c r="Y10" s="2872"/>
      <c r="Z10" s="2869"/>
      <c r="AA10" s="2869"/>
      <c r="AB10" s="2869"/>
      <c r="AC10" s="2869"/>
      <c r="AD10" s="2869"/>
      <c r="AE10" s="2869"/>
      <c r="AF10" s="2869"/>
      <c r="AG10" s="2869"/>
      <c r="AH10" s="2869"/>
      <c r="AI10" s="2869"/>
      <c r="AJ10" s="2869"/>
      <c r="AK10" s="2869"/>
      <c r="AL10" s="2869"/>
      <c r="AM10" s="2869"/>
      <c r="AN10" s="2869"/>
      <c r="AO10" s="2869"/>
      <c r="AP10" s="2869"/>
      <c r="AQ10" s="2869"/>
      <c r="AR10" s="2869"/>
      <c r="AS10" s="2869"/>
      <c r="AT10" s="2869"/>
      <c r="AU10" s="2869"/>
      <c r="AV10" s="2869"/>
      <c r="AW10" s="2869"/>
      <c r="AX10" s="2861"/>
    </row>
    <row r="11" spans="1:50" s="1160" customFormat="1" ht="18.75" customHeight="1" x14ac:dyDescent="0.2">
      <c r="A11" s="2877" t="s">
        <v>32</v>
      </c>
      <c r="B11" s="2877"/>
      <c r="C11" s="2877"/>
      <c r="D11" s="2877"/>
      <c r="E11" s="2877"/>
      <c r="F11" s="2877"/>
      <c r="G11" s="2877"/>
      <c r="H11" s="2877"/>
      <c r="I11" s="2877"/>
      <c r="J11" s="2877"/>
      <c r="K11" s="2877"/>
      <c r="L11" s="2877"/>
      <c r="M11" s="2877"/>
      <c r="N11" s="2877"/>
      <c r="O11" s="2877"/>
      <c r="P11" s="2877"/>
      <c r="Q11" s="2877"/>
      <c r="R11" s="2877"/>
      <c r="S11" s="2877"/>
      <c r="T11" s="2877"/>
      <c r="U11" s="2877"/>
      <c r="V11" s="2877"/>
      <c r="W11" s="2877"/>
      <c r="X11" s="2878"/>
      <c r="Y11" s="2879"/>
      <c r="Z11" s="2879"/>
      <c r="AA11" s="2879"/>
      <c r="AB11" s="2879"/>
      <c r="AC11" s="2879"/>
      <c r="AD11" s="2879"/>
      <c r="AE11" s="2879"/>
      <c r="AF11" s="2879"/>
      <c r="AG11" s="2879"/>
      <c r="AH11" s="2879"/>
      <c r="AI11" s="2879"/>
      <c r="AJ11" s="2879"/>
      <c r="AK11" s="2879"/>
      <c r="AL11" s="2879"/>
      <c r="AM11" s="2879"/>
      <c r="AN11" s="2879"/>
      <c r="AO11" s="2879"/>
      <c r="AP11" s="2879"/>
      <c r="AQ11" s="2879"/>
      <c r="AR11" s="2879"/>
      <c r="AS11" s="2879"/>
      <c r="AT11" s="2879"/>
      <c r="AU11" s="2879"/>
      <c r="AV11" s="2879"/>
      <c r="AW11" s="2879"/>
      <c r="AX11" s="2880"/>
    </row>
    <row r="12" spans="1:50" s="1160" customFormat="1" ht="42.75" customHeight="1" x14ac:dyDescent="0.2">
      <c r="A12" s="2881" t="s">
        <v>33</v>
      </c>
      <c r="B12" s="2882" t="s">
        <v>34</v>
      </c>
      <c r="C12" s="2883">
        <v>3000001</v>
      </c>
      <c r="D12" s="2884" t="s">
        <v>35</v>
      </c>
      <c r="E12" s="2883">
        <v>5004426</v>
      </c>
      <c r="F12" s="2884" t="s">
        <v>2742</v>
      </c>
      <c r="G12" s="2885" t="s">
        <v>2743</v>
      </c>
      <c r="H12" s="2886" t="s">
        <v>2744</v>
      </c>
      <c r="I12" s="2887" t="s">
        <v>37</v>
      </c>
      <c r="J12" s="2888">
        <f>SUM(J13:J15)</f>
        <v>18</v>
      </c>
      <c r="K12" s="2888">
        <f>SUM(K13:K15)</f>
        <v>5</v>
      </c>
      <c r="L12" s="2888">
        <f>SUM(L13:L15)</f>
        <v>4</v>
      </c>
      <c r="M12" s="2888">
        <f>SUM(M13:M15)</f>
        <v>5</v>
      </c>
      <c r="N12" s="2888">
        <f>SUM(N13:N15)</f>
        <v>4</v>
      </c>
      <c r="O12" s="2889" t="s">
        <v>2745</v>
      </c>
      <c r="P12" s="2890">
        <v>0</v>
      </c>
      <c r="Q12" s="2890">
        <v>36495</v>
      </c>
      <c r="R12" s="2890">
        <v>0</v>
      </c>
      <c r="S12" s="2890">
        <v>0</v>
      </c>
      <c r="T12" s="2890">
        <v>0</v>
      </c>
      <c r="U12" s="2890">
        <f>+Q12-P12</f>
        <v>36495</v>
      </c>
      <c r="V12" s="2890">
        <v>0</v>
      </c>
      <c r="W12" s="2888"/>
      <c r="X12" s="2888">
        <f t="shared" ref="X12:X21" si="0">+Y12+Z12+AM12</f>
        <v>18</v>
      </c>
      <c r="Y12" s="2888">
        <f t="shared" ref="Y12:AW12" si="1">SUM(Y13:Y15)</f>
        <v>18</v>
      </c>
      <c r="Z12" s="2888">
        <f t="shared" si="1"/>
        <v>0</v>
      </c>
      <c r="AA12" s="2888">
        <f t="shared" si="1"/>
        <v>0</v>
      </c>
      <c r="AB12" s="2888">
        <f t="shared" si="1"/>
        <v>0</v>
      </c>
      <c r="AC12" s="2888">
        <f t="shared" si="1"/>
        <v>0</v>
      </c>
      <c r="AD12" s="2888">
        <f t="shared" si="1"/>
        <v>0</v>
      </c>
      <c r="AE12" s="2888">
        <f t="shared" si="1"/>
        <v>0</v>
      </c>
      <c r="AF12" s="2888">
        <f t="shared" si="1"/>
        <v>0</v>
      </c>
      <c r="AG12" s="2888">
        <f t="shared" si="1"/>
        <v>0</v>
      </c>
      <c r="AH12" s="2888">
        <f t="shared" si="1"/>
        <v>0</v>
      </c>
      <c r="AI12" s="2888">
        <f t="shared" si="1"/>
        <v>0</v>
      </c>
      <c r="AJ12" s="2888">
        <f t="shared" si="1"/>
        <v>0</v>
      </c>
      <c r="AK12" s="2888">
        <f t="shared" si="1"/>
        <v>0</v>
      </c>
      <c r="AL12" s="2888">
        <f t="shared" si="1"/>
        <v>0</v>
      </c>
      <c r="AM12" s="2888">
        <f t="shared" si="1"/>
        <v>0</v>
      </c>
      <c r="AN12" s="2888">
        <f t="shared" si="1"/>
        <v>0</v>
      </c>
      <c r="AO12" s="2888">
        <f t="shared" si="1"/>
        <v>0</v>
      </c>
      <c r="AP12" s="2888">
        <f t="shared" si="1"/>
        <v>0</v>
      </c>
      <c r="AQ12" s="2888">
        <f t="shared" si="1"/>
        <v>0</v>
      </c>
      <c r="AR12" s="2888">
        <f t="shared" si="1"/>
        <v>0</v>
      </c>
      <c r="AS12" s="2888">
        <f t="shared" si="1"/>
        <v>0</v>
      </c>
      <c r="AT12" s="2888">
        <f t="shared" si="1"/>
        <v>0</v>
      </c>
      <c r="AU12" s="2888">
        <f t="shared" si="1"/>
        <v>0</v>
      </c>
      <c r="AV12" s="2888">
        <f t="shared" si="1"/>
        <v>0</v>
      </c>
      <c r="AW12" s="2888">
        <f t="shared" si="1"/>
        <v>0</v>
      </c>
      <c r="AX12" s="2891">
        <v>18</v>
      </c>
    </row>
    <row r="13" spans="1:50" ht="27" customHeight="1" x14ac:dyDescent="0.2">
      <c r="A13" s="2881"/>
      <c r="B13" s="2882"/>
      <c r="C13" s="2892"/>
      <c r="D13" s="2893"/>
      <c r="E13" s="2892"/>
      <c r="F13" s="2893"/>
      <c r="G13" s="2894" t="s">
        <v>2746</v>
      </c>
      <c r="H13" s="2895" t="s">
        <v>2747</v>
      </c>
      <c r="I13" s="2896"/>
      <c r="J13" s="2897">
        <f>SUM(K13:N13)</f>
        <v>12</v>
      </c>
      <c r="K13" s="2898">
        <v>3</v>
      </c>
      <c r="L13" s="2898">
        <v>3</v>
      </c>
      <c r="M13" s="2898">
        <v>3</v>
      </c>
      <c r="N13" s="2898">
        <v>3</v>
      </c>
      <c r="O13" s="2898"/>
      <c r="P13" s="2899"/>
      <c r="Q13" s="2899"/>
      <c r="R13" s="2899"/>
      <c r="S13" s="2899"/>
      <c r="T13" s="2899"/>
      <c r="U13" s="2890"/>
      <c r="V13" s="2899"/>
      <c r="W13" s="2898"/>
      <c r="X13" s="2888">
        <f t="shared" si="0"/>
        <v>12</v>
      </c>
      <c r="Y13" s="2879">
        <v>12</v>
      </c>
      <c r="Z13" s="2900">
        <v>0</v>
      </c>
      <c r="AA13" s="2900">
        <v>0</v>
      </c>
      <c r="AB13" s="2900">
        <v>0</v>
      </c>
      <c r="AC13" s="2900">
        <v>0</v>
      </c>
      <c r="AD13" s="2900">
        <v>0</v>
      </c>
      <c r="AE13" s="2900">
        <v>0</v>
      </c>
      <c r="AF13" s="2900">
        <v>0</v>
      </c>
      <c r="AG13" s="2900">
        <v>0</v>
      </c>
      <c r="AH13" s="2900">
        <v>0</v>
      </c>
      <c r="AI13" s="2900">
        <v>0</v>
      </c>
      <c r="AJ13" s="2900">
        <v>0</v>
      </c>
      <c r="AK13" s="2900">
        <v>0</v>
      </c>
      <c r="AL13" s="2900">
        <v>0</v>
      </c>
      <c r="AM13" s="2900">
        <v>0</v>
      </c>
      <c r="AN13" s="2900">
        <v>0</v>
      </c>
      <c r="AO13" s="2900">
        <v>0</v>
      </c>
      <c r="AP13" s="2900">
        <v>0</v>
      </c>
      <c r="AQ13" s="2900">
        <v>0</v>
      </c>
      <c r="AR13" s="2900">
        <v>0</v>
      </c>
      <c r="AS13" s="2900">
        <v>0</v>
      </c>
      <c r="AT13" s="2900">
        <v>0</v>
      </c>
      <c r="AU13" s="2900">
        <v>0</v>
      </c>
      <c r="AV13" s="2900">
        <v>0</v>
      </c>
      <c r="AW13" s="2900">
        <v>0</v>
      </c>
      <c r="AX13" s="2891"/>
    </row>
    <row r="14" spans="1:50" ht="25.5" customHeight="1" x14ac:dyDescent="0.2">
      <c r="A14" s="2881"/>
      <c r="B14" s="2882"/>
      <c r="C14" s="2892"/>
      <c r="D14" s="2893"/>
      <c r="E14" s="2892"/>
      <c r="F14" s="2893"/>
      <c r="G14" s="2894" t="s">
        <v>2748</v>
      </c>
      <c r="H14" s="2895" t="s">
        <v>2749</v>
      </c>
      <c r="I14" s="2896"/>
      <c r="J14" s="2897">
        <f>SUM(K14:N14)</f>
        <v>2</v>
      </c>
      <c r="K14" s="2898">
        <v>1</v>
      </c>
      <c r="L14" s="2898">
        <v>0</v>
      </c>
      <c r="M14" s="2898">
        <v>1</v>
      </c>
      <c r="N14" s="2898">
        <v>0</v>
      </c>
      <c r="O14" s="2898"/>
      <c r="P14" s="2899"/>
      <c r="Q14" s="2899"/>
      <c r="R14" s="2899"/>
      <c r="S14" s="2899"/>
      <c r="T14" s="2899"/>
      <c r="U14" s="2890"/>
      <c r="V14" s="2899"/>
      <c r="W14" s="2898"/>
      <c r="X14" s="2888">
        <f t="shared" si="0"/>
        <v>2</v>
      </c>
      <c r="Y14" s="2879">
        <v>2</v>
      </c>
      <c r="Z14" s="2900">
        <v>0</v>
      </c>
      <c r="AA14" s="2900">
        <v>0</v>
      </c>
      <c r="AB14" s="2900">
        <v>0</v>
      </c>
      <c r="AC14" s="2900">
        <v>0</v>
      </c>
      <c r="AD14" s="2900">
        <v>0</v>
      </c>
      <c r="AE14" s="2900">
        <v>0</v>
      </c>
      <c r="AF14" s="2900">
        <v>0</v>
      </c>
      <c r="AG14" s="2900">
        <v>0</v>
      </c>
      <c r="AH14" s="2900">
        <v>0</v>
      </c>
      <c r="AI14" s="2900">
        <v>0</v>
      </c>
      <c r="AJ14" s="2900">
        <v>0</v>
      </c>
      <c r="AK14" s="2900">
        <v>0</v>
      </c>
      <c r="AL14" s="2900">
        <v>0</v>
      </c>
      <c r="AM14" s="2900">
        <v>0</v>
      </c>
      <c r="AN14" s="2900">
        <v>0</v>
      </c>
      <c r="AO14" s="2900">
        <v>0</v>
      </c>
      <c r="AP14" s="2900">
        <v>0</v>
      </c>
      <c r="AQ14" s="2900">
        <v>0</v>
      </c>
      <c r="AR14" s="2900">
        <v>0</v>
      </c>
      <c r="AS14" s="2900">
        <v>0</v>
      </c>
      <c r="AT14" s="2900">
        <v>0</v>
      </c>
      <c r="AU14" s="2900">
        <v>0</v>
      </c>
      <c r="AV14" s="2900">
        <v>0</v>
      </c>
      <c r="AW14" s="2900">
        <v>0</v>
      </c>
      <c r="AX14" s="2891"/>
    </row>
    <row r="15" spans="1:50" ht="24" customHeight="1" x14ac:dyDescent="0.2">
      <c r="A15" s="2881"/>
      <c r="B15" s="2882"/>
      <c r="C15" s="2901"/>
      <c r="D15" s="2902"/>
      <c r="E15" s="2901"/>
      <c r="F15" s="2902"/>
      <c r="G15" s="2894" t="s">
        <v>2750</v>
      </c>
      <c r="H15" s="2895" t="s">
        <v>2751</v>
      </c>
      <c r="I15" s="2903"/>
      <c r="J15" s="2897">
        <f>SUM(K15:N15)</f>
        <v>4</v>
      </c>
      <c r="K15" s="2898">
        <v>1</v>
      </c>
      <c r="L15" s="2898">
        <v>1</v>
      </c>
      <c r="M15" s="2898">
        <v>1</v>
      </c>
      <c r="N15" s="2898">
        <v>1</v>
      </c>
      <c r="O15" s="2898"/>
      <c r="P15" s="2899"/>
      <c r="Q15" s="2899"/>
      <c r="R15" s="2899"/>
      <c r="S15" s="2899"/>
      <c r="T15" s="2899"/>
      <c r="U15" s="2890"/>
      <c r="V15" s="2899"/>
      <c r="W15" s="2898"/>
      <c r="X15" s="2888">
        <f t="shared" si="0"/>
        <v>4</v>
      </c>
      <c r="Y15" s="2879">
        <v>4</v>
      </c>
      <c r="Z15" s="2900">
        <v>0</v>
      </c>
      <c r="AA15" s="2900">
        <v>0</v>
      </c>
      <c r="AB15" s="2900">
        <v>0</v>
      </c>
      <c r="AC15" s="2900">
        <v>0</v>
      </c>
      <c r="AD15" s="2900">
        <v>0</v>
      </c>
      <c r="AE15" s="2900">
        <v>0</v>
      </c>
      <c r="AF15" s="2900">
        <v>0</v>
      </c>
      <c r="AG15" s="2900">
        <v>0</v>
      </c>
      <c r="AH15" s="2900">
        <v>0</v>
      </c>
      <c r="AI15" s="2900">
        <v>0</v>
      </c>
      <c r="AJ15" s="2900">
        <v>0</v>
      </c>
      <c r="AK15" s="2900">
        <v>0</v>
      </c>
      <c r="AL15" s="2900">
        <v>0</v>
      </c>
      <c r="AM15" s="2900">
        <v>0</v>
      </c>
      <c r="AN15" s="2900">
        <v>0</v>
      </c>
      <c r="AO15" s="2900">
        <v>0</v>
      </c>
      <c r="AP15" s="2900">
        <v>0</v>
      </c>
      <c r="AQ15" s="2900">
        <v>0</v>
      </c>
      <c r="AR15" s="2900">
        <v>0</v>
      </c>
      <c r="AS15" s="2900">
        <v>0</v>
      </c>
      <c r="AT15" s="2900">
        <v>0</v>
      </c>
      <c r="AU15" s="2900">
        <v>0</v>
      </c>
      <c r="AV15" s="2900">
        <v>0</v>
      </c>
      <c r="AW15" s="2900">
        <v>0</v>
      </c>
      <c r="AX15" s="2891"/>
    </row>
    <row r="16" spans="1:50" s="1160" customFormat="1" ht="41.25" customHeight="1" x14ac:dyDescent="0.2">
      <c r="A16" s="2881"/>
      <c r="B16" s="2882"/>
      <c r="C16" s="2883">
        <v>3000001</v>
      </c>
      <c r="D16" s="2884" t="s">
        <v>35</v>
      </c>
      <c r="E16" s="2883">
        <v>5004424</v>
      </c>
      <c r="F16" s="2884" t="s">
        <v>2752</v>
      </c>
      <c r="G16" s="2885" t="s">
        <v>2753</v>
      </c>
      <c r="H16" s="2886" t="s">
        <v>2754</v>
      </c>
      <c r="I16" s="2887" t="s">
        <v>37</v>
      </c>
      <c r="J16" s="2888">
        <f>+J17</f>
        <v>12</v>
      </c>
      <c r="K16" s="2888">
        <f>+K17</f>
        <v>3</v>
      </c>
      <c r="L16" s="2888">
        <f>+L17</f>
        <v>3</v>
      </c>
      <c r="M16" s="2888">
        <f>+M17</f>
        <v>3</v>
      </c>
      <c r="N16" s="2888">
        <f>+N17</f>
        <v>3</v>
      </c>
      <c r="O16" s="2889" t="s">
        <v>2755</v>
      </c>
      <c r="P16" s="2890">
        <v>0</v>
      </c>
      <c r="Q16" s="2890">
        <v>20518</v>
      </c>
      <c r="R16" s="2890">
        <v>0</v>
      </c>
      <c r="S16" s="2890">
        <v>0</v>
      </c>
      <c r="T16" s="2890">
        <v>0</v>
      </c>
      <c r="U16" s="2890">
        <f>+Q16-P16</f>
        <v>20518</v>
      </c>
      <c r="V16" s="2890">
        <v>0</v>
      </c>
      <c r="W16" s="2888"/>
      <c r="X16" s="2888">
        <f t="shared" si="0"/>
        <v>12</v>
      </c>
      <c r="Y16" s="2888">
        <f t="shared" ref="Y16:AW16" si="2">+Y17</f>
        <v>12</v>
      </c>
      <c r="Z16" s="2888">
        <f t="shared" si="2"/>
        <v>0</v>
      </c>
      <c r="AA16" s="2888">
        <f t="shared" si="2"/>
        <v>0</v>
      </c>
      <c r="AB16" s="2888">
        <f t="shared" si="2"/>
        <v>0</v>
      </c>
      <c r="AC16" s="2888">
        <f t="shared" si="2"/>
        <v>0</v>
      </c>
      <c r="AD16" s="2888">
        <f t="shared" si="2"/>
        <v>0</v>
      </c>
      <c r="AE16" s="2888">
        <f t="shared" si="2"/>
        <v>0</v>
      </c>
      <c r="AF16" s="2888">
        <f t="shared" si="2"/>
        <v>0</v>
      </c>
      <c r="AG16" s="2888">
        <f t="shared" si="2"/>
        <v>0</v>
      </c>
      <c r="AH16" s="2888">
        <f t="shared" si="2"/>
        <v>0</v>
      </c>
      <c r="AI16" s="2888">
        <f t="shared" si="2"/>
        <v>0</v>
      </c>
      <c r="AJ16" s="2888">
        <f t="shared" si="2"/>
        <v>0</v>
      </c>
      <c r="AK16" s="2888">
        <f t="shared" si="2"/>
        <v>0</v>
      </c>
      <c r="AL16" s="2888">
        <f t="shared" si="2"/>
        <v>0</v>
      </c>
      <c r="AM16" s="2888">
        <f t="shared" si="2"/>
        <v>0</v>
      </c>
      <c r="AN16" s="2888">
        <f t="shared" si="2"/>
        <v>0</v>
      </c>
      <c r="AO16" s="2888">
        <f t="shared" si="2"/>
        <v>0</v>
      </c>
      <c r="AP16" s="2888">
        <f t="shared" si="2"/>
        <v>0</v>
      </c>
      <c r="AQ16" s="2888">
        <f t="shared" si="2"/>
        <v>0</v>
      </c>
      <c r="AR16" s="2888">
        <f t="shared" si="2"/>
        <v>0</v>
      </c>
      <c r="AS16" s="2888">
        <f t="shared" si="2"/>
        <v>0</v>
      </c>
      <c r="AT16" s="2888">
        <f t="shared" si="2"/>
        <v>0</v>
      </c>
      <c r="AU16" s="2888">
        <f t="shared" si="2"/>
        <v>0</v>
      </c>
      <c r="AV16" s="2888">
        <f t="shared" si="2"/>
        <v>0</v>
      </c>
      <c r="AW16" s="2888">
        <f t="shared" si="2"/>
        <v>0</v>
      </c>
      <c r="AX16" s="2891">
        <v>12</v>
      </c>
    </row>
    <row r="17" spans="1:50" ht="24" customHeight="1" x14ac:dyDescent="0.2">
      <c r="A17" s="2881"/>
      <c r="B17" s="2882"/>
      <c r="C17" s="2892"/>
      <c r="D17" s="2893"/>
      <c r="E17" s="2892"/>
      <c r="F17" s="2893"/>
      <c r="G17" s="2894" t="s">
        <v>2756</v>
      </c>
      <c r="H17" s="2895" t="s">
        <v>2757</v>
      </c>
      <c r="I17" s="2896"/>
      <c r="J17" s="2897">
        <f>SUM(K17:N17)</f>
        <v>12</v>
      </c>
      <c r="K17" s="2898">
        <v>3</v>
      </c>
      <c r="L17" s="2898">
        <v>3</v>
      </c>
      <c r="M17" s="2898">
        <v>3</v>
      </c>
      <c r="N17" s="2898">
        <v>3</v>
      </c>
      <c r="O17" s="2898"/>
      <c r="P17" s="2899"/>
      <c r="Q17" s="2899"/>
      <c r="R17" s="2899"/>
      <c r="S17" s="2899"/>
      <c r="T17" s="2899"/>
      <c r="U17" s="2890"/>
      <c r="V17" s="2899"/>
      <c r="W17" s="2898"/>
      <c r="X17" s="2888">
        <f t="shared" si="0"/>
        <v>12</v>
      </c>
      <c r="Y17" s="2879">
        <v>12</v>
      </c>
      <c r="Z17" s="2900">
        <v>0</v>
      </c>
      <c r="AA17" s="2900">
        <v>0</v>
      </c>
      <c r="AB17" s="2900">
        <v>0</v>
      </c>
      <c r="AC17" s="2900">
        <v>0</v>
      </c>
      <c r="AD17" s="2900">
        <v>0</v>
      </c>
      <c r="AE17" s="2900">
        <v>0</v>
      </c>
      <c r="AF17" s="2900">
        <v>0</v>
      </c>
      <c r="AG17" s="2900">
        <v>0</v>
      </c>
      <c r="AH17" s="2900">
        <v>0</v>
      </c>
      <c r="AI17" s="2900">
        <v>0</v>
      </c>
      <c r="AJ17" s="2900">
        <v>0</v>
      </c>
      <c r="AK17" s="2900">
        <v>0</v>
      </c>
      <c r="AL17" s="2900">
        <v>0</v>
      </c>
      <c r="AM17" s="2900">
        <v>0</v>
      </c>
      <c r="AN17" s="2900">
        <v>0</v>
      </c>
      <c r="AO17" s="2900">
        <v>0</v>
      </c>
      <c r="AP17" s="2900">
        <v>0</v>
      </c>
      <c r="AQ17" s="2900">
        <v>0</v>
      </c>
      <c r="AR17" s="2900">
        <v>0</v>
      </c>
      <c r="AS17" s="2900">
        <v>0</v>
      </c>
      <c r="AT17" s="2900">
        <v>0</v>
      </c>
      <c r="AU17" s="2900">
        <v>0</v>
      </c>
      <c r="AV17" s="2900">
        <v>0</v>
      </c>
      <c r="AW17" s="2900">
        <v>0</v>
      </c>
      <c r="AX17" s="2891"/>
    </row>
    <row r="18" spans="1:50" s="1160" customFormat="1" ht="29.25" customHeight="1" x14ac:dyDescent="0.2">
      <c r="A18" s="2881"/>
      <c r="B18" s="2882"/>
      <c r="C18" s="2883">
        <v>3000001</v>
      </c>
      <c r="D18" s="2884" t="s">
        <v>35</v>
      </c>
      <c r="E18" s="2883">
        <v>5004425</v>
      </c>
      <c r="F18" s="2884" t="s">
        <v>49</v>
      </c>
      <c r="G18" s="2885" t="s">
        <v>2758</v>
      </c>
      <c r="H18" s="2886" t="s">
        <v>49</v>
      </c>
      <c r="I18" s="2887" t="s">
        <v>50</v>
      </c>
      <c r="J18" s="2888">
        <f>+J19</f>
        <v>3</v>
      </c>
      <c r="K18" s="2888">
        <f>+K19</f>
        <v>0</v>
      </c>
      <c r="L18" s="2888">
        <f>+L19</f>
        <v>1</v>
      </c>
      <c r="M18" s="2888">
        <f>+M19</f>
        <v>1</v>
      </c>
      <c r="N18" s="2888">
        <f>+N19</f>
        <v>1</v>
      </c>
      <c r="O18" s="2889" t="s">
        <v>2759</v>
      </c>
      <c r="P18" s="2890">
        <v>0</v>
      </c>
      <c r="Q18" s="2890">
        <v>20571</v>
      </c>
      <c r="R18" s="2890">
        <v>0</v>
      </c>
      <c r="S18" s="2890">
        <v>0</v>
      </c>
      <c r="T18" s="2890">
        <v>0</v>
      </c>
      <c r="U18" s="2890">
        <f>+Q18-P18</f>
        <v>20571</v>
      </c>
      <c r="V18" s="2890">
        <v>0</v>
      </c>
      <c r="W18" s="2888"/>
      <c r="X18" s="2888">
        <f t="shared" si="0"/>
        <v>3</v>
      </c>
      <c r="Y18" s="2879">
        <v>3</v>
      </c>
      <c r="Z18" s="2904">
        <v>0</v>
      </c>
      <c r="AA18" s="2904">
        <v>0</v>
      </c>
      <c r="AB18" s="2904">
        <v>0</v>
      </c>
      <c r="AC18" s="2904">
        <v>0</v>
      </c>
      <c r="AD18" s="2904">
        <v>0</v>
      </c>
      <c r="AE18" s="2904">
        <v>0</v>
      </c>
      <c r="AF18" s="2904">
        <v>0</v>
      </c>
      <c r="AG18" s="2904">
        <v>0</v>
      </c>
      <c r="AH18" s="2904">
        <v>0</v>
      </c>
      <c r="AI18" s="2904">
        <v>0</v>
      </c>
      <c r="AJ18" s="2904">
        <v>0</v>
      </c>
      <c r="AK18" s="2904">
        <v>0</v>
      </c>
      <c r="AL18" s="2904">
        <v>0</v>
      </c>
      <c r="AM18" s="2904">
        <v>0</v>
      </c>
      <c r="AN18" s="2904">
        <v>0</v>
      </c>
      <c r="AO18" s="2904">
        <v>0</v>
      </c>
      <c r="AP18" s="2904">
        <v>0</v>
      </c>
      <c r="AQ18" s="2904">
        <v>0</v>
      </c>
      <c r="AR18" s="2904">
        <v>0</v>
      </c>
      <c r="AS18" s="2904">
        <v>0</v>
      </c>
      <c r="AT18" s="2904">
        <v>0</v>
      </c>
      <c r="AU18" s="2904">
        <v>0</v>
      </c>
      <c r="AV18" s="2904">
        <v>0</v>
      </c>
      <c r="AW18" s="2904">
        <v>0</v>
      </c>
      <c r="AX18" s="2891">
        <v>3</v>
      </c>
    </row>
    <row r="19" spans="1:50" ht="33.75" customHeight="1" x14ac:dyDescent="0.2">
      <c r="A19" s="2881"/>
      <c r="B19" s="2882"/>
      <c r="C19" s="2901"/>
      <c r="D19" s="2902"/>
      <c r="E19" s="2901"/>
      <c r="F19" s="2902"/>
      <c r="G19" s="2894" t="s">
        <v>2760</v>
      </c>
      <c r="H19" s="2895" t="s">
        <v>2761</v>
      </c>
      <c r="I19" s="2903"/>
      <c r="J19" s="2897">
        <f>SUM(K19:N19)</f>
        <v>3</v>
      </c>
      <c r="K19" s="2898">
        <v>0</v>
      </c>
      <c r="L19" s="2898">
        <v>1</v>
      </c>
      <c r="M19" s="2898">
        <v>1</v>
      </c>
      <c r="N19" s="2898">
        <v>1</v>
      </c>
      <c r="O19" s="2898"/>
      <c r="P19" s="2899"/>
      <c r="Q19" s="2899"/>
      <c r="R19" s="2899"/>
      <c r="S19" s="2899"/>
      <c r="T19" s="2899"/>
      <c r="U19" s="2890"/>
      <c r="V19" s="2899"/>
      <c r="W19" s="2898"/>
      <c r="X19" s="2888">
        <f t="shared" si="0"/>
        <v>3</v>
      </c>
      <c r="Y19" s="2879">
        <v>3</v>
      </c>
      <c r="Z19" s="2900">
        <v>0</v>
      </c>
      <c r="AA19" s="2900">
        <v>0</v>
      </c>
      <c r="AB19" s="2900">
        <v>0</v>
      </c>
      <c r="AC19" s="2900">
        <v>0</v>
      </c>
      <c r="AD19" s="2900">
        <v>0</v>
      </c>
      <c r="AE19" s="2900">
        <v>0</v>
      </c>
      <c r="AF19" s="2900">
        <v>0</v>
      </c>
      <c r="AG19" s="2900">
        <v>0</v>
      </c>
      <c r="AH19" s="2900">
        <v>0</v>
      </c>
      <c r="AI19" s="2900">
        <v>0</v>
      </c>
      <c r="AJ19" s="2900">
        <v>0</v>
      </c>
      <c r="AK19" s="2900">
        <v>0</v>
      </c>
      <c r="AL19" s="2900">
        <v>0</v>
      </c>
      <c r="AM19" s="2900">
        <v>0</v>
      </c>
      <c r="AN19" s="2900">
        <v>0</v>
      </c>
      <c r="AO19" s="2900">
        <v>0</v>
      </c>
      <c r="AP19" s="2900">
        <v>0</v>
      </c>
      <c r="AQ19" s="2900">
        <v>0</v>
      </c>
      <c r="AR19" s="2900">
        <v>0</v>
      </c>
      <c r="AS19" s="2900">
        <v>0</v>
      </c>
      <c r="AT19" s="2900">
        <v>0</v>
      </c>
      <c r="AU19" s="2900">
        <v>0</v>
      </c>
      <c r="AV19" s="2900">
        <v>0</v>
      </c>
      <c r="AW19" s="2900">
        <v>0</v>
      </c>
      <c r="AX19" s="2891"/>
    </row>
    <row r="20" spans="1:50" s="1160" customFormat="1" x14ac:dyDescent="0.2">
      <c r="A20" s="2905" t="s">
        <v>52</v>
      </c>
      <c r="B20" s="2905"/>
      <c r="C20" s="2905"/>
      <c r="D20" s="2905"/>
      <c r="E20" s="2905"/>
      <c r="F20" s="2905"/>
      <c r="G20" s="2905"/>
      <c r="H20" s="2905"/>
      <c r="I20" s="2905"/>
      <c r="J20" s="2905"/>
      <c r="K20" s="2905"/>
      <c r="L20" s="2905"/>
      <c r="M20" s="2905"/>
      <c r="N20" s="2905"/>
      <c r="O20" s="2905"/>
      <c r="P20" s="2905"/>
      <c r="Q20" s="2905"/>
      <c r="R20" s="2905"/>
      <c r="S20" s="2905"/>
      <c r="T20" s="2905"/>
      <c r="U20" s="2905"/>
      <c r="V20" s="2905"/>
      <c r="W20" s="2905"/>
      <c r="X20" s="2888">
        <f t="shared" si="0"/>
        <v>0</v>
      </c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</row>
    <row r="21" spans="1:50" s="1160" customFormat="1" ht="48.75" customHeight="1" x14ac:dyDescent="0.2">
      <c r="A21" s="2906" t="s">
        <v>53</v>
      </c>
      <c r="B21" s="2883" t="s">
        <v>54</v>
      </c>
      <c r="C21" s="2883">
        <v>3033248</v>
      </c>
      <c r="D21" s="2907" t="s">
        <v>55</v>
      </c>
      <c r="E21" s="2883">
        <v>5000011</v>
      </c>
      <c r="F21" s="2908" t="s">
        <v>56</v>
      </c>
      <c r="G21" s="2885" t="s">
        <v>2762</v>
      </c>
      <c r="H21" s="2886" t="s">
        <v>55</v>
      </c>
      <c r="I21" s="2887" t="s">
        <v>57</v>
      </c>
      <c r="J21" s="2888">
        <f>+J23</f>
        <v>2</v>
      </c>
      <c r="K21" s="2888">
        <f>+K23</f>
        <v>0</v>
      </c>
      <c r="L21" s="2888">
        <f>+L23</f>
        <v>0</v>
      </c>
      <c r="M21" s="2888">
        <f>+M23</f>
        <v>2</v>
      </c>
      <c r="N21" s="2888">
        <f>+N23</f>
        <v>0</v>
      </c>
      <c r="O21" s="2889" t="s">
        <v>2763</v>
      </c>
      <c r="P21" s="2890">
        <v>65566.31</v>
      </c>
      <c r="Q21" s="2890">
        <v>52087</v>
      </c>
      <c r="R21" s="2890">
        <v>0</v>
      </c>
      <c r="S21" s="2890">
        <v>0</v>
      </c>
      <c r="T21" s="2890">
        <v>0</v>
      </c>
      <c r="U21" s="2890">
        <f>+Q21-P21</f>
        <v>-13479.309999999998</v>
      </c>
      <c r="V21" s="2890">
        <v>0</v>
      </c>
      <c r="W21" s="2888"/>
      <c r="X21" s="2888">
        <f t="shared" si="0"/>
        <v>2</v>
      </c>
      <c r="Y21" s="2888">
        <f t="shared" ref="Y21:AW21" si="3">+Y23</f>
        <v>0</v>
      </c>
      <c r="Z21" s="2888">
        <f t="shared" si="3"/>
        <v>1</v>
      </c>
      <c r="AA21" s="2888">
        <f t="shared" si="3"/>
        <v>1</v>
      </c>
      <c r="AB21" s="2888">
        <f t="shared" si="3"/>
        <v>0</v>
      </c>
      <c r="AC21" s="2888">
        <f t="shared" si="3"/>
        <v>0</v>
      </c>
      <c r="AD21" s="2888">
        <f t="shared" si="3"/>
        <v>0</v>
      </c>
      <c r="AE21" s="2888">
        <f t="shared" si="3"/>
        <v>0</v>
      </c>
      <c r="AF21" s="2888">
        <f t="shared" si="3"/>
        <v>0</v>
      </c>
      <c r="AG21" s="2888">
        <f t="shared" si="3"/>
        <v>0</v>
      </c>
      <c r="AH21" s="2888">
        <f t="shared" si="3"/>
        <v>0</v>
      </c>
      <c r="AI21" s="2888">
        <f t="shared" si="3"/>
        <v>0</v>
      </c>
      <c r="AJ21" s="2888">
        <f t="shared" si="3"/>
        <v>0</v>
      </c>
      <c r="AK21" s="2888">
        <f t="shared" si="3"/>
        <v>0</v>
      </c>
      <c r="AL21" s="2888">
        <f t="shared" si="3"/>
        <v>0</v>
      </c>
      <c r="AM21" s="2888">
        <f t="shared" si="3"/>
        <v>1</v>
      </c>
      <c r="AN21" s="2888">
        <f t="shared" si="3"/>
        <v>1</v>
      </c>
      <c r="AO21" s="2888">
        <f t="shared" si="3"/>
        <v>0</v>
      </c>
      <c r="AP21" s="2888">
        <f t="shared" si="3"/>
        <v>0</v>
      </c>
      <c r="AQ21" s="2888">
        <f t="shared" si="3"/>
        <v>0</v>
      </c>
      <c r="AR21" s="2888">
        <f t="shared" si="3"/>
        <v>0</v>
      </c>
      <c r="AS21" s="2888">
        <f t="shared" si="3"/>
        <v>0</v>
      </c>
      <c r="AT21" s="2888">
        <f t="shared" si="3"/>
        <v>0</v>
      </c>
      <c r="AU21" s="2888">
        <f t="shared" si="3"/>
        <v>0</v>
      </c>
      <c r="AV21" s="2888">
        <f t="shared" si="3"/>
        <v>0</v>
      </c>
      <c r="AW21" s="2888">
        <f t="shared" si="3"/>
        <v>0</v>
      </c>
      <c r="AX21" s="2891">
        <v>2</v>
      </c>
    </row>
    <row r="22" spans="1:50" ht="42" customHeight="1" x14ac:dyDescent="0.2">
      <c r="A22" s="2909"/>
      <c r="B22" s="2892"/>
      <c r="C22" s="2892"/>
      <c r="D22" s="2910"/>
      <c r="E22" s="2892"/>
      <c r="F22" s="2911"/>
      <c r="G22" s="2912" t="s">
        <v>58</v>
      </c>
      <c r="H22" s="2913" t="s">
        <v>2764</v>
      </c>
      <c r="I22" s="2903"/>
      <c r="J22" s="2914">
        <f>SUM(K22:N22)</f>
        <v>2</v>
      </c>
      <c r="K22" s="2898">
        <v>0</v>
      </c>
      <c r="L22" s="2898">
        <v>0</v>
      </c>
      <c r="M22" s="2898">
        <v>2</v>
      </c>
      <c r="N22" s="2898">
        <v>0</v>
      </c>
      <c r="O22" s="2915"/>
      <c r="P22" s="2915"/>
      <c r="Q22" s="2915"/>
      <c r="R22" s="2915"/>
      <c r="S22" s="2915"/>
      <c r="T22" s="2915"/>
      <c r="U22" s="2890"/>
      <c r="V22" s="2915"/>
      <c r="W22" s="2915"/>
      <c r="X22" s="2888">
        <v>2</v>
      </c>
      <c r="Y22" s="2879">
        <v>0</v>
      </c>
      <c r="Z22" s="2916">
        <v>1</v>
      </c>
      <c r="AA22" s="2916">
        <v>1</v>
      </c>
      <c r="AB22" s="2916">
        <v>0</v>
      </c>
      <c r="AC22" s="2916">
        <v>0</v>
      </c>
      <c r="AD22" s="2916">
        <v>0</v>
      </c>
      <c r="AE22" s="2916">
        <v>0</v>
      </c>
      <c r="AF22" s="2916">
        <v>0</v>
      </c>
      <c r="AG22" s="2916">
        <v>0</v>
      </c>
      <c r="AH22" s="2916">
        <v>0</v>
      </c>
      <c r="AI22" s="2916">
        <v>0</v>
      </c>
      <c r="AJ22" s="2916">
        <v>0</v>
      </c>
      <c r="AK22" s="2916">
        <v>0</v>
      </c>
      <c r="AL22" s="2916">
        <v>0</v>
      </c>
      <c r="AM22" s="2916">
        <v>1</v>
      </c>
      <c r="AN22" s="2916">
        <v>1</v>
      </c>
      <c r="AO22" s="2916">
        <v>0</v>
      </c>
      <c r="AP22" s="2916">
        <v>0</v>
      </c>
      <c r="AQ22" s="2916">
        <v>0</v>
      </c>
      <c r="AR22" s="2916">
        <v>0</v>
      </c>
      <c r="AS22" s="2916">
        <v>0</v>
      </c>
      <c r="AT22" s="2916">
        <v>0</v>
      </c>
      <c r="AU22" s="2916">
        <v>0</v>
      </c>
      <c r="AV22" s="2916">
        <v>0</v>
      </c>
      <c r="AW22" s="2916">
        <v>0</v>
      </c>
      <c r="AX22" s="2891"/>
    </row>
    <row r="23" spans="1:50" ht="36" x14ac:dyDescent="0.2">
      <c r="A23" s="2909"/>
      <c r="B23" s="2892"/>
      <c r="C23" s="2901"/>
      <c r="D23" s="2917"/>
      <c r="E23" s="2901"/>
      <c r="F23" s="2918"/>
      <c r="G23" s="2912" t="s">
        <v>60</v>
      </c>
      <c r="H23" s="2913" t="s">
        <v>2765</v>
      </c>
      <c r="I23" s="2919" t="s">
        <v>2766</v>
      </c>
      <c r="J23" s="2897">
        <f>SUM(K23:N23)</f>
        <v>2</v>
      </c>
      <c r="K23" s="2898">
        <v>0</v>
      </c>
      <c r="L23" s="2898">
        <v>0</v>
      </c>
      <c r="M23" s="2898">
        <v>2</v>
      </c>
      <c r="N23" s="2898">
        <v>0</v>
      </c>
      <c r="O23" s="2915"/>
      <c r="P23" s="2915"/>
      <c r="Q23" s="2915"/>
      <c r="R23" s="2915"/>
      <c r="S23" s="2915"/>
      <c r="T23" s="2915"/>
      <c r="U23" s="2890"/>
      <c r="V23" s="2915"/>
      <c r="W23" s="2915"/>
      <c r="X23" s="2888">
        <v>2</v>
      </c>
      <c r="Y23" s="2879">
        <v>0</v>
      </c>
      <c r="Z23" s="2916">
        <v>1</v>
      </c>
      <c r="AA23" s="2916">
        <v>1</v>
      </c>
      <c r="AB23" s="2916">
        <v>0</v>
      </c>
      <c r="AC23" s="2916">
        <v>0</v>
      </c>
      <c r="AD23" s="2916">
        <v>0</v>
      </c>
      <c r="AE23" s="2916">
        <v>0</v>
      </c>
      <c r="AF23" s="2916">
        <v>0</v>
      </c>
      <c r="AG23" s="2916">
        <v>0</v>
      </c>
      <c r="AH23" s="2916">
        <v>0</v>
      </c>
      <c r="AI23" s="2916">
        <v>0</v>
      </c>
      <c r="AJ23" s="2916">
        <v>0</v>
      </c>
      <c r="AK23" s="2916">
        <v>0</v>
      </c>
      <c r="AL23" s="2916">
        <v>0</v>
      </c>
      <c r="AM23" s="2916">
        <v>1</v>
      </c>
      <c r="AN23" s="2916">
        <v>1</v>
      </c>
      <c r="AO23" s="2916">
        <v>0</v>
      </c>
      <c r="AP23" s="2916">
        <v>0</v>
      </c>
      <c r="AQ23" s="2916">
        <v>0</v>
      </c>
      <c r="AR23" s="2916">
        <v>0</v>
      </c>
      <c r="AS23" s="2916">
        <v>0</v>
      </c>
      <c r="AT23" s="2916">
        <v>0</v>
      </c>
      <c r="AU23" s="2916">
        <v>0</v>
      </c>
      <c r="AV23" s="2916">
        <v>0</v>
      </c>
      <c r="AW23" s="2916">
        <v>0</v>
      </c>
      <c r="AX23" s="2891"/>
    </row>
    <row r="24" spans="1:50" s="1160" customFormat="1" ht="42.75" customHeight="1" x14ac:dyDescent="0.2">
      <c r="A24" s="2909"/>
      <c r="B24" s="2892"/>
      <c r="C24" s="2883">
        <v>3033249</v>
      </c>
      <c r="D24" s="2907" t="s">
        <v>62</v>
      </c>
      <c r="E24" s="2920">
        <v>5000012</v>
      </c>
      <c r="F24" s="2908" t="s">
        <v>63</v>
      </c>
      <c r="G24" s="2885" t="s">
        <v>2767</v>
      </c>
      <c r="H24" s="2886" t="s">
        <v>62</v>
      </c>
      <c r="I24" s="2921" t="s">
        <v>64</v>
      </c>
      <c r="J24" s="2888">
        <f>+J25</f>
        <v>140</v>
      </c>
      <c r="K24" s="2888">
        <f>+K25</f>
        <v>0</v>
      </c>
      <c r="L24" s="2888">
        <f>+L25</f>
        <v>70</v>
      </c>
      <c r="M24" s="2888">
        <f>+M25</f>
        <v>70</v>
      </c>
      <c r="N24" s="2888">
        <f>+N25</f>
        <v>0</v>
      </c>
      <c r="O24" s="2889" t="s">
        <v>2768</v>
      </c>
      <c r="P24" s="2890">
        <v>137494.22</v>
      </c>
      <c r="Q24" s="2890">
        <v>67550</v>
      </c>
      <c r="R24" s="2890">
        <v>0</v>
      </c>
      <c r="S24" s="2890">
        <v>0</v>
      </c>
      <c r="T24" s="2890">
        <v>0</v>
      </c>
      <c r="U24" s="2890">
        <f>+Q24-P24</f>
        <v>-69944.22</v>
      </c>
      <c r="V24" s="2890">
        <v>0</v>
      </c>
      <c r="W24" s="2888"/>
      <c r="X24" s="2888">
        <f>+Y24+Z24+AM24</f>
        <v>140</v>
      </c>
      <c r="Y24" s="2888">
        <f t="shared" ref="Y24:AW24" si="4">+Y25</f>
        <v>0</v>
      </c>
      <c r="Z24" s="2888">
        <f t="shared" si="4"/>
        <v>68</v>
      </c>
      <c r="AA24" s="2888">
        <f t="shared" si="4"/>
        <v>16</v>
      </c>
      <c r="AB24" s="2888">
        <f t="shared" si="4"/>
        <v>5</v>
      </c>
      <c r="AC24" s="2888">
        <f t="shared" si="4"/>
        <v>5</v>
      </c>
      <c r="AD24" s="2888">
        <f t="shared" si="4"/>
        <v>3</v>
      </c>
      <c r="AE24" s="2888">
        <f t="shared" si="4"/>
        <v>4</v>
      </c>
      <c r="AF24" s="2888">
        <f t="shared" si="4"/>
        <v>4</v>
      </c>
      <c r="AG24" s="2888">
        <f t="shared" si="4"/>
        <v>8</v>
      </c>
      <c r="AH24" s="2888">
        <f t="shared" si="4"/>
        <v>6</v>
      </c>
      <c r="AI24" s="2888">
        <f t="shared" si="4"/>
        <v>4</v>
      </c>
      <c r="AJ24" s="2888">
        <f t="shared" si="4"/>
        <v>5</v>
      </c>
      <c r="AK24" s="2888">
        <f t="shared" si="4"/>
        <v>3</v>
      </c>
      <c r="AL24" s="2888">
        <f t="shared" si="4"/>
        <v>5</v>
      </c>
      <c r="AM24" s="2888">
        <f t="shared" si="4"/>
        <v>72</v>
      </c>
      <c r="AN24" s="2888">
        <f t="shared" si="4"/>
        <v>16</v>
      </c>
      <c r="AO24" s="2888">
        <f t="shared" si="4"/>
        <v>5</v>
      </c>
      <c r="AP24" s="2888">
        <f t="shared" si="4"/>
        <v>4</v>
      </c>
      <c r="AQ24" s="2888">
        <f t="shared" si="4"/>
        <v>8</v>
      </c>
      <c r="AR24" s="2888">
        <f t="shared" si="4"/>
        <v>8</v>
      </c>
      <c r="AS24" s="2888">
        <f t="shared" si="4"/>
        <v>12</v>
      </c>
      <c r="AT24" s="2888">
        <f t="shared" si="4"/>
        <v>8</v>
      </c>
      <c r="AU24" s="2888">
        <f t="shared" si="4"/>
        <v>3</v>
      </c>
      <c r="AV24" s="2888">
        <f t="shared" si="4"/>
        <v>4</v>
      </c>
      <c r="AW24" s="2888">
        <f t="shared" si="4"/>
        <v>4</v>
      </c>
      <c r="AX24" s="2891">
        <v>140</v>
      </c>
    </row>
    <row r="25" spans="1:50" ht="36" x14ac:dyDescent="0.2">
      <c r="A25" s="2909"/>
      <c r="B25" s="2892"/>
      <c r="C25" s="2892"/>
      <c r="D25" s="2910"/>
      <c r="E25" s="2922"/>
      <c r="F25" s="2911"/>
      <c r="G25" s="2912" t="s">
        <v>65</v>
      </c>
      <c r="H25" s="2913" t="s">
        <v>2769</v>
      </c>
      <c r="I25" s="2919" t="s">
        <v>2770</v>
      </c>
      <c r="J25" s="2897">
        <f>SUM(K25:N25)</f>
        <v>140</v>
      </c>
      <c r="K25" s="2923">
        <v>0</v>
      </c>
      <c r="L25" s="2923">
        <v>70</v>
      </c>
      <c r="M25" s="2923">
        <v>70</v>
      </c>
      <c r="N25" s="2923">
        <v>0</v>
      </c>
      <c r="O25" s="2915"/>
      <c r="P25" s="2915"/>
      <c r="Q25" s="2915"/>
      <c r="R25" s="2915"/>
      <c r="S25" s="2915"/>
      <c r="T25" s="2915"/>
      <c r="U25" s="2890"/>
      <c r="V25" s="2915"/>
      <c r="W25" s="2915"/>
      <c r="X25" s="2924">
        <v>140</v>
      </c>
      <c r="Y25" s="2879">
        <v>0</v>
      </c>
      <c r="Z25" s="2925">
        <f>AA25+AB25+AC25+AD25+AE25+AF25+AG25+AH25+AI25+AJ25+AK25+AL25</f>
        <v>68</v>
      </c>
      <c r="AA25" s="2925">
        <v>16</v>
      </c>
      <c r="AB25" s="2925">
        <v>5</v>
      </c>
      <c r="AC25" s="2925">
        <v>5</v>
      </c>
      <c r="AD25" s="2925">
        <v>3</v>
      </c>
      <c r="AE25" s="2925">
        <v>4</v>
      </c>
      <c r="AF25" s="2925">
        <v>4</v>
      </c>
      <c r="AG25" s="2925">
        <v>8</v>
      </c>
      <c r="AH25" s="2925">
        <v>6</v>
      </c>
      <c r="AI25" s="2925">
        <v>4</v>
      </c>
      <c r="AJ25" s="2925">
        <v>5</v>
      </c>
      <c r="AK25" s="2925">
        <v>3</v>
      </c>
      <c r="AL25" s="2925">
        <v>5</v>
      </c>
      <c r="AM25" s="2925">
        <f>AN25+AO25+AP25+AQ25+AR25+AS25+AT25+AU25+AV25+AW25</f>
        <v>72</v>
      </c>
      <c r="AN25" s="2925">
        <v>16</v>
      </c>
      <c r="AO25" s="2925">
        <v>5</v>
      </c>
      <c r="AP25" s="2925">
        <v>4</v>
      </c>
      <c r="AQ25" s="2925">
        <v>8</v>
      </c>
      <c r="AR25" s="2925">
        <v>8</v>
      </c>
      <c r="AS25" s="2925">
        <v>12</v>
      </c>
      <c r="AT25" s="2925">
        <v>8</v>
      </c>
      <c r="AU25" s="2925">
        <v>3</v>
      </c>
      <c r="AV25" s="2925">
        <v>4</v>
      </c>
      <c r="AW25" s="2925">
        <v>4</v>
      </c>
      <c r="AX25" s="2891"/>
    </row>
    <row r="26" spans="1:50" ht="36" x14ac:dyDescent="0.2">
      <c r="A26" s="2909"/>
      <c r="B26" s="2892"/>
      <c r="C26" s="2901"/>
      <c r="D26" s="2917"/>
      <c r="E26" s="2926"/>
      <c r="F26" s="2918"/>
      <c r="G26" s="2912" t="s">
        <v>67</v>
      </c>
      <c r="H26" s="2913" t="s">
        <v>2771</v>
      </c>
      <c r="I26" s="2919" t="s">
        <v>2772</v>
      </c>
      <c r="J26" s="2914">
        <f>SUM(K26:N26)</f>
        <v>144</v>
      </c>
      <c r="K26" s="2923">
        <v>0</v>
      </c>
      <c r="L26" s="2923">
        <v>60</v>
      </c>
      <c r="M26" s="2923">
        <v>84</v>
      </c>
      <c r="N26" s="2923">
        <v>0</v>
      </c>
      <c r="O26" s="2915"/>
      <c r="P26" s="2915"/>
      <c r="Q26" s="2915"/>
      <c r="R26" s="2915"/>
      <c r="S26" s="2915"/>
      <c r="T26" s="2915"/>
      <c r="U26" s="2890"/>
      <c r="V26" s="2915"/>
      <c r="W26" s="2915"/>
      <c r="X26" s="2924">
        <v>144</v>
      </c>
      <c r="Y26" s="2879">
        <v>0</v>
      </c>
      <c r="Z26" s="2925">
        <f>AA26+AB26+AC26+AD26+AE26+AF26+AG26+AH26+AI26+AJ26+AK26+AL26</f>
        <v>70</v>
      </c>
      <c r="AA26" s="2927">
        <v>10</v>
      </c>
      <c r="AB26" s="2927">
        <v>5</v>
      </c>
      <c r="AC26" s="2927">
        <v>5</v>
      </c>
      <c r="AD26" s="2927">
        <v>4</v>
      </c>
      <c r="AE26" s="2927">
        <v>4</v>
      </c>
      <c r="AF26" s="2927">
        <v>4</v>
      </c>
      <c r="AG26" s="2927">
        <v>8</v>
      </c>
      <c r="AH26" s="2927">
        <v>7</v>
      </c>
      <c r="AI26" s="2927">
        <v>5</v>
      </c>
      <c r="AJ26" s="2927">
        <v>6</v>
      </c>
      <c r="AK26" s="2927">
        <v>4</v>
      </c>
      <c r="AL26" s="2927">
        <v>8</v>
      </c>
      <c r="AM26" s="2925">
        <f>AN26+AO26+AP26+AQ26+AR26+AS26+AT26+AU26+AV26+AW26</f>
        <v>74</v>
      </c>
      <c r="AN26" s="2927">
        <v>15</v>
      </c>
      <c r="AO26" s="2927">
        <v>5</v>
      </c>
      <c r="AP26" s="2927">
        <v>4</v>
      </c>
      <c r="AQ26" s="2927">
        <v>6</v>
      </c>
      <c r="AR26" s="2927">
        <v>9</v>
      </c>
      <c r="AS26" s="2927">
        <v>12</v>
      </c>
      <c r="AT26" s="2927">
        <v>9</v>
      </c>
      <c r="AU26" s="2927">
        <v>4</v>
      </c>
      <c r="AV26" s="2927">
        <v>4</v>
      </c>
      <c r="AW26" s="2927">
        <v>6</v>
      </c>
      <c r="AX26" s="2891"/>
    </row>
    <row r="27" spans="1:50" s="1160" customFormat="1" ht="48.75" customHeight="1" x14ac:dyDescent="0.2">
      <c r="A27" s="2909"/>
      <c r="B27" s="2892"/>
      <c r="C27" s="2883">
        <v>3033250</v>
      </c>
      <c r="D27" s="2907" t="s">
        <v>71</v>
      </c>
      <c r="E27" s="2920">
        <v>5000013</v>
      </c>
      <c r="F27" s="2908" t="s">
        <v>72</v>
      </c>
      <c r="G27" s="2885" t="s">
        <v>2773</v>
      </c>
      <c r="H27" s="2886" t="s">
        <v>71</v>
      </c>
      <c r="I27" s="2921" t="s">
        <v>73</v>
      </c>
      <c r="J27" s="2888">
        <f>+J28</f>
        <v>84</v>
      </c>
      <c r="K27" s="2888">
        <f>+K28</f>
        <v>10</v>
      </c>
      <c r="L27" s="2888">
        <f>+L28</f>
        <v>68</v>
      </c>
      <c r="M27" s="2888">
        <f>+M28</f>
        <v>6</v>
      </c>
      <c r="N27" s="2888">
        <f>+N28</f>
        <v>0</v>
      </c>
      <c r="O27" s="2889" t="s">
        <v>2774</v>
      </c>
      <c r="P27" s="2890">
        <v>532131.59</v>
      </c>
      <c r="Q27" s="2890">
        <v>52087</v>
      </c>
      <c r="R27" s="2890">
        <v>0</v>
      </c>
      <c r="S27" s="2890">
        <v>0</v>
      </c>
      <c r="T27" s="2890">
        <v>0</v>
      </c>
      <c r="U27" s="2890">
        <f>+Q27-P27</f>
        <v>-480044.58999999997</v>
      </c>
      <c r="V27" s="2890">
        <v>0</v>
      </c>
      <c r="W27" s="2888"/>
      <c r="X27" s="2888">
        <f>+Y27+Z27+AM27</f>
        <v>84</v>
      </c>
      <c r="Y27" s="2888">
        <f t="shared" ref="Y27:AW27" si="5">+Y28</f>
        <v>0</v>
      </c>
      <c r="Z27" s="2888">
        <f t="shared" si="5"/>
        <v>43</v>
      </c>
      <c r="AA27" s="2888">
        <f t="shared" si="5"/>
        <v>6</v>
      </c>
      <c r="AB27" s="2888">
        <f t="shared" si="5"/>
        <v>2</v>
      </c>
      <c r="AC27" s="2888">
        <f t="shared" si="5"/>
        <v>3</v>
      </c>
      <c r="AD27" s="2888">
        <f t="shared" si="5"/>
        <v>2</v>
      </c>
      <c r="AE27" s="2888">
        <f t="shared" si="5"/>
        <v>3</v>
      </c>
      <c r="AF27" s="2888">
        <f t="shared" si="5"/>
        <v>3</v>
      </c>
      <c r="AG27" s="2888">
        <f t="shared" si="5"/>
        <v>5</v>
      </c>
      <c r="AH27" s="2888">
        <f t="shared" si="5"/>
        <v>4</v>
      </c>
      <c r="AI27" s="2888">
        <f t="shared" si="5"/>
        <v>5</v>
      </c>
      <c r="AJ27" s="2888">
        <f t="shared" si="5"/>
        <v>4</v>
      </c>
      <c r="AK27" s="2888">
        <f t="shared" si="5"/>
        <v>3</v>
      </c>
      <c r="AL27" s="2888">
        <f t="shared" si="5"/>
        <v>3</v>
      </c>
      <c r="AM27" s="2888">
        <f t="shared" si="5"/>
        <v>41</v>
      </c>
      <c r="AN27" s="2888">
        <f t="shared" si="5"/>
        <v>9</v>
      </c>
      <c r="AO27" s="2888">
        <f t="shared" si="5"/>
        <v>4</v>
      </c>
      <c r="AP27" s="2888">
        <f t="shared" si="5"/>
        <v>2</v>
      </c>
      <c r="AQ27" s="2888">
        <f t="shared" si="5"/>
        <v>3</v>
      </c>
      <c r="AR27" s="2888">
        <f t="shared" si="5"/>
        <v>5</v>
      </c>
      <c r="AS27" s="2888">
        <f t="shared" si="5"/>
        <v>7</v>
      </c>
      <c r="AT27" s="2888">
        <f t="shared" si="5"/>
        <v>5</v>
      </c>
      <c r="AU27" s="2888">
        <f t="shared" si="5"/>
        <v>2</v>
      </c>
      <c r="AV27" s="2888">
        <f t="shared" si="5"/>
        <v>2</v>
      </c>
      <c r="AW27" s="2888">
        <f t="shared" si="5"/>
        <v>2</v>
      </c>
      <c r="AX27" s="2891">
        <v>84</v>
      </c>
    </row>
    <row r="28" spans="1:50" ht="45" x14ac:dyDescent="0.2">
      <c r="A28" s="2909"/>
      <c r="B28" s="2892"/>
      <c r="C28" s="2892"/>
      <c r="D28" s="2910"/>
      <c r="E28" s="2922"/>
      <c r="F28" s="2911"/>
      <c r="G28" s="2912" t="s">
        <v>74</v>
      </c>
      <c r="H28" s="2913" t="s">
        <v>2775</v>
      </c>
      <c r="I28" s="2919" t="s">
        <v>2169</v>
      </c>
      <c r="J28" s="2897">
        <f>SUM(K28:N28)</f>
        <v>84</v>
      </c>
      <c r="K28" s="2928">
        <v>10</v>
      </c>
      <c r="L28" s="2928">
        <v>68</v>
      </c>
      <c r="M28" s="2928">
        <v>6</v>
      </c>
      <c r="N28" s="2928">
        <v>0</v>
      </c>
      <c r="O28" s="2915"/>
      <c r="P28" s="2915"/>
      <c r="Q28" s="2915"/>
      <c r="R28" s="2915"/>
      <c r="S28" s="2915"/>
      <c r="T28" s="2915"/>
      <c r="U28" s="2890"/>
      <c r="V28" s="2915"/>
      <c r="W28" s="2915"/>
      <c r="X28" s="2929">
        <v>84</v>
      </c>
      <c r="Y28" s="2879">
        <v>0</v>
      </c>
      <c r="Z28" s="2925">
        <f>AA28+AB28+AC28+AD28+AE28+AF28+AG28+AH28+AI28+AJ28+AK28+AL28</f>
        <v>43</v>
      </c>
      <c r="AA28" s="2927">
        <v>6</v>
      </c>
      <c r="AB28" s="2927">
        <v>2</v>
      </c>
      <c r="AC28" s="2927">
        <v>3</v>
      </c>
      <c r="AD28" s="2927">
        <v>2</v>
      </c>
      <c r="AE28" s="2927">
        <v>3</v>
      </c>
      <c r="AF28" s="2927">
        <v>3</v>
      </c>
      <c r="AG28" s="2927">
        <v>5</v>
      </c>
      <c r="AH28" s="2927">
        <v>4</v>
      </c>
      <c r="AI28" s="2927">
        <v>5</v>
      </c>
      <c r="AJ28" s="2927">
        <v>4</v>
      </c>
      <c r="AK28" s="2927">
        <v>3</v>
      </c>
      <c r="AL28" s="2927">
        <v>3</v>
      </c>
      <c r="AM28" s="2925">
        <f>AN28+AO28+AP28+AQ28+AR28+AS28+AT28+AU28+AV28+AW28</f>
        <v>41</v>
      </c>
      <c r="AN28" s="2927">
        <v>9</v>
      </c>
      <c r="AO28" s="2927">
        <v>4</v>
      </c>
      <c r="AP28" s="2927">
        <v>2</v>
      </c>
      <c r="AQ28" s="2927">
        <v>3</v>
      </c>
      <c r="AR28" s="2927">
        <v>5</v>
      </c>
      <c r="AS28" s="2927">
        <v>7</v>
      </c>
      <c r="AT28" s="2927">
        <v>5</v>
      </c>
      <c r="AU28" s="2927">
        <v>2</v>
      </c>
      <c r="AV28" s="2927">
        <v>2</v>
      </c>
      <c r="AW28" s="2927">
        <v>2</v>
      </c>
      <c r="AX28" s="2891"/>
    </row>
    <row r="29" spans="1:50" ht="54" x14ac:dyDescent="0.2">
      <c r="A29" s="2909"/>
      <c r="B29" s="2892"/>
      <c r="C29" s="2892"/>
      <c r="D29" s="2910"/>
      <c r="E29" s="2922"/>
      <c r="F29" s="2911"/>
      <c r="G29" s="2912" t="s">
        <v>76</v>
      </c>
      <c r="H29" s="2913" t="s">
        <v>2776</v>
      </c>
      <c r="I29" s="2919" t="s">
        <v>2777</v>
      </c>
      <c r="J29" s="2914">
        <f>SUM(K29:N29)</f>
        <v>216</v>
      </c>
      <c r="K29" s="2923">
        <v>0</v>
      </c>
      <c r="L29" s="2923">
        <v>156</v>
      </c>
      <c r="M29" s="2923">
        <v>60</v>
      </c>
      <c r="N29" s="2923">
        <v>0</v>
      </c>
      <c r="O29" s="2915"/>
      <c r="P29" s="2915"/>
      <c r="Q29" s="2915"/>
      <c r="R29" s="2915"/>
      <c r="S29" s="2915"/>
      <c r="T29" s="2915"/>
      <c r="U29" s="2890"/>
      <c r="V29" s="2915"/>
      <c r="W29" s="2915"/>
      <c r="X29" s="2924">
        <v>216</v>
      </c>
      <c r="Y29" s="2879">
        <v>0</v>
      </c>
      <c r="Z29" s="2925">
        <f>AA29+AB29+AC29+AD29+AE29+AF29+AG29+AH29+AI29+AJ29+AK29+AL29</f>
        <v>115</v>
      </c>
      <c r="AA29" s="2927">
        <v>30</v>
      </c>
      <c r="AB29" s="2927">
        <v>4</v>
      </c>
      <c r="AC29" s="2927">
        <v>4</v>
      </c>
      <c r="AD29" s="2927">
        <v>4</v>
      </c>
      <c r="AE29" s="2927">
        <v>6</v>
      </c>
      <c r="AF29" s="2927">
        <v>5</v>
      </c>
      <c r="AG29" s="2927">
        <v>10</v>
      </c>
      <c r="AH29" s="2927">
        <v>15</v>
      </c>
      <c r="AI29" s="2927">
        <v>12</v>
      </c>
      <c r="AJ29" s="2927">
        <v>7</v>
      </c>
      <c r="AK29" s="2927">
        <v>8</v>
      </c>
      <c r="AL29" s="2927">
        <v>10</v>
      </c>
      <c r="AM29" s="2925">
        <f>AN29+AO29+AP29+AQ29+AR29+AS29+AT29+AU29+AV29+AW29</f>
        <v>101</v>
      </c>
      <c r="AN29" s="2927">
        <v>35</v>
      </c>
      <c r="AO29" s="2927">
        <v>8</v>
      </c>
      <c r="AP29" s="2927">
        <v>5</v>
      </c>
      <c r="AQ29" s="2927">
        <v>6</v>
      </c>
      <c r="AR29" s="2927">
        <v>10</v>
      </c>
      <c r="AS29" s="2927">
        <v>15</v>
      </c>
      <c r="AT29" s="2927">
        <v>9</v>
      </c>
      <c r="AU29" s="2927">
        <v>6</v>
      </c>
      <c r="AV29" s="2927">
        <v>3</v>
      </c>
      <c r="AW29" s="2927">
        <v>4</v>
      </c>
      <c r="AX29" s="2891"/>
    </row>
    <row r="30" spans="1:50" ht="63" x14ac:dyDescent="0.2">
      <c r="A30" s="2909"/>
      <c r="B30" s="2892"/>
      <c r="C30" s="2901"/>
      <c r="D30" s="2917"/>
      <c r="E30" s="2926"/>
      <c r="F30" s="2918"/>
      <c r="G30" s="2912" t="s">
        <v>78</v>
      </c>
      <c r="H30" s="2913" t="s">
        <v>2778</v>
      </c>
      <c r="I30" s="2919" t="s">
        <v>2779</v>
      </c>
      <c r="J30" s="2914">
        <f>SUM(K30:N30)</f>
        <v>84</v>
      </c>
      <c r="K30" s="2923">
        <v>0</v>
      </c>
      <c r="L30" s="2923">
        <v>50</v>
      </c>
      <c r="M30" s="2923">
        <v>34</v>
      </c>
      <c r="N30" s="2923">
        <v>0</v>
      </c>
      <c r="O30" s="2915"/>
      <c r="P30" s="2915"/>
      <c r="Q30" s="2915"/>
      <c r="R30" s="2915"/>
      <c r="S30" s="2915"/>
      <c r="T30" s="2915"/>
      <c r="U30" s="2890"/>
      <c r="V30" s="2915"/>
      <c r="W30" s="2915"/>
      <c r="X30" s="2924">
        <v>84</v>
      </c>
      <c r="Y30" s="2879">
        <v>0</v>
      </c>
      <c r="Z30" s="2925">
        <f>AA30+AB30+AC30+AD30+AE30+AF30+AG30+AH30+AI30+AJ30+AK30+AL30</f>
        <v>43</v>
      </c>
      <c r="AA30" s="2927">
        <v>6</v>
      </c>
      <c r="AB30" s="2927">
        <v>2</v>
      </c>
      <c r="AC30" s="2927">
        <v>3</v>
      </c>
      <c r="AD30" s="2927">
        <v>2</v>
      </c>
      <c r="AE30" s="2927">
        <v>3</v>
      </c>
      <c r="AF30" s="2927">
        <v>3</v>
      </c>
      <c r="AG30" s="2927">
        <v>5</v>
      </c>
      <c r="AH30" s="2927">
        <v>4</v>
      </c>
      <c r="AI30" s="2927">
        <v>5</v>
      </c>
      <c r="AJ30" s="2927">
        <v>4</v>
      </c>
      <c r="AK30" s="2927">
        <v>3</v>
      </c>
      <c r="AL30" s="2927">
        <v>3</v>
      </c>
      <c r="AM30" s="2925">
        <f>AN30+AO30+AP30+AQ30+AR30+AS30+AT30+AU30+AV30+AW30</f>
        <v>41</v>
      </c>
      <c r="AN30" s="2927">
        <v>9</v>
      </c>
      <c r="AO30" s="2927">
        <v>4</v>
      </c>
      <c r="AP30" s="2927">
        <v>2</v>
      </c>
      <c r="AQ30" s="2927">
        <v>3</v>
      </c>
      <c r="AR30" s="2927">
        <v>5</v>
      </c>
      <c r="AS30" s="2927">
        <v>7</v>
      </c>
      <c r="AT30" s="2927">
        <v>5</v>
      </c>
      <c r="AU30" s="2927">
        <v>2</v>
      </c>
      <c r="AV30" s="2927">
        <v>2</v>
      </c>
      <c r="AW30" s="2927">
        <v>2</v>
      </c>
      <c r="AX30" s="2891"/>
    </row>
    <row r="31" spans="1:50" s="1160" customFormat="1" ht="81.75" customHeight="1" x14ac:dyDescent="0.2">
      <c r="A31" s="2909"/>
      <c r="B31" s="2892"/>
      <c r="C31" s="2883">
        <v>3033251</v>
      </c>
      <c r="D31" s="2907" t="s">
        <v>80</v>
      </c>
      <c r="E31" s="2920">
        <v>5000014</v>
      </c>
      <c r="F31" s="2908" t="s">
        <v>81</v>
      </c>
      <c r="G31" s="2885" t="s">
        <v>2780</v>
      </c>
      <c r="H31" s="2886" t="s">
        <v>80</v>
      </c>
      <c r="I31" s="2887" t="s">
        <v>82</v>
      </c>
      <c r="J31" s="2888">
        <f>+J32+J34</f>
        <v>2655</v>
      </c>
      <c r="K31" s="2888">
        <f>+K32+K34</f>
        <v>657</v>
      </c>
      <c r="L31" s="2888">
        <f>+L32+L34</f>
        <v>661</v>
      </c>
      <c r="M31" s="2888">
        <f>+M32+M34</f>
        <v>668</v>
      </c>
      <c r="N31" s="2888">
        <f>+N32+N34</f>
        <v>669</v>
      </c>
      <c r="O31" s="2889" t="s">
        <v>2781</v>
      </c>
      <c r="P31" s="2890">
        <v>476855.87</v>
      </c>
      <c r="Q31" s="2890">
        <v>64131</v>
      </c>
      <c r="R31" s="2890">
        <v>0</v>
      </c>
      <c r="S31" s="2890">
        <v>0</v>
      </c>
      <c r="T31" s="2890">
        <v>0</v>
      </c>
      <c r="U31" s="2890">
        <f>+Q31-P31</f>
        <v>-412724.87</v>
      </c>
      <c r="V31" s="2890">
        <v>0</v>
      </c>
      <c r="W31" s="2888"/>
      <c r="X31" s="2888">
        <f>+Y31+Z31+AM31</f>
        <v>2655</v>
      </c>
      <c r="Y31" s="2888">
        <f t="shared" ref="Y31:AW31" si="6">+Y32+Y34</f>
        <v>0</v>
      </c>
      <c r="Z31" s="2888">
        <f t="shared" si="6"/>
        <v>1337</v>
      </c>
      <c r="AA31" s="2888">
        <f t="shared" si="6"/>
        <v>416</v>
      </c>
      <c r="AB31" s="2888">
        <f t="shared" si="6"/>
        <v>60</v>
      </c>
      <c r="AC31" s="2888">
        <f t="shared" si="6"/>
        <v>52</v>
      </c>
      <c r="AD31" s="2888">
        <f t="shared" si="6"/>
        <v>50</v>
      </c>
      <c r="AE31" s="2888">
        <f t="shared" si="6"/>
        <v>82</v>
      </c>
      <c r="AF31" s="2888">
        <f t="shared" si="6"/>
        <v>56</v>
      </c>
      <c r="AG31" s="2888">
        <f t="shared" si="6"/>
        <v>93</v>
      </c>
      <c r="AH31" s="2888">
        <f t="shared" si="6"/>
        <v>128</v>
      </c>
      <c r="AI31" s="2888">
        <f t="shared" si="6"/>
        <v>135</v>
      </c>
      <c r="AJ31" s="2888">
        <f t="shared" si="6"/>
        <v>74</v>
      </c>
      <c r="AK31" s="2888">
        <f t="shared" si="6"/>
        <v>83</v>
      </c>
      <c r="AL31" s="2888">
        <f t="shared" si="6"/>
        <v>108</v>
      </c>
      <c r="AM31" s="2888">
        <f t="shared" si="6"/>
        <v>1318</v>
      </c>
      <c r="AN31" s="2888">
        <f t="shared" si="6"/>
        <v>457</v>
      </c>
      <c r="AO31" s="2888">
        <f t="shared" si="6"/>
        <v>99</v>
      </c>
      <c r="AP31" s="2888">
        <f t="shared" si="6"/>
        <v>48</v>
      </c>
      <c r="AQ31" s="2888">
        <f t="shared" si="6"/>
        <v>81</v>
      </c>
      <c r="AR31" s="2888">
        <f t="shared" si="6"/>
        <v>137</v>
      </c>
      <c r="AS31" s="2888">
        <f t="shared" si="6"/>
        <v>193</v>
      </c>
      <c r="AT31" s="2888">
        <f t="shared" si="6"/>
        <v>110</v>
      </c>
      <c r="AU31" s="2888">
        <f t="shared" si="6"/>
        <v>78</v>
      </c>
      <c r="AV31" s="2888">
        <f t="shared" si="6"/>
        <v>47</v>
      </c>
      <c r="AW31" s="2888">
        <f t="shared" si="6"/>
        <v>68</v>
      </c>
      <c r="AX31" s="2891">
        <v>2655</v>
      </c>
    </row>
    <row r="32" spans="1:50" ht="36" x14ac:dyDescent="0.2">
      <c r="A32" s="2909"/>
      <c r="B32" s="2892"/>
      <c r="C32" s="2892"/>
      <c r="D32" s="2910"/>
      <c r="E32" s="2922"/>
      <c r="F32" s="2911"/>
      <c r="G32" s="2912" t="s">
        <v>83</v>
      </c>
      <c r="H32" s="2913" t="s">
        <v>2782</v>
      </c>
      <c r="I32" s="2896"/>
      <c r="J32" s="2897">
        <f>SUM(K32:N32)</f>
        <v>1757</v>
      </c>
      <c r="K32" s="2930">
        <v>436</v>
      </c>
      <c r="L32" s="2930">
        <v>437</v>
      </c>
      <c r="M32" s="2930">
        <v>442</v>
      </c>
      <c r="N32" s="2930">
        <v>442</v>
      </c>
      <c r="O32" s="2915"/>
      <c r="P32" s="2915"/>
      <c r="Q32" s="2915"/>
      <c r="R32" s="2915"/>
      <c r="S32" s="2915"/>
      <c r="T32" s="2915"/>
      <c r="U32" s="2890"/>
      <c r="V32" s="2915"/>
      <c r="W32" s="2915"/>
      <c r="X32" s="2924">
        <v>1757</v>
      </c>
      <c r="Y32" s="2879">
        <v>0</v>
      </c>
      <c r="Z32" s="2931">
        <f>AA32+AB32+AC32+AD32+AE32+AF32+AG32+AH32+AI32+AJ32+AK32+AL32</f>
        <v>888</v>
      </c>
      <c r="AA32" s="2932">
        <v>276</v>
      </c>
      <c r="AB32" s="2932">
        <v>40</v>
      </c>
      <c r="AC32" s="2932">
        <v>37</v>
      </c>
      <c r="AD32" s="2932">
        <v>34</v>
      </c>
      <c r="AE32" s="2932">
        <v>54</v>
      </c>
      <c r="AF32" s="2932">
        <v>37</v>
      </c>
      <c r="AG32" s="2932">
        <v>61</v>
      </c>
      <c r="AH32" s="2932">
        <v>85</v>
      </c>
      <c r="AI32" s="2932">
        <v>89</v>
      </c>
      <c r="AJ32" s="2932">
        <v>49</v>
      </c>
      <c r="AK32" s="2932">
        <v>53</v>
      </c>
      <c r="AL32" s="2932">
        <v>73</v>
      </c>
      <c r="AM32" s="2931">
        <f>AN32+AO32+AP32+AQ32+AR32+AS32+AT32+AU32+AV32+AW32</f>
        <v>869</v>
      </c>
      <c r="AN32" s="2932">
        <v>297</v>
      </c>
      <c r="AO32" s="2932">
        <v>68</v>
      </c>
      <c r="AP32" s="2932">
        <v>32</v>
      </c>
      <c r="AQ32" s="2932">
        <v>53</v>
      </c>
      <c r="AR32" s="2932">
        <v>90</v>
      </c>
      <c r="AS32" s="2932">
        <v>133</v>
      </c>
      <c r="AT32" s="2932">
        <v>70</v>
      </c>
      <c r="AU32" s="2932">
        <v>50</v>
      </c>
      <c r="AV32" s="2932">
        <v>33</v>
      </c>
      <c r="AW32" s="2932">
        <v>43</v>
      </c>
      <c r="AX32" s="2891"/>
    </row>
    <row r="33" spans="1:50" ht="36" x14ac:dyDescent="0.2">
      <c r="A33" s="2909"/>
      <c r="B33" s="2892"/>
      <c r="C33" s="2892"/>
      <c r="D33" s="2910"/>
      <c r="E33" s="2922"/>
      <c r="F33" s="2911"/>
      <c r="G33" s="2912" t="s">
        <v>85</v>
      </c>
      <c r="H33" s="2913" t="s">
        <v>2783</v>
      </c>
      <c r="I33" s="2896"/>
      <c r="J33" s="2914">
        <f>SUM(K33:N33)</f>
        <v>130</v>
      </c>
      <c r="K33" s="2923">
        <v>24</v>
      </c>
      <c r="L33" s="2923">
        <v>40</v>
      </c>
      <c r="M33" s="2923">
        <v>43</v>
      </c>
      <c r="N33" s="2923">
        <v>23</v>
      </c>
      <c r="O33" s="2915"/>
      <c r="P33" s="2915"/>
      <c r="Q33" s="2915"/>
      <c r="R33" s="2915"/>
      <c r="S33" s="2915"/>
      <c r="T33" s="2915"/>
      <c r="U33" s="2890"/>
      <c r="V33" s="2915"/>
      <c r="W33" s="2915"/>
      <c r="X33" s="2924">
        <v>130</v>
      </c>
      <c r="Y33" s="2879">
        <v>0</v>
      </c>
      <c r="Z33" s="2931">
        <f>AA33+AB33+AC33+AD33+AE33+AF33+AG33+AH33+AI33+AJ33+AK33+AL33</f>
        <v>71</v>
      </c>
      <c r="AA33" s="2927">
        <v>16</v>
      </c>
      <c r="AB33" s="2927">
        <v>4</v>
      </c>
      <c r="AC33" s="2927">
        <v>4</v>
      </c>
      <c r="AD33" s="2927">
        <v>4</v>
      </c>
      <c r="AE33" s="2927">
        <v>4</v>
      </c>
      <c r="AF33" s="2927">
        <v>4</v>
      </c>
      <c r="AG33" s="2927">
        <v>5</v>
      </c>
      <c r="AH33" s="2927">
        <v>10</v>
      </c>
      <c r="AI33" s="2927">
        <v>7</v>
      </c>
      <c r="AJ33" s="2927">
        <v>4</v>
      </c>
      <c r="AK33" s="2927">
        <v>4</v>
      </c>
      <c r="AL33" s="2927">
        <v>5</v>
      </c>
      <c r="AM33" s="2931">
        <f>AN33+AO33+AP33+AQ33+AR33+AS33+AT33+AU33+AV33+AW33</f>
        <v>59</v>
      </c>
      <c r="AN33" s="2927">
        <v>15</v>
      </c>
      <c r="AO33" s="2927">
        <v>5</v>
      </c>
      <c r="AP33" s="2927">
        <v>3</v>
      </c>
      <c r="AQ33" s="2927">
        <v>6</v>
      </c>
      <c r="AR33" s="2927">
        <v>6</v>
      </c>
      <c r="AS33" s="2927">
        <v>9</v>
      </c>
      <c r="AT33" s="2927">
        <v>5</v>
      </c>
      <c r="AU33" s="2927">
        <v>4</v>
      </c>
      <c r="AV33" s="2927">
        <v>3</v>
      </c>
      <c r="AW33" s="2927">
        <v>3</v>
      </c>
      <c r="AX33" s="2891"/>
    </row>
    <row r="34" spans="1:50" ht="36" x14ac:dyDescent="0.2">
      <c r="A34" s="2909"/>
      <c r="B34" s="2892"/>
      <c r="C34" s="2892"/>
      <c r="D34" s="2910"/>
      <c r="E34" s="2922"/>
      <c r="F34" s="2911"/>
      <c r="G34" s="2912" t="s">
        <v>87</v>
      </c>
      <c r="H34" s="2913" t="s">
        <v>2784</v>
      </c>
      <c r="I34" s="2896"/>
      <c r="J34" s="2897">
        <f>SUM(K34:N34)</f>
        <v>898</v>
      </c>
      <c r="K34" s="2930">
        <v>221</v>
      </c>
      <c r="L34" s="2930">
        <v>224</v>
      </c>
      <c r="M34" s="2930">
        <v>226</v>
      </c>
      <c r="N34" s="2930">
        <v>227</v>
      </c>
      <c r="O34" s="2915"/>
      <c r="P34" s="2915"/>
      <c r="Q34" s="2915"/>
      <c r="R34" s="2915"/>
      <c r="S34" s="2915"/>
      <c r="T34" s="2915"/>
      <c r="U34" s="2890"/>
      <c r="V34" s="2915"/>
      <c r="W34" s="2915"/>
      <c r="X34" s="2924">
        <v>898</v>
      </c>
      <c r="Y34" s="2879">
        <v>0</v>
      </c>
      <c r="Z34" s="2931">
        <f>AA34+AB34+AC34+AD34+AE34+AF34+AG34+AH34+AI34+AJ34+AK34+AL34</f>
        <v>449</v>
      </c>
      <c r="AA34" s="2932">
        <v>140</v>
      </c>
      <c r="AB34" s="2932">
        <v>20</v>
      </c>
      <c r="AC34" s="2932">
        <v>15</v>
      </c>
      <c r="AD34" s="2932">
        <v>16</v>
      </c>
      <c r="AE34" s="2932">
        <v>28</v>
      </c>
      <c r="AF34" s="2932">
        <v>19</v>
      </c>
      <c r="AG34" s="2932">
        <v>32</v>
      </c>
      <c r="AH34" s="2932">
        <v>43</v>
      </c>
      <c r="AI34" s="2932">
        <v>46</v>
      </c>
      <c r="AJ34" s="2932">
        <v>25</v>
      </c>
      <c r="AK34" s="2932">
        <v>30</v>
      </c>
      <c r="AL34" s="2932">
        <v>35</v>
      </c>
      <c r="AM34" s="2931">
        <f>AN34+AO34+AP34+AQ34+AR34+AS34+AT34+AU34+AV34+AW34</f>
        <v>449</v>
      </c>
      <c r="AN34" s="2932">
        <v>160</v>
      </c>
      <c r="AO34" s="2932">
        <v>31</v>
      </c>
      <c r="AP34" s="2932">
        <v>16</v>
      </c>
      <c r="AQ34" s="2932">
        <v>28</v>
      </c>
      <c r="AR34" s="2932">
        <v>47</v>
      </c>
      <c r="AS34" s="2932">
        <v>60</v>
      </c>
      <c r="AT34" s="2932">
        <v>40</v>
      </c>
      <c r="AU34" s="2932">
        <v>28</v>
      </c>
      <c r="AV34" s="2932">
        <v>14</v>
      </c>
      <c r="AW34" s="2932">
        <v>25</v>
      </c>
      <c r="AX34" s="2891"/>
    </row>
    <row r="35" spans="1:50" ht="63" x14ac:dyDescent="0.2">
      <c r="A35" s="2909"/>
      <c r="B35" s="2892"/>
      <c r="C35" s="2901"/>
      <c r="D35" s="2917"/>
      <c r="E35" s="2926"/>
      <c r="F35" s="2918"/>
      <c r="G35" s="2912" t="s">
        <v>89</v>
      </c>
      <c r="H35" s="2913" t="s">
        <v>2785</v>
      </c>
      <c r="I35" s="2903"/>
      <c r="J35" s="2914">
        <f>SUM(K35:N35)</f>
        <v>1777</v>
      </c>
      <c r="K35" s="2923">
        <v>439</v>
      </c>
      <c r="L35" s="2923">
        <v>443</v>
      </c>
      <c r="M35" s="2923">
        <v>447</v>
      </c>
      <c r="N35" s="2923">
        <v>448</v>
      </c>
      <c r="O35" s="2915"/>
      <c r="P35" s="2915"/>
      <c r="Q35" s="2915"/>
      <c r="R35" s="2915"/>
      <c r="S35" s="2915"/>
      <c r="T35" s="2915"/>
      <c r="U35" s="2890"/>
      <c r="V35" s="2915"/>
      <c r="W35" s="2915"/>
      <c r="X35" s="2924">
        <v>1777</v>
      </c>
      <c r="Y35" s="2879">
        <v>0</v>
      </c>
      <c r="Z35" s="2931">
        <f>AA35+AB35+AC35+AD35+AE35+AF35+AG35+AH35+AI35+AJ35+AK35+AL35</f>
        <v>894</v>
      </c>
      <c r="AA35" s="2932">
        <v>277</v>
      </c>
      <c r="AB35" s="2932">
        <v>40</v>
      </c>
      <c r="AC35" s="2932">
        <v>37</v>
      </c>
      <c r="AD35" s="2932">
        <v>33</v>
      </c>
      <c r="AE35" s="2932">
        <v>55</v>
      </c>
      <c r="AF35" s="2932">
        <v>38</v>
      </c>
      <c r="AG35" s="2932">
        <v>63</v>
      </c>
      <c r="AH35" s="2932">
        <v>83</v>
      </c>
      <c r="AI35" s="2932">
        <v>89</v>
      </c>
      <c r="AJ35" s="2932">
        <v>50</v>
      </c>
      <c r="AK35" s="2932">
        <v>58</v>
      </c>
      <c r="AL35" s="2932">
        <v>71</v>
      </c>
      <c r="AM35" s="2931">
        <f>AN35+AO35+AP35+AQ35+AR35+AS35+AT35+AU35+AV35+AW35</f>
        <v>883</v>
      </c>
      <c r="AN35" s="2932">
        <v>310</v>
      </c>
      <c r="AO35" s="2932">
        <v>64</v>
      </c>
      <c r="AP35" s="2932">
        <v>32</v>
      </c>
      <c r="AQ35" s="2932">
        <v>55</v>
      </c>
      <c r="AR35" s="2932">
        <v>92</v>
      </c>
      <c r="AS35" s="2932">
        <v>125</v>
      </c>
      <c r="AT35" s="2932">
        <v>75</v>
      </c>
      <c r="AU35" s="2932">
        <v>52</v>
      </c>
      <c r="AV35" s="2932">
        <v>33</v>
      </c>
      <c r="AW35" s="2932">
        <v>45</v>
      </c>
      <c r="AX35" s="2891"/>
    </row>
    <row r="36" spans="1:50" ht="63" customHeight="1" x14ac:dyDescent="0.2">
      <c r="A36" s="2909"/>
      <c r="B36" s="2892"/>
      <c r="C36" s="2883">
        <v>3000733</v>
      </c>
      <c r="D36" s="2933" t="s">
        <v>2786</v>
      </c>
      <c r="E36" s="2920">
        <v>5005326</v>
      </c>
      <c r="F36" s="2934" t="s">
        <v>2787</v>
      </c>
      <c r="G36" s="2885" t="s">
        <v>2788</v>
      </c>
      <c r="H36" s="2886" t="s">
        <v>2789</v>
      </c>
      <c r="I36" s="2935" t="s">
        <v>572</v>
      </c>
      <c r="J36" s="2914">
        <f>+J37</f>
        <v>1994</v>
      </c>
      <c r="K36" s="2923">
        <f>+K37</f>
        <v>320</v>
      </c>
      <c r="L36" s="2923">
        <f>+L37</f>
        <v>560</v>
      </c>
      <c r="M36" s="2923">
        <f>+M37</f>
        <v>560</v>
      </c>
      <c r="N36" s="2923">
        <f>+N37</f>
        <v>554</v>
      </c>
      <c r="O36" s="2936">
        <v>113</v>
      </c>
      <c r="P36" s="2937">
        <v>0</v>
      </c>
      <c r="Q36" s="2937">
        <v>0</v>
      </c>
      <c r="R36" s="2890">
        <v>0</v>
      </c>
      <c r="S36" s="2890">
        <v>0</v>
      </c>
      <c r="T36" s="2890">
        <v>0</v>
      </c>
      <c r="U36" s="2890">
        <f>+Q36-P36</f>
        <v>0</v>
      </c>
      <c r="V36" s="2915"/>
      <c r="W36" s="2915"/>
      <c r="X36" s="2879">
        <f>+X37</f>
        <v>1994</v>
      </c>
      <c r="Y36" s="2879">
        <f>+Y37</f>
        <v>1994</v>
      </c>
      <c r="Z36" s="2938"/>
      <c r="AA36" s="2932"/>
      <c r="AB36" s="2932"/>
      <c r="AC36" s="2932"/>
      <c r="AD36" s="2932"/>
      <c r="AE36" s="2932"/>
      <c r="AF36" s="2932"/>
      <c r="AG36" s="2932"/>
      <c r="AH36" s="2932"/>
      <c r="AI36" s="2932"/>
      <c r="AJ36" s="2932"/>
      <c r="AK36" s="2932"/>
      <c r="AL36" s="2932"/>
      <c r="AM36" s="2938"/>
      <c r="AN36" s="2932"/>
      <c r="AO36" s="2932"/>
      <c r="AP36" s="2932"/>
      <c r="AQ36" s="2932"/>
      <c r="AR36" s="2932"/>
      <c r="AS36" s="2932"/>
      <c r="AT36" s="2932"/>
      <c r="AU36" s="2932"/>
      <c r="AV36" s="2932"/>
      <c r="AW36" s="2932"/>
      <c r="AX36" s="2939"/>
    </row>
    <row r="37" spans="1:50" ht="27" x14ac:dyDescent="0.2">
      <c r="A37" s="2909"/>
      <c r="B37" s="2892"/>
      <c r="C37" s="2892"/>
      <c r="D37" s="2940"/>
      <c r="E37" s="2922"/>
      <c r="F37" s="2941"/>
      <c r="G37" s="2912" t="s">
        <v>2790</v>
      </c>
      <c r="H37" s="2942" t="s">
        <v>2158</v>
      </c>
      <c r="I37" s="2935" t="s">
        <v>572</v>
      </c>
      <c r="J37" s="2943">
        <f>SUM(K37:N37)</f>
        <v>1994</v>
      </c>
      <c r="K37" s="2923">
        <v>320</v>
      </c>
      <c r="L37" s="2923">
        <v>560</v>
      </c>
      <c r="M37" s="2923">
        <v>560</v>
      </c>
      <c r="N37" s="2923">
        <v>554</v>
      </c>
      <c r="O37" s="2915"/>
      <c r="P37" s="2915"/>
      <c r="Q37" s="2915"/>
      <c r="R37" s="2915"/>
      <c r="S37" s="2915"/>
      <c r="T37" s="2915"/>
      <c r="U37" s="2890"/>
      <c r="V37" s="2915"/>
      <c r="W37" s="2915"/>
      <c r="X37" s="2924">
        <v>1994</v>
      </c>
      <c r="Y37" s="2879">
        <v>1994</v>
      </c>
      <c r="Z37" s="2938"/>
      <c r="AA37" s="2932"/>
      <c r="AB37" s="2932"/>
      <c r="AC37" s="2932"/>
      <c r="AD37" s="2932"/>
      <c r="AE37" s="2932"/>
      <c r="AF37" s="2932"/>
      <c r="AG37" s="2932"/>
      <c r="AH37" s="2932"/>
      <c r="AI37" s="2932"/>
      <c r="AJ37" s="2932"/>
      <c r="AK37" s="2932"/>
      <c r="AL37" s="2932"/>
      <c r="AM37" s="2938"/>
      <c r="AN37" s="2932"/>
      <c r="AO37" s="2932"/>
      <c r="AP37" s="2932"/>
      <c r="AQ37" s="2932"/>
      <c r="AR37" s="2932"/>
      <c r="AS37" s="2932"/>
      <c r="AT37" s="2932"/>
      <c r="AU37" s="2932"/>
      <c r="AV37" s="2932"/>
      <c r="AW37" s="2932"/>
      <c r="AX37" s="2939"/>
    </row>
    <row r="38" spans="1:50" ht="27" x14ac:dyDescent="0.2">
      <c r="A38" s="2909"/>
      <c r="B38" s="2892"/>
      <c r="C38" s="2892"/>
      <c r="D38" s="2940"/>
      <c r="E38" s="2922"/>
      <c r="F38" s="2941"/>
      <c r="G38" s="2912" t="s">
        <v>2791</v>
      </c>
      <c r="H38" s="2942" t="s">
        <v>2792</v>
      </c>
      <c r="I38" s="2935" t="s">
        <v>572</v>
      </c>
      <c r="J38" s="2914">
        <f>SUM(K38:N38)</f>
        <v>6</v>
      </c>
      <c r="K38" s="2923">
        <v>0</v>
      </c>
      <c r="L38" s="2923">
        <v>3</v>
      </c>
      <c r="M38" s="2923">
        <v>3</v>
      </c>
      <c r="N38" s="2923">
        <v>0</v>
      </c>
      <c r="O38" s="2915"/>
      <c r="P38" s="2915"/>
      <c r="Q38" s="2915"/>
      <c r="R38" s="2915"/>
      <c r="S38" s="2915"/>
      <c r="T38" s="2915"/>
      <c r="U38" s="2890"/>
      <c r="V38" s="2915"/>
      <c r="W38" s="2915"/>
      <c r="X38" s="2924">
        <v>6</v>
      </c>
      <c r="Y38" s="2879">
        <v>6</v>
      </c>
      <c r="Z38" s="2938"/>
      <c r="AA38" s="2932"/>
      <c r="AB38" s="2932"/>
      <c r="AC38" s="2932"/>
      <c r="AD38" s="2932"/>
      <c r="AE38" s="2932"/>
      <c r="AF38" s="2932"/>
      <c r="AG38" s="2932"/>
      <c r="AH38" s="2932"/>
      <c r="AI38" s="2932"/>
      <c r="AJ38" s="2932"/>
      <c r="AK38" s="2932"/>
      <c r="AL38" s="2932"/>
      <c r="AM38" s="2938"/>
      <c r="AN38" s="2932"/>
      <c r="AO38" s="2932"/>
      <c r="AP38" s="2932"/>
      <c r="AQ38" s="2932"/>
      <c r="AR38" s="2932"/>
      <c r="AS38" s="2932"/>
      <c r="AT38" s="2932"/>
      <c r="AU38" s="2932"/>
      <c r="AV38" s="2932"/>
      <c r="AW38" s="2932"/>
      <c r="AX38" s="2939"/>
    </row>
    <row r="39" spans="1:50" ht="27" x14ac:dyDescent="0.2">
      <c r="A39" s="2944"/>
      <c r="B39" s="2901"/>
      <c r="C39" s="2901"/>
      <c r="D39" s="2945"/>
      <c r="E39" s="2926"/>
      <c r="F39" s="2946"/>
      <c r="G39" s="2912" t="s">
        <v>2793</v>
      </c>
      <c r="H39" s="2942" t="s">
        <v>2794</v>
      </c>
      <c r="I39" s="2935" t="s">
        <v>572</v>
      </c>
      <c r="J39" s="2914">
        <f>SUM(K39:N39)</f>
        <v>5480</v>
      </c>
      <c r="K39" s="2923">
        <v>1000</v>
      </c>
      <c r="L39" s="2923">
        <v>1650</v>
      </c>
      <c r="M39" s="2923">
        <v>1650</v>
      </c>
      <c r="N39" s="2923">
        <v>1180</v>
      </c>
      <c r="O39" s="2915"/>
      <c r="P39" s="2915"/>
      <c r="Q39" s="2915"/>
      <c r="R39" s="2915"/>
      <c r="S39" s="2915"/>
      <c r="T39" s="2915"/>
      <c r="U39" s="2890"/>
      <c r="V39" s="2915"/>
      <c r="W39" s="2915"/>
      <c r="X39" s="2924">
        <v>5480</v>
      </c>
      <c r="Y39" s="2879">
        <v>5480</v>
      </c>
      <c r="Z39" s="2938"/>
      <c r="AA39" s="2932"/>
      <c r="AB39" s="2932"/>
      <c r="AC39" s="2932"/>
      <c r="AD39" s="2932"/>
      <c r="AE39" s="2932"/>
      <c r="AF39" s="2932"/>
      <c r="AG39" s="2932"/>
      <c r="AH39" s="2932"/>
      <c r="AI39" s="2932"/>
      <c r="AJ39" s="2932"/>
      <c r="AK39" s="2932"/>
      <c r="AL39" s="2932"/>
      <c r="AM39" s="2938"/>
      <c r="AN39" s="2932"/>
      <c r="AO39" s="2932"/>
      <c r="AP39" s="2932"/>
      <c r="AQ39" s="2932"/>
      <c r="AR39" s="2932"/>
      <c r="AS39" s="2932"/>
      <c r="AT39" s="2932"/>
      <c r="AU39" s="2932"/>
      <c r="AV39" s="2932"/>
      <c r="AW39" s="2932"/>
      <c r="AX39" s="2939"/>
    </row>
    <row r="40" spans="1:50" s="1160" customFormat="1" ht="18.75" customHeight="1" x14ac:dyDescent="0.2">
      <c r="A40" s="2905" t="s">
        <v>91</v>
      </c>
      <c r="B40" s="2905"/>
      <c r="C40" s="2905"/>
      <c r="D40" s="2905"/>
      <c r="E40" s="2905"/>
      <c r="F40" s="2905"/>
      <c r="G40" s="2905"/>
      <c r="H40" s="2905"/>
      <c r="I40" s="2905"/>
      <c r="J40" s="2905"/>
      <c r="K40" s="2905"/>
      <c r="L40" s="2905"/>
      <c r="M40" s="2905"/>
      <c r="N40" s="2905"/>
      <c r="O40" s="2905"/>
      <c r="P40" s="2905"/>
      <c r="Q40" s="2905"/>
      <c r="R40" s="2905"/>
      <c r="S40" s="2905"/>
      <c r="T40" s="2905"/>
      <c r="U40" s="2905"/>
      <c r="V40" s="2905"/>
      <c r="W40" s="2905"/>
      <c r="X40" s="2888"/>
      <c r="Y40" s="2879"/>
      <c r="Z40" s="2879"/>
      <c r="AA40" s="2879"/>
      <c r="AB40" s="2879"/>
      <c r="AC40" s="2879"/>
      <c r="AD40" s="2879"/>
      <c r="AE40" s="2879"/>
      <c r="AF40" s="2879"/>
      <c r="AG40" s="2879"/>
      <c r="AH40" s="2879"/>
      <c r="AI40" s="2879"/>
      <c r="AJ40" s="2879"/>
      <c r="AK40" s="2879"/>
      <c r="AL40" s="2879"/>
      <c r="AM40" s="2879"/>
      <c r="AN40" s="2879"/>
      <c r="AO40" s="2879"/>
      <c r="AP40" s="2879"/>
      <c r="AQ40" s="2879"/>
      <c r="AR40" s="2879"/>
      <c r="AS40" s="2879"/>
      <c r="AT40" s="2879"/>
      <c r="AU40" s="2879"/>
      <c r="AV40" s="2879"/>
      <c r="AW40" s="2879"/>
      <c r="AX40" s="2880"/>
    </row>
    <row r="41" spans="1:50" s="1160" customFormat="1" ht="31.5" customHeight="1" x14ac:dyDescent="0.2">
      <c r="A41" s="2947" t="s">
        <v>92</v>
      </c>
      <c r="B41" s="2948" t="s">
        <v>93</v>
      </c>
      <c r="C41" s="2934" t="s">
        <v>94</v>
      </c>
      <c r="D41" s="2907" t="s">
        <v>95</v>
      </c>
      <c r="E41" s="2883">
        <v>5000017</v>
      </c>
      <c r="F41" s="2908" t="s">
        <v>96</v>
      </c>
      <c r="G41" s="2885" t="s">
        <v>2795</v>
      </c>
      <c r="H41" s="2886" t="s">
        <v>95</v>
      </c>
      <c r="I41" s="2887" t="s">
        <v>97</v>
      </c>
      <c r="J41" s="2888">
        <f>SUM(J42:J47)</f>
        <v>4100</v>
      </c>
      <c r="K41" s="2888">
        <f>SUM(K42:K47)</f>
        <v>993</v>
      </c>
      <c r="L41" s="2888">
        <f>SUM(L42:L47)</f>
        <v>1050</v>
      </c>
      <c r="M41" s="2888">
        <f>SUM(M42:M47)</f>
        <v>1047</v>
      </c>
      <c r="N41" s="2888">
        <f>SUM(N42:N47)</f>
        <v>1010</v>
      </c>
      <c r="O41" s="2889" t="s">
        <v>2796</v>
      </c>
      <c r="P41" s="2890">
        <v>399244.41</v>
      </c>
      <c r="Q41" s="2890">
        <v>148547</v>
      </c>
      <c r="R41" s="2890">
        <v>0</v>
      </c>
      <c r="S41" s="2890">
        <v>0</v>
      </c>
      <c r="T41" s="2890">
        <v>0</v>
      </c>
      <c r="U41" s="2890">
        <f>+Q41-P41</f>
        <v>-250697.40999999997</v>
      </c>
      <c r="V41" s="2890">
        <v>84416</v>
      </c>
      <c r="W41" s="2888"/>
      <c r="X41" s="2888">
        <f>+Y41+Z41+AM41</f>
        <v>4100</v>
      </c>
      <c r="Y41" s="2888">
        <f t="shared" ref="Y41:AW41" si="7">SUM(Y42:Y47)</f>
        <v>0</v>
      </c>
      <c r="Z41" s="2888">
        <f t="shared" si="7"/>
        <v>2028</v>
      </c>
      <c r="AA41" s="2888">
        <f t="shared" si="7"/>
        <v>872</v>
      </c>
      <c r="AB41" s="2888">
        <f t="shared" si="7"/>
        <v>65</v>
      </c>
      <c r="AC41" s="2888">
        <f t="shared" si="7"/>
        <v>65</v>
      </c>
      <c r="AD41" s="2888">
        <f t="shared" si="7"/>
        <v>51</v>
      </c>
      <c r="AE41" s="2888">
        <f t="shared" si="7"/>
        <v>89</v>
      </c>
      <c r="AF41" s="2888">
        <f t="shared" si="7"/>
        <v>63</v>
      </c>
      <c r="AG41" s="2888">
        <f t="shared" si="7"/>
        <v>113</v>
      </c>
      <c r="AH41" s="2888">
        <f t="shared" si="7"/>
        <v>184</v>
      </c>
      <c r="AI41" s="2888">
        <f t="shared" si="7"/>
        <v>180</v>
      </c>
      <c r="AJ41" s="2888">
        <f t="shared" si="7"/>
        <v>98</v>
      </c>
      <c r="AK41" s="2888">
        <f t="shared" si="7"/>
        <v>101</v>
      </c>
      <c r="AL41" s="2888">
        <f t="shared" si="7"/>
        <v>147</v>
      </c>
      <c r="AM41" s="2888">
        <f t="shared" si="7"/>
        <v>2072</v>
      </c>
      <c r="AN41" s="2888">
        <f t="shared" si="7"/>
        <v>988</v>
      </c>
      <c r="AO41" s="2888">
        <f t="shared" si="7"/>
        <v>111</v>
      </c>
      <c r="AP41" s="2888">
        <f t="shared" si="7"/>
        <v>53</v>
      </c>
      <c r="AQ41" s="2888">
        <f t="shared" si="7"/>
        <v>94</v>
      </c>
      <c r="AR41" s="2888">
        <f t="shared" si="7"/>
        <v>169</v>
      </c>
      <c r="AS41" s="2888">
        <f t="shared" si="7"/>
        <v>294</v>
      </c>
      <c r="AT41" s="2888">
        <f t="shared" si="7"/>
        <v>138</v>
      </c>
      <c r="AU41" s="2888">
        <f t="shared" si="7"/>
        <v>94</v>
      </c>
      <c r="AV41" s="2888">
        <f t="shared" si="7"/>
        <v>56</v>
      </c>
      <c r="AW41" s="2888">
        <f t="shared" si="7"/>
        <v>75</v>
      </c>
      <c r="AX41" s="2891">
        <v>4135</v>
      </c>
    </row>
    <row r="42" spans="1:50" ht="18" customHeight="1" x14ac:dyDescent="0.2">
      <c r="A42" s="2947"/>
      <c r="B42" s="2948"/>
      <c r="C42" s="2941"/>
      <c r="D42" s="2910"/>
      <c r="E42" s="2892"/>
      <c r="F42" s="2911"/>
      <c r="G42" s="2912" t="s">
        <v>98</v>
      </c>
      <c r="H42" s="2913" t="s">
        <v>2797</v>
      </c>
      <c r="I42" s="2896"/>
      <c r="J42" s="2897">
        <f>SUM(K42:N42)</f>
        <v>1030</v>
      </c>
      <c r="K42" s="2930">
        <v>248</v>
      </c>
      <c r="L42" s="2930">
        <v>263</v>
      </c>
      <c r="M42" s="2930">
        <v>261</v>
      </c>
      <c r="N42" s="2930">
        <v>258</v>
      </c>
      <c r="O42" s="2915"/>
      <c r="P42" s="2915"/>
      <c r="Q42" s="2915"/>
      <c r="R42" s="2915"/>
      <c r="S42" s="2915"/>
      <c r="T42" s="2915"/>
      <c r="U42" s="2915"/>
      <c r="V42" s="2915"/>
      <c r="W42" s="2915"/>
      <c r="X42" s="2888">
        <v>1030</v>
      </c>
      <c r="Y42" s="2879">
        <v>0</v>
      </c>
      <c r="Z42" s="2879">
        <f t="shared" ref="Z42:Z47" si="8">AA42+AB42+AC42+AD42+AE42+AF42+AG42+AH42+AI42+AJ42+AK42+AL42</f>
        <v>505</v>
      </c>
      <c r="AA42" s="2949">
        <v>159</v>
      </c>
      <c r="AB42" s="2949">
        <v>21</v>
      </c>
      <c r="AC42" s="2949">
        <v>20</v>
      </c>
      <c r="AD42" s="2949">
        <v>16</v>
      </c>
      <c r="AE42" s="2949">
        <v>29</v>
      </c>
      <c r="AF42" s="2949">
        <v>20</v>
      </c>
      <c r="AG42" s="2949">
        <v>35</v>
      </c>
      <c r="AH42" s="2949">
        <v>51</v>
      </c>
      <c r="AI42" s="2949">
        <v>56</v>
      </c>
      <c r="AJ42" s="2949">
        <v>30</v>
      </c>
      <c r="AK42" s="2949">
        <v>31</v>
      </c>
      <c r="AL42" s="2949">
        <v>37</v>
      </c>
      <c r="AM42" s="2900">
        <f t="shared" ref="AM42:AM47" si="9">AN42+AO42+AP42+AQ42+AR42+AS42+AT42+AU42+AV42+AW42</f>
        <v>525</v>
      </c>
      <c r="AN42" s="2949">
        <v>199</v>
      </c>
      <c r="AO42" s="2949">
        <v>34</v>
      </c>
      <c r="AP42" s="2949">
        <v>17</v>
      </c>
      <c r="AQ42" s="2949">
        <v>30</v>
      </c>
      <c r="AR42" s="2949">
        <v>52</v>
      </c>
      <c r="AS42" s="2949">
        <v>78</v>
      </c>
      <c r="AT42" s="2949">
        <v>43</v>
      </c>
      <c r="AU42" s="2949">
        <v>31</v>
      </c>
      <c r="AV42" s="2949">
        <v>16</v>
      </c>
      <c r="AW42" s="2949">
        <v>25</v>
      </c>
      <c r="AX42" s="2891"/>
    </row>
    <row r="43" spans="1:50" ht="18" customHeight="1" x14ac:dyDescent="0.2">
      <c r="A43" s="2947"/>
      <c r="B43" s="2948"/>
      <c r="C43" s="2941"/>
      <c r="D43" s="2910"/>
      <c r="E43" s="2892"/>
      <c r="F43" s="2911"/>
      <c r="G43" s="2912" t="s">
        <v>100</v>
      </c>
      <c r="H43" s="2913" t="s">
        <v>2798</v>
      </c>
      <c r="I43" s="2896"/>
      <c r="J43" s="2897">
        <f t="shared" ref="J43:J55" si="10">SUM(K43:N43)</f>
        <v>1045</v>
      </c>
      <c r="K43" s="2930">
        <v>252</v>
      </c>
      <c r="L43" s="2930">
        <v>270</v>
      </c>
      <c r="M43" s="2930">
        <v>270</v>
      </c>
      <c r="N43" s="2930">
        <v>253</v>
      </c>
      <c r="O43" s="2915"/>
      <c r="P43" s="2915"/>
      <c r="Q43" s="2915"/>
      <c r="R43" s="2915"/>
      <c r="S43" s="2915"/>
      <c r="T43" s="2915"/>
      <c r="U43" s="2915"/>
      <c r="V43" s="2915"/>
      <c r="W43" s="2915"/>
      <c r="X43" s="2888">
        <v>1045</v>
      </c>
      <c r="Y43" s="2879">
        <v>0</v>
      </c>
      <c r="Z43" s="2879">
        <f t="shared" si="8"/>
        <v>509</v>
      </c>
      <c r="AA43" s="2949">
        <v>150</v>
      </c>
      <c r="AB43" s="2949">
        <v>22</v>
      </c>
      <c r="AC43" s="2949">
        <v>22</v>
      </c>
      <c r="AD43" s="2949">
        <v>17</v>
      </c>
      <c r="AE43" s="2949">
        <v>30</v>
      </c>
      <c r="AF43" s="2949">
        <v>21</v>
      </c>
      <c r="AG43" s="2949">
        <v>37</v>
      </c>
      <c r="AH43" s="2949">
        <v>52</v>
      </c>
      <c r="AI43" s="2949">
        <v>58</v>
      </c>
      <c r="AJ43" s="2949">
        <v>30</v>
      </c>
      <c r="AK43" s="2949">
        <v>31</v>
      </c>
      <c r="AL43" s="2949">
        <v>39</v>
      </c>
      <c r="AM43" s="2900">
        <f t="shared" si="9"/>
        <v>536</v>
      </c>
      <c r="AN43" s="2949">
        <v>203</v>
      </c>
      <c r="AO43" s="2949">
        <v>35</v>
      </c>
      <c r="AP43" s="2949">
        <v>17</v>
      </c>
      <c r="AQ43" s="2949">
        <v>30</v>
      </c>
      <c r="AR43" s="2949">
        <v>53</v>
      </c>
      <c r="AS43" s="2949">
        <v>80</v>
      </c>
      <c r="AT43" s="2949">
        <v>44</v>
      </c>
      <c r="AU43" s="2949">
        <v>30</v>
      </c>
      <c r="AV43" s="2949">
        <v>20</v>
      </c>
      <c r="AW43" s="2949">
        <v>24</v>
      </c>
      <c r="AX43" s="2891"/>
    </row>
    <row r="44" spans="1:50" ht="18" customHeight="1" x14ac:dyDescent="0.2">
      <c r="A44" s="2947"/>
      <c r="B44" s="2948"/>
      <c r="C44" s="2941"/>
      <c r="D44" s="2910"/>
      <c r="E44" s="2892"/>
      <c r="F44" s="2911"/>
      <c r="G44" s="2912" t="s">
        <v>102</v>
      </c>
      <c r="H44" s="2913" t="s">
        <v>2799</v>
      </c>
      <c r="I44" s="2896"/>
      <c r="J44" s="2897">
        <f t="shared" si="10"/>
        <v>1020</v>
      </c>
      <c r="K44" s="2930">
        <v>245</v>
      </c>
      <c r="L44" s="2930">
        <v>265</v>
      </c>
      <c r="M44" s="2930">
        <v>265</v>
      </c>
      <c r="N44" s="2930">
        <v>245</v>
      </c>
      <c r="O44" s="2915"/>
      <c r="P44" s="2915"/>
      <c r="Q44" s="2915"/>
      <c r="R44" s="2915"/>
      <c r="S44" s="2915"/>
      <c r="T44" s="2915"/>
      <c r="U44" s="2915"/>
      <c r="V44" s="2915"/>
      <c r="W44" s="2915"/>
      <c r="X44" s="2888">
        <v>1020</v>
      </c>
      <c r="Y44" s="2879">
        <v>0</v>
      </c>
      <c r="Z44" s="2879">
        <f t="shared" si="8"/>
        <v>489</v>
      </c>
      <c r="AA44" s="2949">
        <v>149</v>
      </c>
      <c r="AB44" s="2949">
        <v>20</v>
      </c>
      <c r="AC44" s="2949">
        <v>21</v>
      </c>
      <c r="AD44" s="2949">
        <v>16</v>
      </c>
      <c r="AE44" s="2949">
        <v>28</v>
      </c>
      <c r="AF44" s="2949">
        <v>20</v>
      </c>
      <c r="AG44" s="2949">
        <v>35</v>
      </c>
      <c r="AH44" s="2949">
        <v>50</v>
      </c>
      <c r="AI44" s="2949">
        <v>55</v>
      </c>
      <c r="AJ44" s="2949">
        <v>29</v>
      </c>
      <c r="AK44" s="2949">
        <v>29</v>
      </c>
      <c r="AL44" s="2949">
        <v>37</v>
      </c>
      <c r="AM44" s="2900">
        <f t="shared" si="9"/>
        <v>531</v>
      </c>
      <c r="AN44" s="2949">
        <v>202</v>
      </c>
      <c r="AO44" s="2949">
        <v>36</v>
      </c>
      <c r="AP44" s="2949">
        <v>17</v>
      </c>
      <c r="AQ44" s="2949">
        <v>30</v>
      </c>
      <c r="AR44" s="2949">
        <v>52</v>
      </c>
      <c r="AS44" s="2949">
        <v>78</v>
      </c>
      <c r="AT44" s="2949">
        <v>43</v>
      </c>
      <c r="AU44" s="2949">
        <v>31</v>
      </c>
      <c r="AV44" s="2949">
        <v>18</v>
      </c>
      <c r="AW44" s="2949">
        <v>24</v>
      </c>
      <c r="AX44" s="2891"/>
    </row>
    <row r="45" spans="1:50" ht="18" x14ac:dyDescent="0.2">
      <c r="A45" s="2947"/>
      <c r="B45" s="2948"/>
      <c r="C45" s="2941"/>
      <c r="D45" s="2910"/>
      <c r="E45" s="2892"/>
      <c r="F45" s="2911"/>
      <c r="G45" s="2912" t="s">
        <v>104</v>
      </c>
      <c r="H45" s="2913" t="s">
        <v>2800</v>
      </c>
      <c r="I45" s="2896"/>
      <c r="J45" s="2897">
        <f t="shared" si="10"/>
        <v>899</v>
      </c>
      <c r="K45" s="2898">
        <v>224</v>
      </c>
      <c r="L45" s="2898">
        <v>224</v>
      </c>
      <c r="M45" s="2898">
        <v>225</v>
      </c>
      <c r="N45" s="2898">
        <v>226</v>
      </c>
      <c r="O45" s="2915"/>
      <c r="P45" s="2915"/>
      <c r="Q45" s="2915"/>
      <c r="R45" s="2915"/>
      <c r="S45" s="2915"/>
      <c r="T45" s="2915"/>
      <c r="U45" s="2915"/>
      <c r="V45" s="2915"/>
      <c r="W45" s="2915"/>
      <c r="X45" s="2888">
        <v>899</v>
      </c>
      <c r="Y45" s="2879">
        <v>0</v>
      </c>
      <c r="Z45" s="2879">
        <f t="shared" si="8"/>
        <v>471</v>
      </c>
      <c r="AA45" s="2916">
        <v>398</v>
      </c>
      <c r="AB45" s="2916">
        <v>0</v>
      </c>
      <c r="AC45" s="2916">
        <v>0</v>
      </c>
      <c r="AD45" s="2916">
        <v>0</v>
      </c>
      <c r="AE45" s="2916">
        <v>0</v>
      </c>
      <c r="AF45" s="2916">
        <v>0</v>
      </c>
      <c r="AG45" s="2916">
        <v>2</v>
      </c>
      <c r="AH45" s="2916">
        <v>25</v>
      </c>
      <c r="AI45" s="2916">
        <v>5</v>
      </c>
      <c r="AJ45" s="2916">
        <v>5</v>
      </c>
      <c r="AK45" s="2916">
        <v>6</v>
      </c>
      <c r="AL45" s="2916">
        <v>30</v>
      </c>
      <c r="AM45" s="2900">
        <f t="shared" si="9"/>
        <v>428</v>
      </c>
      <c r="AN45" s="2916">
        <v>364</v>
      </c>
      <c r="AO45" s="2916">
        <v>2</v>
      </c>
      <c r="AP45" s="2916">
        <v>0</v>
      </c>
      <c r="AQ45" s="2916">
        <v>0</v>
      </c>
      <c r="AR45" s="2916">
        <v>8</v>
      </c>
      <c r="AS45" s="2916">
        <v>50</v>
      </c>
      <c r="AT45" s="2916">
        <v>4</v>
      </c>
      <c r="AU45" s="2916">
        <v>0</v>
      </c>
      <c r="AV45" s="2916">
        <v>0</v>
      </c>
      <c r="AW45" s="2916">
        <v>0</v>
      </c>
      <c r="AX45" s="2891"/>
    </row>
    <row r="46" spans="1:50" ht="18" customHeight="1" x14ac:dyDescent="0.2">
      <c r="A46" s="2947"/>
      <c r="B46" s="2948"/>
      <c r="C46" s="2941"/>
      <c r="D46" s="2910"/>
      <c r="E46" s="2892"/>
      <c r="F46" s="2911"/>
      <c r="G46" s="2912" t="s">
        <v>106</v>
      </c>
      <c r="H46" s="2913" t="s">
        <v>2801</v>
      </c>
      <c r="I46" s="2896"/>
      <c r="J46" s="2897">
        <f t="shared" si="10"/>
        <v>53</v>
      </c>
      <c r="K46" s="2930">
        <v>12</v>
      </c>
      <c r="L46" s="2930">
        <v>14</v>
      </c>
      <c r="M46" s="2930">
        <v>13</v>
      </c>
      <c r="N46" s="2930">
        <v>14</v>
      </c>
      <c r="O46" s="2915"/>
      <c r="P46" s="2915"/>
      <c r="Q46" s="2915"/>
      <c r="R46" s="2915"/>
      <c r="S46" s="2915"/>
      <c r="T46" s="2915"/>
      <c r="U46" s="2915"/>
      <c r="V46" s="2915"/>
      <c r="W46" s="2915"/>
      <c r="X46" s="2888">
        <v>53</v>
      </c>
      <c r="Y46" s="2879">
        <v>0</v>
      </c>
      <c r="Z46" s="2879">
        <f t="shared" si="8"/>
        <v>27</v>
      </c>
      <c r="AA46" s="2949">
        <v>8</v>
      </c>
      <c r="AB46" s="2949">
        <v>1</v>
      </c>
      <c r="AC46" s="2949">
        <v>1</v>
      </c>
      <c r="AD46" s="2949">
        <v>1</v>
      </c>
      <c r="AE46" s="2949">
        <v>1</v>
      </c>
      <c r="AF46" s="2949">
        <v>1</v>
      </c>
      <c r="AG46" s="2949">
        <v>2</v>
      </c>
      <c r="AH46" s="2949">
        <v>3</v>
      </c>
      <c r="AI46" s="2949">
        <v>3</v>
      </c>
      <c r="AJ46" s="2949">
        <v>2</v>
      </c>
      <c r="AK46" s="2949">
        <v>2</v>
      </c>
      <c r="AL46" s="2949">
        <v>2</v>
      </c>
      <c r="AM46" s="2900">
        <f t="shared" si="9"/>
        <v>26</v>
      </c>
      <c r="AN46" s="2949">
        <v>10</v>
      </c>
      <c r="AO46" s="2949">
        <v>2</v>
      </c>
      <c r="AP46" s="2949">
        <v>1</v>
      </c>
      <c r="AQ46" s="2949">
        <v>2</v>
      </c>
      <c r="AR46" s="2949">
        <v>2</v>
      </c>
      <c r="AS46" s="2949">
        <v>4</v>
      </c>
      <c r="AT46" s="2949">
        <v>2</v>
      </c>
      <c r="AU46" s="2949">
        <v>1</v>
      </c>
      <c r="AV46" s="2949">
        <v>1</v>
      </c>
      <c r="AW46" s="2949">
        <v>1</v>
      </c>
      <c r="AX46" s="2891"/>
    </row>
    <row r="47" spans="1:50" ht="18" customHeight="1" x14ac:dyDescent="0.2">
      <c r="A47" s="2947"/>
      <c r="B47" s="2948"/>
      <c r="C47" s="2941"/>
      <c r="D47" s="2910"/>
      <c r="E47" s="2892"/>
      <c r="F47" s="2911"/>
      <c r="G47" s="2912" t="s">
        <v>108</v>
      </c>
      <c r="H47" s="2913" t="s">
        <v>2802</v>
      </c>
      <c r="I47" s="2896"/>
      <c r="J47" s="2897">
        <f t="shared" si="10"/>
        <v>53</v>
      </c>
      <c r="K47" s="2930">
        <v>12</v>
      </c>
      <c r="L47" s="2930">
        <v>14</v>
      </c>
      <c r="M47" s="2930">
        <v>13</v>
      </c>
      <c r="N47" s="2930">
        <v>14</v>
      </c>
      <c r="O47" s="2915"/>
      <c r="P47" s="2915"/>
      <c r="Q47" s="2915"/>
      <c r="R47" s="2915"/>
      <c r="S47" s="2915"/>
      <c r="T47" s="2915"/>
      <c r="U47" s="2915"/>
      <c r="V47" s="2915"/>
      <c r="W47" s="2915"/>
      <c r="X47" s="2888">
        <v>53</v>
      </c>
      <c r="Y47" s="2879">
        <v>0</v>
      </c>
      <c r="Z47" s="2879">
        <f t="shared" si="8"/>
        <v>27</v>
      </c>
      <c r="AA47" s="2949">
        <v>8</v>
      </c>
      <c r="AB47" s="2949">
        <v>1</v>
      </c>
      <c r="AC47" s="2949">
        <v>1</v>
      </c>
      <c r="AD47" s="2949">
        <v>1</v>
      </c>
      <c r="AE47" s="2949">
        <v>1</v>
      </c>
      <c r="AF47" s="2949">
        <v>1</v>
      </c>
      <c r="AG47" s="2949">
        <v>2</v>
      </c>
      <c r="AH47" s="2949">
        <v>3</v>
      </c>
      <c r="AI47" s="2949">
        <v>3</v>
      </c>
      <c r="AJ47" s="2949">
        <v>2</v>
      </c>
      <c r="AK47" s="2949">
        <v>2</v>
      </c>
      <c r="AL47" s="2949">
        <v>2</v>
      </c>
      <c r="AM47" s="2900">
        <f t="shared" si="9"/>
        <v>26</v>
      </c>
      <c r="AN47" s="2949">
        <v>10</v>
      </c>
      <c r="AO47" s="2949">
        <v>2</v>
      </c>
      <c r="AP47" s="2949">
        <v>1</v>
      </c>
      <c r="AQ47" s="2949">
        <v>2</v>
      </c>
      <c r="AR47" s="2949">
        <v>2</v>
      </c>
      <c r="AS47" s="2949">
        <v>4</v>
      </c>
      <c r="AT47" s="2949">
        <v>2</v>
      </c>
      <c r="AU47" s="2949">
        <v>1</v>
      </c>
      <c r="AV47" s="2949">
        <v>1</v>
      </c>
      <c r="AW47" s="2949">
        <v>1</v>
      </c>
      <c r="AX47" s="2891"/>
    </row>
    <row r="48" spans="1:50" s="1160" customFormat="1" ht="27" customHeight="1" x14ac:dyDescent="0.2">
      <c r="A48" s="2947"/>
      <c r="B48" s="2948"/>
      <c r="C48" s="2934" t="s">
        <v>114</v>
      </c>
      <c r="D48" s="2907" t="s">
        <v>115</v>
      </c>
      <c r="E48" s="2920">
        <v>5000018</v>
      </c>
      <c r="F48" s="2908" t="s">
        <v>2803</v>
      </c>
      <c r="G48" s="2885" t="s">
        <v>2804</v>
      </c>
      <c r="H48" s="2886" t="s">
        <v>115</v>
      </c>
      <c r="I48" s="2887" t="s">
        <v>117</v>
      </c>
      <c r="J48" s="2888">
        <f>SUM(J49:J51)</f>
        <v>2655</v>
      </c>
      <c r="K48" s="2888">
        <f>SUM(K49:K51)</f>
        <v>657</v>
      </c>
      <c r="L48" s="2888">
        <f>SUM(L49:L51)</f>
        <v>661</v>
      </c>
      <c r="M48" s="2888">
        <f>SUM(M49:M51)</f>
        <v>668</v>
      </c>
      <c r="N48" s="2888">
        <f>SUM(N49:N51)</f>
        <v>669</v>
      </c>
      <c r="O48" s="2889" t="s">
        <v>2805</v>
      </c>
      <c r="P48" s="2890">
        <v>480941.19</v>
      </c>
      <c r="Q48" s="2890">
        <v>233965</v>
      </c>
      <c r="R48" s="2890">
        <v>0</v>
      </c>
      <c r="S48" s="2890">
        <v>0</v>
      </c>
      <c r="T48" s="2890">
        <v>0</v>
      </c>
      <c r="U48" s="2890">
        <f>+Q48-P48</f>
        <v>-246976.19</v>
      </c>
      <c r="V48" s="2890">
        <v>181927</v>
      </c>
      <c r="W48" s="2888"/>
      <c r="X48" s="2888">
        <f>+Y48+Z48+AM48</f>
        <v>2655</v>
      </c>
      <c r="Y48" s="2888">
        <f t="shared" ref="Y48:AW48" si="11">SUM(Y49:Y51)</f>
        <v>0</v>
      </c>
      <c r="Z48" s="2888">
        <f t="shared" si="11"/>
        <v>1337</v>
      </c>
      <c r="AA48" s="2888">
        <f t="shared" si="11"/>
        <v>416</v>
      </c>
      <c r="AB48" s="2888">
        <f t="shared" si="11"/>
        <v>60</v>
      </c>
      <c r="AC48" s="2888">
        <f t="shared" si="11"/>
        <v>52</v>
      </c>
      <c r="AD48" s="2888">
        <f t="shared" si="11"/>
        <v>50</v>
      </c>
      <c r="AE48" s="2888">
        <f t="shared" si="11"/>
        <v>82</v>
      </c>
      <c r="AF48" s="2888">
        <f t="shared" si="11"/>
        <v>56</v>
      </c>
      <c r="AG48" s="2888">
        <f t="shared" si="11"/>
        <v>93</v>
      </c>
      <c r="AH48" s="2888">
        <f t="shared" si="11"/>
        <v>128</v>
      </c>
      <c r="AI48" s="2888">
        <f t="shared" si="11"/>
        <v>135</v>
      </c>
      <c r="AJ48" s="2888">
        <f t="shared" si="11"/>
        <v>74</v>
      </c>
      <c r="AK48" s="2888">
        <f t="shared" si="11"/>
        <v>83</v>
      </c>
      <c r="AL48" s="2888">
        <f t="shared" si="11"/>
        <v>108</v>
      </c>
      <c r="AM48" s="2888">
        <f t="shared" si="11"/>
        <v>1318</v>
      </c>
      <c r="AN48" s="2888">
        <f t="shared" si="11"/>
        <v>457</v>
      </c>
      <c r="AO48" s="2888">
        <f t="shared" si="11"/>
        <v>99</v>
      </c>
      <c r="AP48" s="2888">
        <f t="shared" si="11"/>
        <v>48</v>
      </c>
      <c r="AQ48" s="2888">
        <f t="shared" si="11"/>
        <v>81</v>
      </c>
      <c r="AR48" s="2888">
        <f t="shared" si="11"/>
        <v>137</v>
      </c>
      <c r="AS48" s="2888">
        <f t="shared" si="11"/>
        <v>193</v>
      </c>
      <c r="AT48" s="2888">
        <f t="shared" si="11"/>
        <v>110</v>
      </c>
      <c r="AU48" s="2888">
        <f t="shared" si="11"/>
        <v>78</v>
      </c>
      <c r="AV48" s="2888">
        <f t="shared" si="11"/>
        <v>47</v>
      </c>
      <c r="AW48" s="2888">
        <f t="shared" si="11"/>
        <v>68</v>
      </c>
      <c r="AX48" s="2891">
        <v>2655</v>
      </c>
    </row>
    <row r="49" spans="1:50" ht="18" customHeight="1" x14ac:dyDescent="0.2">
      <c r="A49" s="2947"/>
      <c r="B49" s="2948"/>
      <c r="C49" s="2941"/>
      <c r="D49" s="2910"/>
      <c r="E49" s="2922"/>
      <c r="F49" s="2911"/>
      <c r="G49" s="2912" t="s">
        <v>118</v>
      </c>
      <c r="H49" s="2913" t="s">
        <v>2806</v>
      </c>
      <c r="I49" s="2896"/>
      <c r="J49" s="2897">
        <f t="shared" si="10"/>
        <v>898</v>
      </c>
      <c r="K49" s="2930">
        <v>221</v>
      </c>
      <c r="L49" s="2930">
        <v>224</v>
      </c>
      <c r="M49" s="2930">
        <v>226</v>
      </c>
      <c r="N49" s="2930">
        <v>227</v>
      </c>
      <c r="O49" s="2915"/>
      <c r="P49" s="2915"/>
      <c r="Q49" s="2915"/>
      <c r="R49" s="2915"/>
      <c r="S49" s="2915"/>
      <c r="T49" s="2915"/>
      <c r="U49" s="2915"/>
      <c r="V49" s="2915"/>
      <c r="W49" s="2915"/>
      <c r="X49" s="2879">
        <v>898</v>
      </c>
      <c r="Y49" s="2879">
        <v>0</v>
      </c>
      <c r="Z49" s="2916">
        <f t="shared" ref="Z49:Z55" si="12">AA49+AB49+AC49+AD49+AE49+AF49+AG49+AH49+AI49+AJ49+AK49+AL49</f>
        <v>449</v>
      </c>
      <c r="AA49" s="2916">
        <v>140</v>
      </c>
      <c r="AB49" s="2916">
        <v>20</v>
      </c>
      <c r="AC49" s="2916">
        <v>15</v>
      </c>
      <c r="AD49" s="2916">
        <v>16</v>
      </c>
      <c r="AE49" s="2916">
        <v>28</v>
      </c>
      <c r="AF49" s="2916">
        <v>19</v>
      </c>
      <c r="AG49" s="2916">
        <v>32</v>
      </c>
      <c r="AH49" s="2916">
        <v>43</v>
      </c>
      <c r="AI49" s="2916">
        <v>46</v>
      </c>
      <c r="AJ49" s="2916">
        <v>25</v>
      </c>
      <c r="AK49" s="2916">
        <v>30</v>
      </c>
      <c r="AL49" s="2916">
        <v>35</v>
      </c>
      <c r="AM49" s="2900">
        <f t="shared" ref="AM49:AM55" si="13">AN49+AO49+AP49+AQ49+AR49+AS49+AT49+AU49+AV49+AW49</f>
        <v>449</v>
      </c>
      <c r="AN49" s="2916">
        <v>160</v>
      </c>
      <c r="AO49" s="2916">
        <v>31</v>
      </c>
      <c r="AP49" s="2916">
        <v>16</v>
      </c>
      <c r="AQ49" s="2916">
        <v>28</v>
      </c>
      <c r="AR49" s="2916">
        <v>47</v>
      </c>
      <c r="AS49" s="2916">
        <v>60</v>
      </c>
      <c r="AT49" s="2916">
        <v>40</v>
      </c>
      <c r="AU49" s="2916">
        <v>28</v>
      </c>
      <c r="AV49" s="2916">
        <v>14</v>
      </c>
      <c r="AW49" s="2916">
        <v>25</v>
      </c>
      <c r="AX49" s="2891"/>
    </row>
    <row r="50" spans="1:50" ht="18" x14ac:dyDescent="0.2">
      <c r="A50" s="2947"/>
      <c r="B50" s="2948"/>
      <c r="C50" s="2941"/>
      <c r="D50" s="2910"/>
      <c r="E50" s="2922"/>
      <c r="F50" s="2911"/>
      <c r="G50" s="2912" t="s">
        <v>120</v>
      </c>
      <c r="H50" s="2913" t="s">
        <v>2807</v>
      </c>
      <c r="I50" s="2896"/>
      <c r="J50" s="2897">
        <f t="shared" si="10"/>
        <v>879</v>
      </c>
      <c r="K50" s="2930">
        <v>218</v>
      </c>
      <c r="L50" s="2930">
        <v>219</v>
      </c>
      <c r="M50" s="2930">
        <v>221</v>
      </c>
      <c r="N50" s="2930">
        <v>221</v>
      </c>
      <c r="O50" s="2915"/>
      <c r="P50" s="2915"/>
      <c r="Q50" s="2915"/>
      <c r="R50" s="2915"/>
      <c r="S50" s="2915"/>
      <c r="T50" s="2915"/>
      <c r="U50" s="2915"/>
      <c r="V50" s="2915"/>
      <c r="W50" s="2915"/>
      <c r="X50" s="2879">
        <v>879</v>
      </c>
      <c r="Y50" s="2879">
        <v>0</v>
      </c>
      <c r="Z50" s="2916">
        <f t="shared" si="12"/>
        <v>445</v>
      </c>
      <c r="AA50" s="2916">
        <v>137</v>
      </c>
      <c r="AB50" s="2916">
        <v>20</v>
      </c>
      <c r="AC50" s="2916">
        <v>22</v>
      </c>
      <c r="AD50" s="2916">
        <v>17</v>
      </c>
      <c r="AE50" s="2916">
        <v>27</v>
      </c>
      <c r="AF50" s="2916">
        <v>19</v>
      </c>
      <c r="AG50" s="2916">
        <v>31</v>
      </c>
      <c r="AH50" s="2916">
        <v>40</v>
      </c>
      <c r="AI50" s="2916">
        <v>43</v>
      </c>
      <c r="AJ50" s="2916">
        <v>25</v>
      </c>
      <c r="AK50" s="2916">
        <v>28</v>
      </c>
      <c r="AL50" s="2916">
        <v>36</v>
      </c>
      <c r="AM50" s="2900">
        <f t="shared" si="13"/>
        <v>434</v>
      </c>
      <c r="AN50" s="2916">
        <v>150</v>
      </c>
      <c r="AO50" s="2916">
        <v>33</v>
      </c>
      <c r="AP50" s="2916">
        <v>16</v>
      </c>
      <c r="AQ50" s="2916">
        <v>27</v>
      </c>
      <c r="AR50" s="2916">
        <v>45</v>
      </c>
      <c r="AS50" s="2916">
        <v>65</v>
      </c>
      <c r="AT50" s="2916">
        <v>35</v>
      </c>
      <c r="AU50" s="2916">
        <v>24</v>
      </c>
      <c r="AV50" s="2916">
        <v>19</v>
      </c>
      <c r="AW50" s="2916">
        <v>20</v>
      </c>
      <c r="AX50" s="2891"/>
    </row>
    <row r="51" spans="1:50" ht="18" customHeight="1" x14ac:dyDescent="0.2">
      <c r="A51" s="2947"/>
      <c r="B51" s="2948"/>
      <c r="C51" s="2941"/>
      <c r="D51" s="2910"/>
      <c r="E51" s="2922"/>
      <c r="F51" s="2911"/>
      <c r="G51" s="2912" t="s">
        <v>122</v>
      </c>
      <c r="H51" s="2913" t="s">
        <v>2808</v>
      </c>
      <c r="I51" s="2903"/>
      <c r="J51" s="2897">
        <f t="shared" si="10"/>
        <v>878</v>
      </c>
      <c r="K51" s="2930">
        <v>218</v>
      </c>
      <c r="L51" s="2930">
        <v>218</v>
      </c>
      <c r="M51" s="2930">
        <v>221</v>
      </c>
      <c r="N51" s="2930">
        <v>221</v>
      </c>
      <c r="O51" s="2915"/>
      <c r="P51" s="2915"/>
      <c r="Q51" s="2915"/>
      <c r="R51" s="2915"/>
      <c r="S51" s="2915"/>
      <c r="T51" s="2915"/>
      <c r="U51" s="2915"/>
      <c r="V51" s="2915"/>
      <c r="W51" s="2915"/>
      <c r="X51" s="2879">
        <v>878</v>
      </c>
      <c r="Y51" s="2879">
        <v>0</v>
      </c>
      <c r="Z51" s="2916">
        <f t="shared" si="12"/>
        <v>443</v>
      </c>
      <c r="AA51" s="2916">
        <v>139</v>
      </c>
      <c r="AB51" s="2916">
        <v>20</v>
      </c>
      <c r="AC51" s="2916">
        <v>15</v>
      </c>
      <c r="AD51" s="2916">
        <v>17</v>
      </c>
      <c r="AE51" s="2916">
        <v>27</v>
      </c>
      <c r="AF51" s="2916">
        <v>18</v>
      </c>
      <c r="AG51" s="2916">
        <v>30</v>
      </c>
      <c r="AH51" s="2916">
        <v>45</v>
      </c>
      <c r="AI51" s="2916">
        <v>46</v>
      </c>
      <c r="AJ51" s="2916">
        <v>24</v>
      </c>
      <c r="AK51" s="2916">
        <v>25</v>
      </c>
      <c r="AL51" s="2916">
        <v>37</v>
      </c>
      <c r="AM51" s="2900">
        <f t="shared" si="13"/>
        <v>435</v>
      </c>
      <c r="AN51" s="2916">
        <v>147</v>
      </c>
      <c r="AO51" s="2916">
        <v>35</v>
      </c>
      <c r="AP51" s="2916">
        <v>16</v>
      </c>
      <c r="AQ51" s="2916">
        <v>26</v>
      </c>
      <c r="AR51" s="2916">
        <v>45</v>
      </c>
      <c r="AS51" s="2916">
        <v>68</v>
      </c>
      <c r="AT51" s="2916">
        <v>35</v>
      </c>
      <c r="AU51" s="2916">
        <v>26</v>
      </c>
      <c r="AV51" s="2916">
        <v>14</v>
      </c>
      <c r="AW51" s="2916">
        <v>23</v>
      </c>
      <c r="AX51" s="2891"/>
    </row>
    <row r="52" spans="1:50" ht="18" x14ac:dyDescent="0.2">
      <c r="A52" s="2947"/>
      <c r="B52" s="2948"/>
      <c r="C52" s="2941"/>
      <c r="D52" s="2910"/>
      <c r="E52" s="2922"/>
      <c r="F52" s="2911"/>
      <c r="G52" s="2912" t="s">
        <v>124</v>
      </c>
      <c r="H52" s="2913" t="s">
        <v>2809</v>
      </c>
      <c r="I52" s="2919" t="s">
        <v>2810</v>
      </c>
      <c r="J52" s="2914">
        <f t="shared" si="10"/>
        <v>2655</v>
      </c>
      <c r="K52" s="2930">
        <v>657</v>
      </c>
      <c r="L52" s="2930">
        <v>661</v>
      </c>
      <c r="M52" s="2930">
        <v>668</v>
      </c>
      <c r="N52" s="2930">
        <v>669</v>
      </c>
      <c r="O52" s="2915"/>
      <c r="P52" s="2915"/>
      <c r="Q52" s="2915"/>
      <c r="R52" s="2915"/>
      <c r="S52" s="2915"/>
      <c r="T52" s="2915"/>
      <c r="U52" s="2915"/>
      <c r="V52" s="2915"/>
      <c r="W52" s="2915"/>
      <c r="X52" s="2879">
        <v>2655</v>
      </c>
      <c r="Y52" s="2879">
        <v>0</v>
      </c>
      <c r="Z52" s="2916">
        <f t="shared" si="12"/>
        <v>1337</v>
      </c>
      <c r="AA52" s="2916">
        <v>416</v>
      </c>
      <c r="AB52" s="2916">
        <v>60</v>
      </c>
      <c r="AC52" s="2916">
        <v>52</v>
      </c>
      <c r="AD52" s="2916">
        <v>50</v>
      </c>
      <c r="AE52" s="2916">
        <v>82</v>
      </c>
      <c r="AF52" s="2916">
        <v>56</v>
      </c>
      <c r="AG52" s="2916">
        <v>93</v>
      </c>
      <c r="AH52" s="2916">
        <v>128</v>
      </c>
      <c r="AI52" s="2916">
        <v>135</v>
      </c>
      <c r="AJ52" s="2916">
        <v>74</v>
      </c>
      <c r="AK52" s="2916">
        <v>83</v>
      </c>
      <c r="AL52" s="2916">
        <v>108</v>
      </c>
      <c r="AM52" s="2900">
        <f t="shared" si="13"/>
        <v>1318</v>
      </c>
      <c r="AN52" s="2916">
        <v>457</v>
      </c>
      <c r="AO52" s="2916">
        <v>99</v>
      </c>
      <c r="AP52" s="2916">
        <v>48</v>
      </c>
      <c r="AQ52" s="2916">
        <v>81</v>
      </c>
      <c r="AR52" s="2916">
        <v>137</v>
      </c>
      <c r="AS52" s="2916">
        <v>193</v>
      </c>
      <c r="AT52" s="2916">
        <v>110</v>
      </c>
      <c r="AU52" s="2916">
        <v>78</v>
      </c>
      <c r="AV52" s="2916">
        <v>47</v>
      </c>
      <c r="AW52" s="2916">
        <v>68</v>
      </c>
      <c r="AX52" s="2891"/>
    </row>
    <row r="53" spans="1:50" ht="18" customHeight="1" x14ac:dyDescent="0.2">
      <c r="A53" s="2947"/>
      <c r="B53" s="2948"/>
      <c r="C53" s="2941"/>
      <c r="D53" s="2910"/>
      <c r="E53" s="2922"/>
      <c r="F53" s="2911"/>
      <c r="G53" s="2912" t="s">
        <v>126</v>
      </c>
      <c r="H53" s="2913" t="s">
        <v>2811</v>
      </c>
      <c r="I53" s="2887" t="s">
        <v>2812</v>
      </c>
      <c r="J53" s="2914">
        <f t="shared" si="10"/>
        <v>2655</v>
      </c>
      <c r="K53" s="2930">
        <v>657</v>
      </c>
      <c r="L53" s="2930">
        <v>661</v>
      </c>
      <c r="M53" s="2930">
        <v>668</v>
      </c>
      <c r="N53" s="2930">
        <v>669</v>
      </c>
      <c r="O53" s="2915"/>
      <c r="P53" s="2915"/>
      <c r="Q53" s="2915"/>
      <c r="R53" s="2915"/>
      <c r="S53" s="2915"/>
      <c r="T53" s="2915"/>
      <c r="U53" s="2915"/>
      <c r="V53" s="2915"/>
      <c r="W53" s="2915"/>
      <c r="X53" s="2879">
        <v>2655</v>
      </c>
      <c r="Y53" s="2879">
        <v>0</v>
      </c>
      <c r="Z53" s="2916">
        <f t="shared" si="12"/>
        <v>1337</v>
      </c>
      <c r="AA53" s="2916">
        <v>416</v>
      </c>
      <c r="AB53" s="2916">
        <v>60</v>
      </c>
      <c r="AC53" s="2916">
        <v>52</v>
      </c>
      <c r="AD53" s="2916">
        <v>50</v>
      </c>
      <c r="AE53" s="2916">
        <v>82</v>
      </c>
      <c r="AF53" s="2916">
        <v>56</v>
      </c>
      <c r="AG53" s="2916">
        <v>93</v>
      </c>
      <c r="AH53" s="2916">
        <v>128</v>
      </c>
      <c r="AI53" s="2916">
        <v>135</v>
      </c>
      <c r="AJ53" s="2916">
        <v>74</v>
      </c>
      <c r="AK53" s="2916">
        <v>83</v>
      </c>
      <c r="AL53" s="2916">
        <v>108</v>
      </c>
      <c r="AM53" s="2900">
        <f t="shared" si="13"/>
        <v>1318</v>
      </c>
      <c r="AN53" s="2916">
        <v>457</v>
      </c>
      <c r="AO53" s="2916">
        <v>99</v>
      </c>
      <c r="AP53" s="2916">
        <v>48</v>
      </c>
      <c r="AQ53" s="2916">
        <v>81</v>
      </c>
      <c r="AR53" s="2916">
        <v>137</v>
      </c>
      <c r="AS53" s="2916">
        <v>193</v>
      </c>
      <c r="AT53" s="2916">
        <v>110</v>
      </c>
      <c r="AU53" s="2916">
        <v>78</v>
      </c>
      <c r="AV53" s="2916">
        <v>47</v>
      </c>
      <c r="AW53" s="2916">
        <v>68</v>
      </c>
      <c r="AX53" s="2891"/>
    </row>
    <row r="54" spans="1:50" ht="18" customHeight="1" x14ac:dyDescent="0.2">
      <c r="A54" s="2947"/>
      <c r="B54" s="2948"/>
      <c r="C54" s="2941"/>
      <c r="D54" s="2910"/>
      <c r="E54" s="2922"/>
      <c r="F54" s="2911"/>
      <c r="G54" s="2912" t="s">
        <v>128</v>
      </c>
      <c r="H54" s="2913" t="s">
        <v>2813</v>
      </c>
      <c r="I54" s="2896"/>
      <c r="J54" s="2914">
        <f t="shared" si="10"/>
        <v>1757</v>
      </c>
      <c r="K54" s="2930">
        <v>438</v>
      </c>
      <c r="L54" s="2930">
        <v>442</v>
      </c>
      <c r="M54" s="2930">
        <v>438</v>
      </c>
      <c r="N54" s="2930">
        <v>439</v>
      </c>
      <c r="O54" s="2915"/>
      <c r="P54" s="2915"/>
      <c r="Q54" s="2915"/>
      <c r="R54" s="2915"/>
      <c r="S54" s="2915"/>
      <c r="T54" s="2915"/>
      <c r="U54" s="2915"/>
      <c r="V54" s="2915"/>
      <c r="W54" s="2915"/>
      <c r="X54" s="2879">
        <v>1757</v>
      </c>
      <c r="Y54" s="2879">
        <v>0</v>
      </c>
      <c r="Z54" s="2916">
        <f t="shared" si="12"/>
        <v>888</v>
      </c>
      <c r="AA54" s="2949">
        <v>276</v>
      </c>
      <c r="AB54" s="2949">
        <v>40</v>
      </c>
      <c r="AC54" s="2949">
        <v>37</v>
      </c>
      <c r="AD54" s="2949">
        <v>34</v>
      </c>
      <c r="AE54" s="2949">
        <v>54</v>
      </c>
      <c r="AF54" s="2949">
        <v>37</v>
      </c>
      <c r="AG54" s="2949">
        <v>61</v>
      </c>
      <c r="AH54" s="2949">
        <v>85</v>
      </c>
      <c r="AI54" s="2949">
        <v>89</v>
      </c>
      <c r="AJ54" s="2949">
        <v>49</v>
      </c>
      <c r="AK54" s="2949">
        <v>53</v>
      </c>
      <c r="AL54" s="2949">
        <v>73</v>
      </c>
      <c r="AM54" s="2900">
        <f t="shared" si="13"/>
        <v>869</v>
      </c>
      <c r="AN54" s="2949">
        <v>297</v>
      </c>
      <c r="AO54" s="2949">
        <v>68</v>
      </c>
      <c r="AP54" s="2949">
        <v>32</v>
      </c>
      <c r="AQ54" s="2949">
        <v>53</v>
      </c>
      <c r="AR54" s="2949">
        <v>90</v>
      </c>
      <c r="AS54" s="2949">
        <v>133</v>
      </c>
      <c r="AT54" s="2949">
        <v>70</v>
      </c>
      <c r="AU54" s="2949">
        <v>50</v>
      </c>
      <c r="AV54" s="2949">
        <v>33</v>
      </c>
      <c r="AW54" s="2949">
        <v>43</v>
      </c>
      <c r="AX54" s="2891"/>
    </row>
    <row r="55" spans="1:50" ht="18" customHeight="1" x14ac:dyDescent="0.2">
      <c r="A55" s="2947"/>
      <c r="B55" s="2948"/>
      <c r="C55" s="2946"/>
      <c r="D55" s="2917"/>
      <c r="E55" s="2926"/>
      <c r="F55" s="2918"/>
      <c r="G55" s="2912" t="s">
        <v>130</v>
      </c>
      <c r="H55" s="2913" t="s">
        <v>2814</v>
      </c>
      <c r="I55" s="2903"/>
      <c r="J55" s="2914">
        <f t="shared" si="10"/>
        <v>870</v>
      </c>
      <c r="K55" s="2930">
        <v>216</v>
      </c>
      <c r="L55" s="2930">
        <v>215</v>
      </c>
      <c r="M55" s="2930">
        <v>218</v>
      </c>
      <c r="N55" s="2930">
        <v>221</v>
      </c>
      <c r="O55" s="2915"/>
      <c r="P55" s="2915"/>
      <c r="Q55" s="2915"/>
      <c r="R55" s="2915"/>
      <c r="S55" s="2915"/>
      <c r="T55" s="2915"/>
      <c r="U55" s="2915"/>
      <c r="V55" s="2915"/>
      <c r="W55" s="2915"/>
      <c r="X55" s="2879">
        <v>870</v>
      </c>
      <c r="Y55" s="2879">
        <v>0</v>
      </c>
      <c r="Z55" s="2916">
        <f t="shared" si="12"/>
        <v>450</v>
      </c>
      <c r="AA55" s="2949">
        <v>230</v>
      </c>
      <c r="AB55" s="2949">
        <v>0</v>
      </c>
      <c r="AC55" s="2949">
        <v>0</v>
      </c>
      <c r="AD55" s="2949">
        <v>0</v>
      </c>
      <c r="AE55" s="2949">
        <v>0</v>
      </c>
      <c r="AF55" s="2949">
        <v>0</v>
      </c>
      <c r="AG55" s="2949">
        <v>60</v>
      </c>
      <c r="AH55" s="2949">
        <v>110</v>
      </c>
      <c r="AI55" s="2949">
        <v>0</v>
      </c>
      <c r="AJ55" s="2949">
        <v>0</v>
      </c>
      <c r="AK55" s="2949">
        <v>0</v>
      </c>
      <c r="AL55" s="2949">
        <v>50</v>
      </c>
      <c r="AM55" s="2900">
        <f t="shared" si="13"/>
        <v>420</v>
      </c>
      <c r="AN55" s="2949">
        <v>240</v>
      </c>
      <c r="AO55" s="2949">
        <v>0</v>
      </c>
      <c r="AP55" s="2949">
        <v>0</v>
      </c>
      <c r="AQ55" s="2949">
        <v>0</v>
      </c>
      <c r="AR55" s="2949">
        <v>0</v>
      </c>
      <c r="AS55" s="2949">
        <v>120</v>
      </c>
      <c r="AT55" s="2949">
        <v>60</v>
      </c>
      <c r="AU55" s="2949">
        <v>0</v>
      </c>
      <c r="AV55" s="2949">
        <v>0</v>
      </c>
      <c r="AW55" s="2949">
        <v>0</v>
      </c>
      <c r="AX55" s="2891"/>
    </row>
    <row r="56" spans="1:50" s="1160" customFormat="1" ht="25.5" customHeight="1" x14ac:dyDescent="0.2">
      <c r="A56" s="2947"/>
      <c r="B56" s="2948"/>
      <c r="C56" s="2934" t="s">
        <v>132</v>
      </c>
      <c r="D56" s="2933" t="s">
        <v>133</v>
      </c>
      <c r="E56" s="2920">
        <v>5000019</v>
      </c>
      <c r="F56" s="2934" t="s">
        <v>134</v>
      </c>
      <c r="G56" s="2885" t="s">
        <v>2815</v>
      </c>
      <c r="H56" s="2886" t="s">
        <v>133</v>
      </c>
      <c r="I56" s="2887" t="s">
        <v>135</v>
      </c>
      <c r="J56" s="2888">
        <f>SUM(J57:J59)</f>
        <v>5833</v>
      </c>
      <c r="K56" s="2888">
        <f>SUM(K57:K59)</f>
        <v>1445</v>
      </c>
      <c r="L56" s="2888">
        <f>SUM(L57:L59)</f>
        <v>1456</v>
      </c>
      <c r="M56" s="2888">
        <f>SUM(M57:M59)</f>
        <v>1465</v>
      </c>
      <c r="N56" s="2888">
        <f>SUM(N57:N59)</f>
        <v>1467</v>
      </c>
      <c r="O56" s="2889" t="s">
        <v>2816</v>
      </c>
      <c r="P56" s="2890">
        <v>209263.17</v>
      </c>
      <c r="Q56" s="2890">
        <v>119541</v>
      </c>
      <c r="R56" s="2890">
        <v>0</v>
      </c>
      <c r="S56" s="2890">
        <v>0</v>
      </c>
      <c r="T56" s="2890">
        <v>0</v>
      </c>
      <c r="U56" s="2890">
        <f>+Q56-P56</f>
        <v>-89722.170000000013</v>
      </c>
      <c r="V56" s="2890">
        <v>73701</v>
      </c>
      <c r="W56" s="2888"/>
      <c r="X56" s="2888">
        <f>+Y56+Z56+AM56</f>
        <v>5833</v>
      </c>
      <c r="Y56" s="2888">
        <f t="shared" ref="Y56:AW56" si="14">SUM(Y57:Y59)</f>
        <v>0</v>
      </c>
      <c r="Z56" s="2888">
        <f t="shared" si="14"/>
        <v>2932</v>
      </c>
      <c r="AA56" s="2888">
        <f t="shared" si="14"/>
        <v>913</v>
      </c>
      <c r="AB56" s="2888">
        <f t="shared" si="14"/>
        <v>129</v>
      </c>
      <c r="AC56" s="2888">
        <f t="shared" si="14"/>
        <v>114</v>
      </c>
      <c r="AD56" s="2888">
        <f t="shared" si="14"/>
        <v>109</v>
      </c>
      <c r="AE56" s="2888">
        <f t="shared" si="14"/>
        <v>177</v>
      </c>
      <c r="AF56" s="2888">
        <f t="shared" si="14"/>
        <v>121</v>
      </c>
      <c r="AG56" s="2888">
        <f t="shared" si="14"/>
        <v>206</v>
      </c>
      <c r="AH56" s="2888">
        <f t="shared" si="14"/>
        <v>280</v>
      </c>
      <c r="AI56" s="2888">
        <f t="shared" si="14"/>
        <v>297</v>
      </c>
      <c r="AJ56" s="2888">
        <f t="shared" si="14"/>
        <v>162</v>
      </c>
      <c r="AK56" s="2888">
        <f t="shared" si="14"/>
        <v>189</v>
      </c>
      <c r="AL56" s="2888">
        <f t="shared" si="14"/>
        <v>235</v>
      </c>
      <c r="AM56" s="2888">
        <f t="shared" si="14"/>
        <v>2901</v>
      </c>
      <c r="AN56" s="2888">
        <f t="shared" si="14"/>
        <v>1011</v>
      </c>
      <c r="AO56" s="2888">
        <f t="shared" si="14"/>
        <v>218</v>
      </c>
      <c r="AP56" s="2888">
        <f t="shared" si="14"/>
        <v>105</v>
      </c>
      <c r="AQ56" s="2888">
        <f t="shared" si="14"/>
        <v>181</v>
      </c>
      <c r="AR56" s="2888">
        <f t="shared" si="14"/>
        <v>299</v>
      </c>
      <c r="AS56" s="2888">
        <f t="shared" si="14"/>
        <v>426</v>
      </c>
      <c r="AT56" s="2888">
        <f t="shared" si="14"/>
        <v>241</v>
      </c>
      <c r="AU56" s="2888">
        <f t="shared" si="14"/>
        <v>167</v>
      </c>
      <c r="AV56" s="2888">
        <f t="shared" si="14"/>
        <v>104</v>
      </c>
      <c r="AW56" s="2888">
        <f t="shared" si="14"/>
        <v>149</v>
      </c>
      <c r="AX56" s="2891">
        <v>3176</v>
      </c>
    </row>
    <row r="57" spans="1:50" ht="27" customHeight="1" x14ac:dyDescent="0.2">
      <c r="A57" s="2947"/>
      <c r="B57" s="2948"/>
      <c r="C57" s="2941"/>
      <c r="D57" s="2940"/>
      <c r="E57" s="2922"/>
      <c r="F57" s="2941"/>
      <c r="G57" s="2950" t="s">
        <v>136</v>
      </c>
      <c r="H57" s="2913" t="s">
        <v>2817</v>
      </c>
      <c r="I57" s="2896"/>
      <c r="J57" s="2897">
        <f>SUM(K57:N57)</f>
        <v>2655</v>
      </c>
      <c r="K57" s="2898">
        <v>657</v>
      </c>
      <c r="L57" s="2898">
        <v>661</v>
      </c>
      <c r="M57" s="2898">
        <v>668</v>
      </c>
      <c r="N57" s="2898">
        <v>669</v>
      </c>
      <c r="O57" s="2915"/>
      <c r="P57" s="2915"/>
      <c r="Q57" s="2915"/>
      <c r="R57" s="2915"/>
      <c r="S57" s="2915"/>
      <c r="T57" s="2915"/>
      <c r="U57" s="2915"/>
      <c r="V57" s="2915"/>
      <c r="W57" s="2915"/>
      <c r="X57" s="2879">
        <v>2655</v>
      </c>
      <c r="Y57" s="2879">
        <v>0</v>
      </c>
      <c r="Z57" s="2916">
        <f>AA57+AB57+AC57+AD57+AE57+AF57+AG57+AH57+AI57+AJ57+AK57+AL57</f>
        <v>1337</v>
      </c>
      <c r="AA57" s="2916">
        <v>416</v>
      </c>
      <c r="AB57" s="2916">
        <v>60</v>
      </c>
      <c r="AC57" s="2916">
        <v>52</v>
      </c>
      <c r="AD57" s="2916">
        <v>50</v>
      </c>
      <c r="AE57" s="2916">
        <v>82</v>
      </c>
      <c r="AF57" s="2916">
        <v>56</v>
      </c>
      <c r="AG57" s="2916">
        <v>93</v>
      </c>
      <c r="AH57" s="2916">
        <v>128</v>
      </c>
      <c r="AI57" s="2916">
        <v>135</v>
      </c>
      <c r="AJ57" s="2916">
        <v>74</v>
      </c>
      <c r="AK57" s="2916">
        <v>83</v>
      </c>
      <c r="AL57" s="2916">
        <v>108</v>
      </c>
      <c r="AM57" s="2900">
        <f>AN57+AO57+AP57+AQ57+AR57+AS57+AT57+AU57+AV57+AW57</f>
        <v>1318</v>
      </c>
      <c r="AN57" s="2916">
        <v>457</v>
      </c>
      <c r="AO57" s="2916">
        <v>99</v>
      </c>
      <c r="AP57" s="2916">
        <v>48</v>
      </c>
      <c r="AQ57" s="2916">
        <v>81</v>
      </c>
      <c r="AR57" s="2916">
        <v>137</v>
      </c>
      <c r="AS57" s="2916">
        <v>193</v>
      </c>
      <c r="AT57" s="2916">
        <v>110</v>
      </c>
      <c r="AU57" s="2916">
        <v>78</v>
      </c>
      <c r="AV57" s="2916">
        <v>47</v>
      </c>
      <c r="AW57" s="2916">
        <v>68</v>
      </c>
      <c r="AX57" s="2891"/>
    </row>
    <row r="58" spans="1:50" ht="27" customHeight="1" x14ac:dyDescent="0.2">
      <c r="A58" s="2947"/>
      <c r="B58" s="2948"/>
      <c r="C58" s="2941"/>
      <c r="D58" s="2940"/>
      <c r="E58" s="2922"/>
      <c r="F58" s="2941"/>
      <c r="G58" s="2950" t="s">
        <v>138</v>
      </c>
      <c r="H58" s="2913" t="s">
        <v>2818</v>
      </c>
      <c r="I58" s="2896"/>
      <c r="J58" s="2897">
        <f>SUM(K58:N58)</f>
        <v>898</v>
      </c>
      <c r="K58" s="2930">
        <v>221</v>
      </c>
      <c r="L58" s="2930">
        <v>224</v>
      </c>
      <c r="M58" s="2930">
        <v>226</v>
      </c>
      <c r="N58" s="2930">
        <v>227</v>
      </c>
      <c r="O58" s="2915"/>
      <c r="P58" s="2915"/>
      <c r="Q58" s="2915"/>
      <c r="R58" s="2915"/>
      <c r="S58" s="2915"/>
      <c r="T58" s="2915"/>
      <c r="U58" s="2915"/>
      <c r="V58" s="2915"/>
      <c r="W58" s="2915"/>
      <c r="X58" s="2888">
        <v>898</v>
      </c>
      <c r="Y58" s="2879">
        <v>0</v>
      </c>
      <c r="Z58" s="2916">
        <f>AA58+AB58+AC58+AD58+AE58+AF58+AG58+AH58+AI58+AJ58+AK58+AL58</f>
        <v>449</v>
      </c>
      <c r="AA58" s="2916">
        <v>140</v>
      </c>
      <c r="AB58" s="2916">
        <v>20</v>
      </c>
      <c r="AC58" s="2916">
        <v>15</v>
      </c>
      <c r="AD58" s="2916">
        <v>16</v>
      </c>
      <c r="AE58" s="2916">
        <v>28</v>
      </c>
      <c r="AF58" s="2916">
        <v>19</v>
      </c>
      <c r="AG58" s="2916">
        <v>32</v>
      </c>
      <c r="AH58" s="2916">
        <v>43</v>
      </c>
      <c r="AI58" s="2916">
        <v>46</v>
      </c>
      <c r="AJ58" s="2916">
        <v>25</v>
      </c>
      <c r="AK58" s="2916">
        <v>30</v>
      </c>
      <c r="AL58" s="2916">
        <v>35</v>
      </c>
      <c r="AM58" s="2900">
        <f>AN58+AO58+AP58+AQ58+AR58+AS58+AT58+AU58+AV58+AW58</f>
        <v>449</v>
      </c>
      <c r="AN58" s="2916">
        <v>160</v>
      </c>
      <c r="AO58" s="2916">
        <v>31</v>
      </c>
      <c r="AP58" s="2916">
        <v>16</v>
      </c>
      <c r="AQ58" s="2916">
        <v>28</v>
      </c>
      <c r="AR58" s="2916">
        <v>47</v>
      </c>
      <c r="AS58" s="2916">
        <v>60</v>
      </c>
      <c r="AT58" s="2916">
        <v>40</v>
      </c>
      <c r="AU58" s="2916">
        <v>28</v>
      </c>
      <c r="AV58" s="2916">
        <v>14</v>
      </c>
      <c r="AW58" s="2916">
        <v>25</v>
      </c>
      <c r="AX58" s="2891"/>
    </row>
    <row r="59" spans="1:50" ht="27" customHeight="1" x14ac:dyDescent="0.2">
      <c r="A59" s="2947"/>
      <c r="B59" s="2948"/>
      <c r="C59" s="2941"/>
      <c r="D59" s="2940"/>
      <c r="E59" s="2922"/>
      <c r="F59" s="2941"/>
      <c r="G59" s="2950" t="s">
        <v>140</v>
      </c>
      <c r="H59" s="2913" t="s">
        <v>2819</v>
      </c>
      <c r="I59" s="2903"/>
      <c r="J59" s="2897">
        <f>SUM(K59:N59)</f>
        <v>2280</v>
      </c>
      <c r="K59" s="2898">
        <v>567</v>
      </c>
      <c r="L59" s="2898">
        <v>571</v>
      </c>
      <c r="M59" s="2898">
        <v>571</v>
      </c>
      <c r="N59" s="2898">
        <v>571</v>
      </c>
      <c r="O59" s="2915"/>
      <c r="P59" s="2915"/>
      <c r="Q59" s="2915"/>
      <c r="R59" s="2915"/>
      <c r="S59" s="2915"/>
      <c r="T59" s="2915"/>
      <c r="U59" s="2915"/>
      <c r="V59" s="2915"/>
      <c r="W59" s="2915"/>
      <c r="X59" s="2888">
        <v>2280</v>
      </c>
      <c r="Y59" s="2879">
        <v>0</v>
      </c>
      <c r="Z59" s="2916">
        <f>AA59+AB59+AC59+AD59+AE59+AF59+AG59+AH59+AI59+AJ59+AK59+AL59</f>
        <v>1146</v>
      </c>
      <c r="AA59" s="2916">
        <v>357</v>
      </c>
      <c r="AB59" s="2916">
        <v>49</v>
      </c>
      <c r="AC59" s="2916">
        <v>47</v>
      </c>
      <c r="AD59" s="2916">
        <v>43</v>
      </c>
      <c r="AE59" s="2916">
        <v>67</v>
      </c>
      <c r="AF59" s="2916">
        <v>46</v>
      </c>
      <c r="AG59" s="2916">
        <v>81</v>
      </c>
      <c r="AH59" s="2916">
        <v>109</v>
      </c>
      <c r="AI59" s="2916">
        <v>116</v>
      </c>
      <c r="AJ59" s="2916">
        <v>63</v>
      </c>
      <c r="AK59" s="2916">
        <v>76</v>
      </c>
      <c r="AL59" s="2916">
        <v>92</v>
      </c>
      <c r="AM59" s="2900">
        <f>AN59+AO59+AP59+AQ59+AR59+AS59+AT59+AU59+AV59+AW59</f>
        <v>1134</v>
      </c>
      <c r="AN59" s="2916">
        <v>394</v>
      </c>
      <c r="AO59" s="2916">
        <v>88</v>
      </c>
      <c r="AP59" s="2916">
        <v>41</v>
      </c>
      <c r="AQ59" s="2916">
        <v>72</v>
      </c>
      <c r="AR59" s="2916">
        <v>115</v>
      </c>
      <c r="AS59" s="2916">
        <v>173</v>
      </c>
      <c r="AT59" s="2916">
        <v>91</v>
      </c>
      <c r="AU59" s="2916">
        <v>61</v>
      </c>
      <c r="AV59" s="2916">
        <v>43</v>
      </c>
      <c r="AW59" s="2916">
        <v>56</v>
      </c>
      <c r="AX59" s="2891"/>
    </row>
    <row r="60" spans="1:50" ht="27" customHeight="1" x14ac:dyDescent="0.2">
      <c r="A60" s="2951"/>
      <c r="B60" s="2952"/>
      <c r="C60" s="2946"/>
      <c r="D60" s="2945"/>
      <c r="E60" s="2926"/>
      <c r="F60" s="2946"/>
      <c r="G60" s="2950"/>
      <c r="H60" s="2913" t="s">
        <v>214</v>
      </c>
      <c r="I60" s="2953"/>
      <c r="J60" s="2914">
        <f>SUM(K60:N60)</f>
        <v>2655</v>
      </c>
      <c r="K60" s="2898">
        <v>657</v>
      </c>
      <c r="L60" s="2898">
        <v>661</v>
      </c>
      <c r="M60" s="2898">
        <v>668</v>
      </c>
      <c r="N60" s="2898">
        <v>669</v>
      </c>
      <c r="O60" s="2915"/>
      <c r="P60" s="2915"/>
      <c r="Q60" s="2915"/>
      <c r="R60" s="2915"/>
      <c r="S60" s="2915"/>
      <c r="T60" s="2915"/>
      <c r="U60" s="2915"/>
      <c r="V60" s="2915"/>
      <c r="W60" s="2915"/>
      <c r="X60" s="2879">
        <v>2655</v>
      </c>
      <c r="Y60" s="2879">
        <v>0</v>
      </c>
      <c r="Z60" s="2916">
        <f>AA60+AB60+AC60+AD60+AE60+AF60+AG60+AH60+AI60+AJ60+AK60+AL60</f>
        <v>1337</v>
      </c>
      <c r="AA60" s="2916">
        <v>416</v>
      </c>
      <c r="AB60" s="2916">
        <v>60</v>
      </c>
      <c r="AC60" s="2916">
        <v>52</v>
      </c>
      <c r="AD60" s="2916">
        <v>50</v>
      </c>
      <c r="AE60" s="2916">
        <v>82</v>
      </c>
      <c r="AF60" s="2916">
        <v>56</v>
      </c>
      <c r="AG60" s="2916">
        <v>93</v>
      </c>
      <c r="AH60" s="2916">
        <v>128</v>
      </c>
      <c r="AI60" s="2916">
        <v>135</v>
      </c>
      <c r="AJ60" s="2916">
        <v>74</v>
      </c>
      <c r="AK60" s="2916">
        <v>83</v>
      </c>
      <c r="AL60" s="2916">
        <v>108</v>
      </c>
      <c r="AM60" s="2900">
        <f>AN60+AO60+AP60+AQ60+AR60+AS60+AT60+AU60+AV60+AW60</f>
        <v>1318</v>
      </c>
      <c r="AN60" s="2916">
        <v>457</v>
      </c>
      <c r="AO60" s="2916">
        <v>99</v>
      </c>
      <c r="AP60" s="2916">
        <v>48</v>
      </c>
      <c r="AQ60" s="2916">
        <v>81</v>
      </c>
      <c r="AR60" s="2916">
        <v>137</v>
      </c>
      <c r="AS60" s="2916">
        <v>193</v>
      </c>
      <c r="AT60" s="2916">
        <v>110</v>
      </c>
      <c r="AU60" s="2916">
        <v>78</v>
      </c>
      <c r="AV60" s="2916">
        <v>47</v>
      </c>
      <c r="AW60" s="2916">
        <v>68</v>
      </c>
      <c r="AX60" s="2891"/>
    </row>
    <row r="61" spans="1:50" s="1160" customFormat="1" ht="38.25" customHeight="1" x14ac:dyDescent="0.2">
      <c r="A61" s="2947" t="s">
        <v>142</v>
      </c>
      <c r="B61" s="2882" t="s">
        <v>143</v>
      </c>
      <c r="C61" s="2883">
        <v>300608</v>
      </c>
      <c r="D61" s="2954" t="s">
        <v>145</v>
      </c>
      <c r="E61" s="2920">
        <v>5004427</v>
      </c>
      <c r="F61" s="2954" t="s">
        <v>145</v>
      </c>
      <c r="G61" s="2885" t="s">
        <v>2820</v>
      </c>
      <c r="H61" s="2886" t="s">
        <v>2821</v>
      </c>
      <c r="I61" s="2887" t="s">
        <v>146</v>
      </c>
      <c r="J61" s="2888">
        <f>+J62</f>
        <v>42</v>
      </c>
      <c r="K61" s="2888">
        <f>+K62</f>
        <v>6</v>
      </c>
      <c r="L61" s="2888">
        <f>+L62</f>
        <v>8</v>
      </c>
      <c r="M61" s="2888">
        <f>+M62</f>
        <v>14</v>
      </c>
      <c r="N61" s="2888">
        <f>+N62</f>
        <v>14</v>
      </c>
      <c r="O61" s="2889" t="s">
        <v>2822</v>
      </c>
      <c r="P61" s="2890">
        <v>0</v>
      </c>
      <c r="Q61" s="2890">
        <v>41494</v>
      </c>
      <c r="R61" s="2890">
        <v>0</v>
      </c>
      <c r="S61" s="2890">
        <v>0</v>
      </c>
      <c r="T61" s="2890">
        <v>0</v>
      </c>
      <c r="U61" s="2890">
        <f>+Q61-P61</f>
        <v>41494</v>
      </c>
      <c r="V61" s="2890">
        <v>0</v>
      </c>
      <c r="W61" s="2888"/>
      <c r="X61" s="2888">
        <f>+Y61+Z61+AM61</f>
        <v>0</v>
      </c>
      <c r="Y61" s="2888">
        <f t="shared" ref="Y61:AW61" si="15">+Y62</f>
        <v>0</v>
      </c>
      <c r="Z61" s="2888">
        <f t="shared" si="15"/>
        <v>0</v>
      </c>
      <c r="AA61" s="2888">
        <f t="shared" si="15"/>
        <v>0</v>
      </c>
      <c r="AB61" s="2888">
        <f t="shared" si="15"/>
        <v>0</v>
      </c>
      <c r="AC61" s="2888">
        <f t="shared" si="15"/>
        <v>0</v>
      </c>
      <c r="AD61" s="2888">
        <f t="shared" si="15"/>
        <v>0</v>
      </c>
      <c r="AE61" s="2888">
        <f t="shared" si="15"/>
        <v>0</v>
      </c>
      <c r="AF61" s="2888">
        <f t="shared" si="15"/>
        <v>0</v>
      </c>
      <c r="AG61" s="2888">
        <f t="shared" si="15"/>
        <v>0</v>
      </c>
      <c r="AH61" s="2888">
        <f t="shared" si="15"/>
        <v>0</v>
      </c>
      <c r="AI61" s="2888">
        <f t="shared" si="15"/>
        <v>0</v>
      </c>
      <c r="AJ61" s="2888">
        <f t="shared" si="15"/>
        <v>0</v>
      </c>
      <c r="AK61" s="2888">
        <f t="shared" si="15"/>
        <v>0</v>
      </c>
      <c r="AL61" s="2888">
        <f t="shared" si="15"/>
        <v>0</v>
      </c>
      <c r="AM61" s="2888">
        <f t="shared" si="15"/>
        <v>0</v>
      </c>
      <c r="AN61" s="2888">
        <f t="shared" si="15"/>
        <v>0</v>
      </c>
      <c r="AO61" s="2888">
        <f t="shared" si="15"/>
        <v>0</v>
      </c>
      <c r="AP61" s="2888">
        <f t="shared" si="15"/>
        <v>0</v>
      </c>
      <c r="AQ61" s="2888">
        <f t="shared" si="15"/>
        <v>0</v>
      </c>
      <c r="AR61" s="2888">
        <f t="shared" si="15"/>
        <v>0</v>
      </c>
      <c r="AS61" s="2888">
        <f t="shared" si="15"/>
        <v>0</v>
      </c>
      <c r="AT61" s="2888">
        <f t="shared" si="15"/>
        <v>0</v>
      </c>
      <c r="AU61" s="2888">
        <f t="shared" si="15"/>
        <v>0</v>
      </c>
      <c r="AV61" s="2888">
        <f t="shared" si="15"/>
        <v>0</v>
      </c>
      <c r="AW61" s="2888">
        <f t="shared" si="15"/>
        <v>0</v>
      </c>
      <c r="AX61" s="2891">
        <v>42</v>
      </c>
    </row>
    <row r="62" spans="1:50" ht="55.5" customHeight="1" x14ac:dyDescent="0.2">
      <c r="A62" s="2947"/>
      <c r="B62" s="2882"/>
      <c r="C62" s="2892"/>
      <c r="D62" s="2955"/>
      <c r="E62" s="2922"/>
      <c r="F62" s="2955"/>
      <c r="G62" s="2956" t="s">
        <v>147</v>
      </c>
      <c r="H62" s="2895" t="s">
        <v>2823</v>
      </c>
      <c r="I62" s="2896"/>
      <c r="J62" s="2897">
        <f>SUM(K62:N62)</f>
        <v>42</v>
      </c>
      <c r="K62" s="2898">
        <v>6</v>
      </c>
      <c r="L62" s="2898">
        <v>8</v>
      </c>
      <c r="M62" s="2898">
        <v>14</v>
      </c>
      <c r="N62" s="2898">
        <v>14</v>
      </c>
      <c r="O62" s="2915"/>
      <c r="P62" s="2915"/>
      <c r="Q62" s="2915"/>
      <c r="R62" s="2915"/>
      <c r="S62" s="2915"/>
      <c r="T62" s="2915"/>
      <c r="U62" s="2915"/>
      <c r="V62" s="2915"/>
      <c r="W62" s="2915"/>
      <c r="X62" s="2888">
        <v>42</v>
      </c>
      <c r="Y62" s="2879">
        <v>0</v>
      </c>
      <c r="Z62" s="2900">
        <v>0</v>
      </c>
      <c r="AA62" s="2900">
        <v>0</v>
      </c>
      <c r="AB62" s="2900">
        <v>0</v>
      </c>
      <c r="AC62" s="2900">
        <v>0</v>
      </c>
      <c r="AD62" s="2900">
        <v>0</v>
      </c>
      <c r="AE62" s="2900">
        <v>0</v>
      </c>
      <c r="AF62" s="2900">
        <v>0</v>
      </c>
      <c r="AG62" s="2900">
        <v>0</v>
      </c>
      <c r="AH62" s="2900">
        <v>0</v>
      </c>
      <c r="AI62" s="2900">
        <v>0</v>
      </c>
      <c r="AJ62" s="2900">
        <v>0</v>
      </c>
      <c r="AK62" s="2900">
        <v>0</v>
      </c>
      <c r="AL62" s="2900">
        <v>0</v>
      </c>
      <c r="AM62" s="2900">
        <v>0</v>
      </c>
      <c r="AN62" s="2900">
        <v>0</v>
      </c>
      <c r="AO62" s="2900">
        <v>0</v>
      </c>
      <c r="AP62" s="2900">
        <v>0</v>
      </c>
      <c r="AQ62" s="2900">
        <v>0</v>
      </c>
      <c r="AR62" s="2900">
        <v>0</v>
      </c>
      <c r="AS62" s="2900">
        <v>0</v>
      </c>
      <c r="AT62" s="2900">
        <v>0</v>
      </c>
      <c r="AU62" s="2900">
        <v>0</v>
      </c>
      <c r="AV62" s="2900">
        <v>0</v>
      </c>
      <c r="AW62" s="2900">
        <v>0</v>
      </c>
      <c r="AX62" s="2891"/>
    </row>
    <row r="63" spans="1:50" s="1160" customFormat="1" ht="36" customHeight="1" x14ac:dyDescent="0.2">
      <c r="A63" s="2947" t="s">
        <v>153</v>
      </c>
      <c r="B63" s="2957" t="s">
        <v>154</v>
      </c>
      <c r="C63" s="2883">
        <v>3000609</v>
      </c>
      <c r="D63" s="2907" t="s">
        <v>155</v>
      </c>
      <c r="E63" s="2920">
        <v>5004428</v>
      </c>
      <c r="F63" s="2934" t="s">
        <v>2824</v>
      </c>
      <c r="G63" s="2885" t="s">
        <v>2825</v>
      </c>
      <c r="H63" s="2958" t="s">
        <v>156</v>
      </c>
      <c r="I63" s="2887" t="s">
        <v>157</v>
      </c>
      <c r="J63" s="2888">
        <f>+J64</f>
        <v>102</v>
      </c>
      <c r="K63" s="2888">
        <f>+K64</f>
        <v>25</v>
      </c>
      <c r="L63" s="2888">
        <f>+L64</f>
        <v>25</v>
      </c>
      <c r="M63" s="2888">
        <f>+M64</f>
        <v>27</v>
      </c>
      <c r="N63" s="2888">
        <f>+N64</f>
        <v>25</v>
      </c>
      <c r="O63" s="2889" t="s">
        <v>2826</v>
      </c>
      <c r="P63" s="2890">
        <v>200223.59</v>
      </c>
      <c r="Q63" s="2890">
        <v>42944</v>
      </c>
      <c r="R63" s="2890">
        <v>0</v>
      </c>
      <c r="S63" s="2890">
        <v>0</v>
      </c>
      <c r="T63" s="2890">
        <v>0</v>
      </c>
      <c r="U63" s="2890">
        <f>+Q63-P63</f>
        <v>-157279.59</v>
      </c>
      <c r="V63" s="2890">
        <v>0</v>
      </c>
      <c r="W63" s="2888"/>
      <c r="X63" s="2888">
        <f>+Y63+Z63+AM63</f>
        <v>102</v>
      </c>
      <c r="Y63" s="2888">
        <f t="shared" ref="Y63:AW63" si="16">+Y64</f>
        <v>0</v>
      </c>
      <c r="Z63" s="2888">
        <f t="shared" si="16"/>
        <v>53</v>
      </c>
      <c r="AA63" s="2888">
        <f t="shared" si="16"/>
        <v>6</v>
      </c>
      <c r="AB63" s="2888">
        <f t="shared" si="16"/>
        <v>4</v>
      </c>
      <c r="AC63" s="2888">
        <f t="shared" si="16"/>
        <v>5</v>
      </c>
      <c r="AD63" s="2888">
        <f t="shared" si="16"/>
        <v>3</v>
      </c>
      <c r="AE63" s="2888">
        <f t="shared" si="16"/>
        <v>3</v>
      </c>
      <c r="AF63" s="2888">
        <f t="shared" si="16"/>
        <v>3</v>
      </c>
      <c r="AG63" s="2888">
        <f t="shared" si="16"/>
        <v>9</v>
      </c>
      <c r="AH63" s="2888">
        <f t="shared" si="16"/>
        <v>4</v>
      </c>
      <c r="AI63" s="2888">
        <f t="shared" si="16"/>
        <v>5</v>
      </c>
      <c r="AJ63" s="2888">
        <f t="shared" si="16"/>
        <v>4</v>
      </c>
      <c r="AK63" s="2888">
        <f t="shared" si="16"/>
        <v>3</v>
      </c>
      <c r="AL63" s="2888">
        <f t="shared" si="16"/>
        <v>4</v>
      </c>
      <c r="AM63" s="2888">
        <f t="shared" si="16"/>
        <v>49</v>
      </c>
      <c r="AN63" s="2888">
        <f t="shared" si="16"/>
        <v>7</v>
      </c>
      <c r="AO63" s="2888">
        <f t="shared" si="16"/>
        <v>5</v>
      </c>
      <c r="AP63" s="2888">
        <f t="shared" si="16"/>
        <v>3</v>
      </c>
      <c r="AQ63" s="2888">
        <f t="shared" si="16"/>
        <v>3</v>
      </c>
      <c r="AR63" s="2888">
        <f t="shared" si="16"/>
        <v>7</v>
      </c>
      <c r="AS63" s="2888">
        <f t="shared" si="16"/>
        <v>10</v>
      </c>
      <c r="AT63" s="2888">
        <f t="shared" si="16"/>
        <v>7</v>
      </c>
      <c r="AU63" s="2888">
        <f t="shared" si="16"/>
        <v>3</v>
      </c>
      <c r="AV63" s="2888">
        <f t="shared" si="16"/>
        <v>2</v>
      </c>
      <c r="AW63" s="2888">
        <f t="shared" si="16"/>
        <v>2</v>
      </c>
      <c r="AX63" s="2891">
        <v>100</v>
      </c>
    </row>
    <row r="64" spans="1:50" ht="24.75" customHeight="1" x14ac:dyDescent="0.2">
      <c r="A64" s="2947"/>
      <c r="B64" s="2957"/>
      <c r="C64" s="2892"/>
      <c r="D64" s="2910"/>
      <c r="E64" s="2922"/>
      <c r="F64" s="2941"/>
      <c r="G64" s="2912" t="s">
        <v>158</v>
      </c>
      <c r="H64" s="2895" t="s">
        <v>2827</v>
      </c>
      <c r="I64" s="2896"/>
      <c r="J64" s="2897">
        <f t="shared" ref="J64:J71" si="17">SUM(K64:N64)</f>
        <v>102</v>
      </c>
      <c r="K64" s="2959">
        <v>25</v>
      </c>
      <c r="L64" s="2959">
        <v>25</v>
      </c>
      <c r="M64" s="2959">
        <v>27</v>
      </c>
      <c r="N64" s="2959">
        <v>25</v>
      </c>
      <c r="O64" s="2915"/>
      <c r="P64" s="2915"/>
      <c r="Q64" s="2915"/>
      <c r="R64" s="2915"/>
      <c r="S64" s="2915"/>
      <c r="T64" s="2915"/>
      <c r="U64" s="2915"/>
      <c r="V64" s="2915"/>
      <c r="W64" s="2915"/>
      <c r="X64" s="2888">
        <v>102</v>
      </c>
      <c r="Y64" s="2879">
        <v>0</v>
      </c>
      <c r="Z64" s="2960">
        <f>AA64+AB64+AC64+AD64+AE64+AF64+AG64+AH64+AI64+AJ64+AK64+AL64</f>
        <v>53</v>
      </c>
      <c r="AA64" s="2960">
        <v>6</v>
      </c>
      <c r="AB64" s="2960">
        <v>4</v>
      </c>
      <c r="AC64" s="2960">
        <v>5</v>
      </c>
      <c r="AD64" s="2960">
        <v>3</v>
      </c>
      <c r="AE64" s="2960">
        <v>3</v>
      </c>
      <c r="AF64" s="2960">
        <v>3</v>
      </c>
      <c r="AG64" s="2960">
        <v>9</v>
      </c>
      <c r="AH64" s="2960">
        <v>4</v>
      </c>
      <c r="AI64" s="2960">
        <v>5</v>
      </c>
      <c r="AJ64" s="2960">
        <v>4</v>
      </c>
      <c r="AK64" s="2960">
        <v>3</v>
      </c>
      <c r="AL64" s="2960">
        <v>4</v>
      </c>
      <c r="AM64" s="2900">
        <f>AN64+AO64+AP64+AQ64+AR64+AS64+AT64+AU64+AV64+AW64</f>
        <v>49</v>
      </c>
      <c r="AN64" s="2960">
        <v>7</v>
      </c>
      <c r="AO64" s="2960">
        <v>5</v>
      </c>
      <c r="AP64" s="2960">
        <v>3</v>
      </c>
      <c r="AQ64" s="2960">
        <v>3</v>
      </c>
      <c r="AR64" s="2960">
        <v>7</v>
      </c>
      <c r="AS64" s="2960">
        <v>10</v>
      </c>
      <c r="AT64" s="2960">
        <v>7</v>
      </c>
      <c r="AU64" s="2960">
        <v>3</v>
      </c>
      <c r="AV64" s="2960">
        <v>2</v>
      </c>
      <c r="AW64" s="2960">
        <v>2</v>
      </c>
      <c r="AX64" s="2891"/>
    </row>
    <row r="65" spans="1:50" ht="25.5" customHeight="1" x14ac:dyDescent="0.2">
      <c r="A65" s="2947"/>
      <c r="B65" s="2957"/>
      <c r="C65" s="2892"/>
      <c r="D65" s="2910"/>
      <c r="E65" s="2922"/>
      <c r="F65" s="2941"/>
      <c r="G65" s="2912" t="s">
        <v>160</v>
      </c>
      <c r="H65" s="2895" t="s">
        <v>2828</v>
      </c>
      <c r="I65" s="2896"/>
      <c r="J65" s="2914">
        <f t="shared" si="17"/>
        <v>24</v>
      </c>
      <c r="K65" s="2959">
        <v>6</v>
      </c>
      <c r="L65" s="2959">
        <v>6</v>
      </c>
      <c r="M65" s="2959">
        <v>6</v>
      </c>
      <c r="N65" s="2959">
        <v>6</v>
      </c>
      <c r="O65" s="2915"/>
      <c r="P65" s="2915"/>
      <c r="Q65" s="2915"/>
      <c r="R65" s="2915"/>
      <c r="S65" s="2915"/>
      <c r="T65" s="2915"/>
      <c r="U65" s="2915"/>
      <c r="V65" s="2915"/>
      <c r="W65" s="2915"/>
      <c r="X65" s="2888">
        <v>24</v>
      </c>
      <c r="Y65" s="2879">
        <v>0</v>
      </c>
      <c r="Z65" s="2960">
        <f>AA65+AB65+AC65+AD65+AE65+AF65+AG65+AH65+AI65+AJ65+AK65+AL65</f>
        <v>12</v>
      </c>
      <c r="AA65" s="2960">
        <v>12</v>
      </c>
      <c r="AB65" s="2916">
        <v>0</v>
      </c>
      <c r="AC65" s="2916">
        <v>0</v>
      </c>
      <c r="AD65" s="2916">
        <v>0</v>
      </c>
      <c r="AE65" s="2916">
        <v>0</v>
      </c>
      <c r="AF65" s="2916">
        <v>0</v>
      </c>
      <c r="AG65" s="2916">
        <v>0</v>
      </c>
      <c r="AH65" s="2916">
        <v>0</v>
      </c>
      <c r="AI65" s="2916">
        <v>0</v>
      </c>
      <c r="AJ65" s="2916">
        <v>0</v>
      </c>
      <c r="AK65" s="2916">
        <v>0</v>
      </c>
      <c r="AL65" s="2916">
        <v>0</v>
      </c>
      <c r="AM65" s="2900">
        <f>AN65+AO65+AP65+AQ65+AR65+AS65+AT65+AU65+AV65+AW65</f>
        <v>12</v>
      </c>
      <c r="AN65" s="2960">
        <v>12</v>
      </c>
      <c r="AO65" s="2916">
        <v>0</v>
      </c>
      <c r="AP65" s="2916">
        <v>0</v>
      </c>
      <c r="AQ65" s="2916">
        <v>0</v>
      </c>
      <c r="AR65" s="2916">
        <v>0</v>
      </c>
      <c r="AS65" s="2916">
        <v>0</v>
      </c>
      <c r="AT65" s="2916">
        <v>0</v>
      </c>
      <c r="AU65" s="2916">
        <v>0</v>
      </c>
      <c r="AV65" s="2916">
        <v>0</v>
      </c>
      <c r="AW65" s="2916">
        <v>0</v>
      </c>
      <c r="AX65" s="2891"/>
    </row>
    <row r="66" spans="1:50" ht="28.5" customHeight="1" x14ac:dyDescent="0.2">
      <c r="A66" s="2947"/>
      <c r="B66" s="2957"/>
      <c r="C66" s="2892"/>
      <c r="D66" s="2910"/>
      <c r="E66" s="2922"/>
      <c r="F66" s="2941"/>
      <c r="G66" s="2912" t="s">
        <v>162</v>
      </c>
      <c r="H66" s="2895" t="s">
        <v>2829</v>
      </c>
      <c r="I66" s="2896"/>
      <c r="J66" s="2914">
        <f t="shared" si="17"/>
        <v>400</v>
      </c>
      <c r="K66" s="2959">
        <v>100</v>
      </c>
      <c r="L66" s="2959">
        <v>100</v>
      </c>
      <c r="M66" s="2959">
        <v>100</v>
      </c>
      <c r="N66" s="2959">
        <v>100</v>
      </c>
      <c r="O66" s="2915"/>
      <c r="P66" s="2915"/>
      <c r="Q66" s="2915"/>
      <c r="R66" s="2915"/>
      <c r="S66" s="2915"/>
      <c r="T66" s="2915"/>
      <c r="U66" s="2915"/>
      <c r="V66" s="2915"/>
      <c r="W66" s="2915"/>
      <c r="X66" s="2888">
        <v>408</v>
      </c>
      <c r="Y66" s="2879">
        <v>0</v>
      </c>
      <c r="Z66" s="2960">
        <f>AA66+AB66+AC66+AD66+AE66+AF66+AG66+AH66+AI66+AJ66+AK66+AL66</f>
        <v>212</v>
      </c>
      <c r="AA66" s="2960">
        <v>24</v>
      </c>
      <c r="AB66" s="2960">
        <v>16</v>
      </c>
      <c r="AC66" s="2960">
        <v>20</v>
      </c>
      <c r="AD66" s="2960">
        <v>12</v>
      </c>
      <c r="AE66" s="2960">
        <v>12</v>
      </c>
      <c r="AF66" s="2960">
        <v>12</v>
      </c>
      <c r="AG66" s="2960">
        <v>36</v>
      </c>
      <c r="AH66" s="2960">
        <v>16</v>
      </c>
      <c r="AI66" s="2960">
        <v>20</v>
      </c>
      <c r="AJ66" s="2960">
        <v>16</v>
      </c>
      <c r="AK66" s="2960">
        <v>12</v>
      </c>
      <c r="AL66" s="2960">
        <v>16</v>
      </c>
      <c r="AM66" s="2900">
        <f>AN66+AO66+AP66+AQ66+AR66+AS66+AT66+AU66+AV66+AW66</f>
        <v>196</v>
      </c>
      <c r="AN66" s="2960">
        <v>28</v>
      </c>
      <c r="AO66" s="2960">
        <v>20</v>
      </c>
      <c r="AP66" s="2960">
        <v>12</v>
      </c>
      <c r="AQ66" s="2960">
        <v>12</v>
      </c>
      <c r="AR66" s="2960">
        <v>28</v>
      </c>
      <c r="AS66" s="2960">
        <v>40</v>
      </c>
      <c r="AT66" s="2960">
        <v>28</v>
      </c>
      <c r="AU66" s="2960">
        <v>12</v>
      </c>
      <c r="AV66" s="2960">
        <v>8</v>
      </c>
      <c r="AW66" s="2960">
        <v>8</v>
      </c>
      <c r="AX66" s="2891"/>
    </row>
    <row r="67" spans="1:50" ht="24.75" customHeight="1" x14ac:dyDescent="0.2">
      <c r="A67" s="2947"/>
      <c r="B67" s="2957"/>
      <c r="C67" s="2892"/>
      <c r="D67" s="2910"/>
      <c r="E67" s="2922"/>
      <c r="F67" s="2941"/>
      <c r="G67" s="2912" t="s">
        <v>168</v>
      </c>
      <c r="H67" s="2895" t="s">
        <v>2830</v>
      </c>
      <c r="I67" s="2896"/>
      <c r="J67" s="2914">
        <f t="shared" si="17"/>
        <v>102</v>
      </c>
      <c r="K67" s="2959">
        <v>25</v>
      </c>
      <c r="L67" s="2959">
        <v>25</v>
      </c>
      <c r="M67" s="2959">
        <v>27</v>
      </c>
      <c r="N67" s="2959">
        <v>25</v>
      </c>
      <c r="O67" s="2915"/>
      <c r="P67" s="2915"/>
      <c r="Q67" s="2915"/>
      <c r="R67" s="2915"/>
      <c r="S67" s="2915"/>
      <c r="T67" s="2915"/>
      <c r="U67" s="2915"/>
      <c r="V67" s="2915"/>
      <c r="W67" s="2915"/>
      <c r="X67" s="2888">
        <v>102</v>
      </c>
      <c r="Y67" s="2888">
        <v>0</v>
      </c>
      <c r="Z67" s="2916">
        <v>0</v>
      </c>
      <c r="AA67" s="2916">
        <v>0</v>
      </c>
      <c r="AB67" s="2916">
        <v>0</v>
      </c>
      <c r="AC67" s="2916">
        <v>0</v>
      </c>
      <c r="AD67" s="2916">
        <v>0</v>
      </c>
      <c r="AE67" s="2916">
        <v>0</v>
      </c>
      <c r="AF67" s="2916">
        <v>0</v>
      </c>
      <c r="AG67" s="2916">
        <v>0</v>
      </c>
      <c r="AH67" s="2916">
        <v>0</v>
      </c>
      <c r="AI67" s="2916">
        <v>0</v>
      </c>
      <c r="AJ67" s="2916">
        <v>0</v>
      </c>
      <c r="AK67" s="2916">
        <v>0</v>
      </c>
      <c r="AL67" s="2916">
        <v>0</v>
      </c>
      <c r="AM67" s="2916">
        <v>0</v>
      </c>
      <c r="AN67" s="2916">
        <v>0</v>
      </c>
      <c r="AO67" s="2916">
        <v>0</v>
      </c>
      <c r="AP67" s="2916">
        <v>0</v>
      </c>
      <c r="AQ67" s="2916">
        <v>0</v>
      </c>
      <c r="AR67" s="2916">
        <v>0</v>
      </c>
      <c r="AS67" s="2916">
        <v>0</v>
      </c>
      <c r="AT67" s="2916">
        <v>0</v>
      </c>
      <c r="AU67" s="2916">
        <v>0</v>
      </c>
      <c r="AV67" s="2916">
        <v>0</v>
      </c>
      <c r="AW67" s="2916">
        <v>0</v>
      </c>
      <c r="AX67" s="2891"/>
    </row>
    <row r="68" spans="1:50" ht="25.5" customHeight="1" x14ac:dyDescent="0.2">
      <c r="A68" s="2947"/>
      <c r="B68" s="2957"/>
      <c r="C68" s="2892"/>
      <c r="D68" s="2910"/>
      <c r="E68" s="2922"/>
      <c r="F68" s="2941"/>
      <c r="G68" s="2912" t="s">
        <v>170</v>
      </c>
      <c r="H68" s="2895" t="s">
        <v>2831</v>
      </c>
      <c r="I68" s="2896"/>
      <c r="J68" s="2914">
        <f t="shared" si="17"/>
        <v>102</v>
      </c>
      <c r="K68" s="2959">
        <v>25</v>
      </c>
      <c r="L68" s="2959">
        <v>25</v>
      </c>
      <c r="M68" s="2959">
        <v>27</v>
      </c>
      <c r="N68" s="2959">
        <v>25</v>
      </c>
      <c r="O68" s="2915"/>
      <c r="P68" s="2915"/>
      <c r="Q68" s="2915"/>
      <c r="R68" s="2915"/>
      <c r="S68" s="2915"/>
      <c r="T68" s="2915"/>
      <c r="U68" s="2915"/>
      <c r="V68" s="2915"/>
      <c r="W68" s="2915"/>
      <c r="X68" s="2888">
        <v>102</v>
      </c>
      <c r="Y68" s="2888">
        <v>0</v>
      </c>
      <c r="Z68" s="2916">
        <v>0</v>
      </c>
      <c r="AA68" s="2916">
        <v>0</v>
      </c>
      <c r="AB68" s="2916">
        <v>0</v>
      </c>
      <c r="AC68" s="2916">
        <v>0</v>
      </c>
      <c r="AD68" s="2916">
        <v>0</v>
      </c>
      <c r="AE68" s="2916">
        <v>0</v>
      </c>
      <c r="AF68" s="2916">
        <v>0</v>
      </c>
      <c r="AG68" s="2916">
        <v>0</v>
      </c>
      <c r="AH68" s="2916">
        <v>0</v>
      </c>
      <c r="AI68" s="2916">
        <v>0</v>
      </c>
      <c r="AJ68" s="2916">
        <v>0</v>
      </c>
      <c r="AK68" s="2916">
        <v>0</v>
      </c>
      <c r="AL68" s="2916">
        <v>0</v>
      </c>
      <c r="AM68" s="2916">
        <v>0</v>
      </c>
      <c r="AN68" s="2916">
        <v>0</v>
      </c>
      <c r="AO68" s="2916">
        <v>0</v>
      </c>
      <c r="AP68" s="2916">
        <v>0</v>
      </c>
      <c r="AQ68" s="2916">
        <v>0</v>
      </c>
      <c r="AR68" s="2916">
        <v>0</v>
      </c>
      <c r="AS68" s="2916">
        <v>0</v>
      </c>
      <c r="AT68" s="2916">
        <v>0</v>
      </c>
      <c r="AU68" s="2916">
        <v>0</v>
      </c>
      <c r="AV68" s="2916">
        <v>0</v>
      </c>
      <c r="AW68" s="2916">
        <v>0</v>
      </c>
      <c r="AX68" s="2891"/>
    </row>
    <row r="69" spans="1:50" ht="17.25" customHeight="1" x14ac:dyDescent="0.2">
      <c r="A69" s="2947"/>
      <c r="B69" s="2957"/>
      <c r="C69" s="2892"/>
      <c r="D69" s="2910"/>
      <c r="E69" s="2922"/>
      <c r="F69" s="2941"/>
      <c r="G69" s="2912" t="s">
        <v>172</v>
      </c>
      <c r="H69" s="2895" t="s">
        <v>2832</v>
      </c>
      <c r="I69" s="2896"/>
      <c r="J69" s="2914">
        <f t="shared" si="17"/>
        <v>102</v>
      </c>
      <c r="K69" s="2959">
        <v>25</v>
      </c>
      <c r="L69" s="2959">
        <v>25</v>
      </c>
      <c r="M69" s="2959">
        <v>27</v>
      </c>
      <c r="N69" s="2959">
        <v>25</v>
      </c>
      <c r="O69" s="2915"/>
      <c r="P69" s="2915"/>
      <c r="Q69" s="2915"/>
      <c r="R69" s="2915"/>
      <c r="S69" s="2915"/>
      <c r="T69" s="2915"/>
      <c r="U69" s="2915"/>
      <c r="V69" s="2915"/>
      <c r="W69" s="2915"/>
      <c r="X69" s="2888">
        <v>102</v>
      </c>
      <c r="Y69" s="2888">
        <v>0</v>
      </c>
      <c r="Z69" s="2916">
        <v>0</v>
      </c>
      <c r="AA69" s="2916">
        <v>0</v>
      </c>
      <c r="AB69" s="2916">
        <v>0</v>
      </c>
      <c r="AC69" s="2916">
        <v>0</v>
      </c>
      <c r="AD69" s="2916">
        <v>0</v>
      </c>
      <c r="AE69" s="2916">
        <v>0</v>
      </c>
      <c r="AF69" s="2916">
        <v>0</v>
      </c>
      <c r="AG69" s="2916">
        <v>0</v>
      </c>
      <c r="AH69" s="2916">
        <v>0</v>
      </c>
      <c r="AI69" s="2916">
        <v>0</v>
      </c>
      <c r="AJ69" s="2916">
        <v>0</v>
      </c>
      <c r="AK69" s="2916">
        <v>0</v>
      </c>
      <c r="AL69" s="2916">
        <v>0</v>
      </c>
      <c r="AM69" s="2916">
        <v>0</v>
      </c>
      <c r="AN69" s="2916">
        <v>0</v>
      </c>
      <c r="AO69" s="2916">
        <v>0</v>
      </c>
      <c r="AP69" s="2916">
        <v>0</v>
      </c>
      <c r="AQ69" s="2916">
        <v>0</v>
      </c>
      <c r="AR69" s="2916">
        <v>0</v>
      </c>
      <c r="AS69" s="2916">
        <v>0</v>
      </c>
      <c r="AT69" s="2916">
        <v>0</v>
      </c>
      <c r="AU69" s="2916">
        <v>0</v>
      </c>
      <c r="AV69" s="2916">
        <v>0</v>
      </c>
      <c r="AW69" s="2916">
        <v>0</v>
      </c>
      <c r="AX69" s="2891"/>
    </row>
    <row r="70" spans="1:50" ht="22.5" customHeight="1" x14ac:dyDescent="0.2">
      <c r="A70" s="2947"/>
      <c r="B70" s="2957"/>
      <c r="C70" s="2892"/>
      <c r="D70" s="2910"/>
      <c r="E70" s="2922"/>
      <c r="F70" s="2941"/>
      <c r="G70" s="2912" t="s">
        <v>174</v>
      </c>
      <c r="H70" s="2895" t="s">
        <v>2833</v>
      </c>
      <c r="I70" s="2896"/>
      <c r="J70" s="2914">
        <f t="shared" si="17"/>
        <v>2</v>
      </c>
      <c r="K70" s="2959">
        <v>0</v>
      </c>
      <c r="L70" s="2959">
        <v>1</v>
      </c>
      <c r="M70" s="2959">
        <v>0</v>
      </c>
      <c r="N70" s="2959">
        <v>1</v>
      </c>
      <c r="O70" s="2915"/>
      <c r="P70" s="2915"/>
      <c r="Q70" s="2915"/>
      <c r="R70" s="2915"/>
      <c r="S70" s="2915"/>
      <c r="T70" s="2915"/>
      <c r="U70" s="2915"/>
      <c r="V70" s="2915"/>
      <c r="W70" s="2915"/>
      <c r="X70" s="2888">
        <v>2</v>
      </c>
      <c r="Y70" s="2888">
        <v>0</v>
      </c>
      <c r="Z70" s="2916">
        <v>0</v>
      </c>
      <c r="AA70" s="2916">
        <v>0</v>
      </c>
      <c r="AB70" s="2916">
        <v>0</v>
      </c>
      <c r="AC70" s="2916">
        <v>0</v>
      </c>
      <c r="AD70" s="2916">
        <v>0</v>
      </c>
      <c r="AE70" s="2916">
        <v>0</v>
      </c>
      <c r="AF70" s="2916">
        <v>0</v>
      </c>
      <c r="AG70" s="2916">
        <v>0</v>
      </c>
      <c r="AH70" s="2916">
        <v>0</v>
      </c>
      <c r="AI70" s="2916">
        <v>0</v>
      </c>
      <c r="AJ70" s="2916">
        <v>0</v>
      </c>
      <c r="AK70" s="2916">
        <v>0</v>
      </c>
      <c r="AL70" s="2916">
        <v>0</v>
      </c>
      <c r="AM70" s="2916">
        <v>0</v>
      </c>
      <c r="AN70" s="2916">
        <v>0</v>
      </c>
      <c r="AO70" s="2916">
        <v>0</v>
      </c>
      <c r="AP70" s="2916">
        <v>0</v>
      </c>
      <c r="AQ70" s="2916">
        <v>0</v>
      </c>
      <c r="AR70" s="2916">
        <v>0</v>
      </c>
      <c r="AS70" s="2916">
        <v>0</v>
      </c>
      <c r="AT70" s="2916">
        <v>0</v>
      </c>
      <c r="AU70" s="2916">
        <v>0</v>
      </c>
      <c r="AV70" s="2916">
        <v>0</v>
      </c>
      <c r="AW70" s="2916">
        <v>0</v>
      </c>
      <c r="AX70" s="2891"/>
    </row>
    <row r="71" spans="1:50" ht="18" x14ac:dyDescent="0.2">
      <c r="A71" s="2947"/>
      <c r="B71" s="2957"/>
      <c r="C71" s="2892"/>
      <c r="D71" s="2910"/>
      <c r="E71" s="2922"/>
      <c r="F71" s="2941"/>
      <c r="G71" s="2912" t="s">
        <v>176</v>
      </c>
      <c r="H71" s="2895" t="s">
        <v>2834</v>
      </c>
      <c r="I71" s="2903"/>
      <c r="J71" s="2914">
        <f t="shared" si="17"/>
        <v>2</v>
      </c>
      <c r="K71" s="2959">
        <v>0</v>
      </c>
      <c r="L71" s="2959">
        <v>1</v>
      </c>
      <c r="M71" s="2959">
        <v>0</v>
      </c>
      <c r="N71" s="2959">
        <v>1</v>
      </c>
      <c r="O71" s="2915"/>
      <c r="P71" s="2915"/>
      <c r="Q71" s="2915"/>
      <c r="R71" s="2915"/>
      <c r="S71" s="2915"/>
      <c r="T71" s="2915"/>
      <c r="U71" s="2915"/>
      <c r="V71" s="2915"/>
      <c r="W71" s="2915"/>
      <c r="X71" s="2888">
        <v>2</v>
      </c>
      <c r="Y71" s="2888">
        <v>0</v>
      </c>
      <c r="Z71" s="2916">
        <v>0</v>
      </c>
      <c r="AA71" s="2916">
        <v>0</v>
      </c>
      <c r="AB71" s="2916">
        <v>0</v>
      </c>
      <c r="AC71" s="2916">
        <v>0</v>
      </c>
      <c r="AD71" s="2916">
        <v>0</v>
      </c>
      <c r="AE71" s="2916">
        <v>0</v>
      </c>
      <c r="AF71" s="2916">
        <v>0</v>
      </c>
      <c r="AG71" s="2916">
        <v>0</v>
      </c>
      <c r="AH71" s="2916">
        <v>0</v>
      </c>
      <c r="AI71" s="2916">
        <v>0</v>
      </c>
      <c r="AJ71" s="2916">
        <v>0</v>
      </c>
      <c r="AK71" s="2916">
        <v>0</v>
      </c>
      <c r="AL71" s="2916">
        <v>0</v>
      </c>
      <c r="AM71" s="2916">
        <v>0</v>
      </c>
      <c r="AN71" s="2916">
        <v>0</v>
      </c>
      <c r="AO71" s="2916">
        <v>0</v>
      </c>
      <c r="AP71" s="2916">
        <v>0</v>
      </c>
      <c r="AQ71" s="2916">
        <v>0</v>
      </c>
      <c r="AR71" s="2916">
        <v>0</v>
      </c>
      <c r="AS71" s="2916">
        <v>0</v>
      </c>
      <c r="AT71" s="2916">
        <v>0</v>
      </c>
      <c r="AU71" s="2916">
        <v>0</v>
      </c>
      <c r="AV71" s="2916">
        <v>0</v>
      </c>
      <c r="AW71" s="2916">
        <v>0</v>
      </c>
      <c r="AX71" s="2891"/>
    </row>
    <row r="72" spans="1:50" s="1160" customFormat="1" ht="48.75" customHeight="1" x14ac:dyDescent="0.2">
      <c r="A72" s="2947"/>
      <c r="B72" s="2957"/>
      <c r="C72" s="2892"/>
      <c r="D72" s="2910"/>
      <c r="E72" s="2920">
        <v>5004429</v>
      </c>
      <c r="F72" s="2908" t="s">
        <v>178</v>
      </c>
      <c r="G72" s="2885" t="s">
        <v>2835</v>
      </c>
      <c r="H72" s="2958" t="s">
        <v>2836</v>
      </c>
      <c r="I72" s="2887" t="s">
        <v>157</v>
      </c>
      <c r="J72" s="2888">
        <f>+J74</f>
        <v>102</v>
      </c>
      <c r="K72" s="2888">
        <f>+K74</f>
        <v>25</v>
      </c>
      <c r="L72" s="2888">
        <f>+L74</f>
        <v>25</v>
      </c>
      <c r="M72" s="2888">
        <f>+M74</f>
        <v>27</v>
      </c>
      <c r="N72" s="2888">
        <f>+N74</f>
        <v>25</v>
      </c>
      <c r="O72" s="2889" t="s">
        <v>2837</v>
      </c>
      <c r="P72" s="2890">
        <v>95370.559999999998</v>
      </c>
      <c r="Q72" s="2890">
        <v>91025</v>
      </c>
      <c r="R72" s="2890">
        <v>0</v>
      </c>
      <c r="S72" s="2890">
        <v>0</v>
      </c>
      <c r="T72" s="2890">
        <v>0</v>
      </c>
      <c r="U72" s="2890">
        <f>+Q72-P72</f>
        <v>-4345.5599999999977</v>
      </c>
      <c r="V72" s="2890">
        <v>0</v>
      </c>
      <c r="W72" s="2888"/>
      <c r="X72" s="2888">
        <f>+Y72+Z72+AM72</f>
        <v>102</v>
      </c>
      <c r="Y72" s="2888">
        <f t="shared" ref="Y72:AW72" si="18">+Y74</f>
        <v>0</v>
      </c>
      <c r="Z72" s="2888">
        <f t="shared" si="18"/>
        <v>53</v>
      </c>
      <c r="AA72" s="2888">
        <f t="shared" si="18"/>
        <v>6</v>
      </c>
      <c r="AB72" s="2888">
        <f t="shared" si="18"/>
        <v>4</v>
      </c>
      <c r="AC72" s="2888">
        <f t="shared" si="18"/>
        <v>5</v>
      </c>
      <c r="AD72" s="2888">
        <f t="shared" si="18"/>
        <v>3</v>
      </c>
      <c r="AE72" s="2888">
        <f t="shared" si="18"/>
        <v>3</v>
      </c>
      <c r="AF72" s="2888">
        <f t="shared" si="18"/>
        <v>3</v>
      </c>
      <c r="AG72" s="2888">
        <f t="shared" si="18"/>
        <v>9</v>
      </c>
      <c r="AH72" s="2888">
        <f t="shared" si="18"/>
        <v>4</v>
      </c>
      <c r="AI72" s="2888">
        <f t="shared" si="18"/>
        <v>5</v>
      </c>
      <c r="AJ72" s="2888">
        <f t="shared" si="18"/>
        <v>4</v>
      </c>
      <c r="AK72" s="2888">
        <f t="shared" si="18"/>
        <v>3</v>
      </c>
      <c r="AL72" s="2888">
        <f t="shared" si="18"/>
        <v>4</v>
      </c>
      <c r="AM72" s="2888">
        <f t="shared" si="18"/>
        <v>49</v>
      </c>
      <c r="AN72" s="2888">
        <f t="shared" si="18"/>
        <v>7</v>
      </c>
      <c r="AO72" s="2888">
        <f t="shared" si="18"/>
        <v>5</v>
      </c>
      <c r="AP72" s="2888">
        <f t="shared" si="18"/>
        <v>3</v>
      </c>
      <c r="AQ72" s="2888">
        <f t="shared" si="18"/>
        <v>3</v>
      </c>
      <c r="AR72" s="2888">
        <f t="shared" si="18"/>
        <v>7</v>
      </c>
      <c r="AS72" s="2888">
        <f t="shared" si="18"/>
        <v>10</v>
      </c>
      <c r="AT72" s="2888">
        <f t="shared" si="18"/>
        <v>7</v>
      </c>
      <c r="AU72" s="2888">
        <f t="shared" si="18"/>
        <v>3</v>
      </c>
      <c r="AV72" s="2888">
        <f t="shared" si="18"/>
        <v>2</v>
      </c>
      <c r="AW72" s="2888">
        <f t="shared" si="18"/>
        <v>2</v>
      </c>
      <c r="AX72" s="2891">
        <v>100</v>
      </c>
    </row>
    <row r="73" spans="1:50" ht="36" x14ac:dyDescent="0.2">
      <c r="A73" s="2947"/>
      <c r="B73" s="2957"/>
      <c r="C73" s="2892"/>
      <c r="D73" s="2910"/>
      <c r="E73" s="2922"/>
      <c r="F73" s="2911"/>
      <c r="G73" s="2912" t="s">
        <v>179</v>
      </c>
      <c r="H73" s="2895" t="s">
        <v>2838</v>
      </c>
      <c r="I73" s="2896"/>
      <c r="J73" s="2914">
        <f>SUM(K73:N73)</f>
        <v>152</v>
      </c>
      <c r="K73" s="2959">
        <v>38</v>
      </c>
      <c r="L73" s="2959">
        <v>38</v>
      </c>
      <c r="M73" s="2959">
        <v>38</v>
      </c>
      <c r="N73" s="2959">
        <v>38</v>
      </c>
      <c r="O73" s="2961"/>
      <c r="P73" s="2961"/>
      <c r="Q73" s="2961"/>
      <c r="R73" s="2961"/>
      <c r="S73" s="2961"/>
      <c r="T73" s="2961"/>
      <c r="U73" s="2961"/>
      <c r="V73" s="2961"/>
      <c r="W73" s="2961"/>
      <c r="X73" s="2962">
        <v>154</v>
      </c>
      <c r="Y73" s="2879">
        <v>0</v>
      </c>
      <c r="Z73" s="2916">
        <f>AA73+AB73+AC73+AD73+AE73+AF73+AG73+AH73+AI73+AJ73+AK73+AL73</f>
        <v>84</v>
      </c>
      <c r="AA73" s="2960">
        <v>7</v>
      </c>
      <c r="AB73" s="2960">
        <v>7</v>
      </c>
      <c r="AC73" s="2960">
        <v>7</v>
      </c>
      <c r="AD73" s="2960">
        <v>7</v>
      </c>
      <c r="AE73" s="2960">
        <v>7</v>
      </c>
      <c r="AF73" s="2960">
        <v>7</v>
      </c>
      <c r="AG73" s="2960">
        <v>7</v>
      </c>
      <c r="AH73" s="2960">
        <v>7</v>
      </c>
      <c r="AI73" s="2960">
        <v>7</v>
      </c>
      <c r="AJ73" s="2960">
        <v>7</v>
      </c>
      <c r="AK73" s="2960">
        <v>7</v>
      </c>
      <c r="AL73" s="2960">
        <v>7</v>
      </c>
      <c r="AM73" s="2900">
        <f>AN73+AO73+AP73+AQ73+AR73+AS73+AT73+AU73+AV73+AW73</f>
        <v>70</v>
      </c>
      <c r="AN73" s="2960">
        <v>7</v>
      </c>
      <c r="AO73" s="2960">
        <v>7</v>
      </c>
      <c r="AP73" s="2960">
        <v>7</v>
      </c>
      <c r="AQ73" s="2960">
        <v>7</v>
      </c>
      <c r="AR73" s="2960">
        <v>7</v>
      </c>
      <c r="AS73" s="2960">
        <v>7</v>
      </c>
      <c r="AT73" s="2960">
        <v>7</v>
      </c>
      <c r="AU73" s="2960">
        <v>7</v>
      </c>
      <c r="AV73" s="2960">
        <v>7</v>
      </c>
      <c r="AW73" s="2960">
        <v>7</v>
      </c>
      <c r="AX73" s="2891"/>
    </row>
    <row r="74" spans="1:50" ht="54" x14ac:dyDescent="0.2">
      <c r="A74" s="2947"/>
      <c r="B74" s="2957"/>
      <c r="C74" s="2892"/>
      <c r="D74" s="2910"/>
      <c r="E74" s="2922"/>
      <c r="F74" s="2911"/>
      <c r="G74" s="2912" t="s">
        <v>181</v>
      </c>
      <c r="H74" s="2895" t="s">
        <v>2839</v>
      </c>
      <c r="I74" s="2903"/>
      <c r="J74" s="2897">
        <f>SUM(K74:N74)</f>
        <v>102</v>
      </c>
      <c r="K74" s="2959">
        <v>25</v>
      </c>
      <c r="L74" s="2959">
        <v>25</v>
      </c>
      <c r="M74" s="2959">
        <v>27</v>
      </c>
      <c r="N74" s="2959">
        <v>25</v>
      </c>
      <c r="O74" s="2961"/>
      <c r="P74" s="2961"/>
      <c r="Q74" s="2961"/>
      <c r="R74" s="2961"/>
      <c r="S74" s="2961"/>
      <c r="T74" s="2961"/>
      <c r="U74" s="2961"/>
      <c r="V74" s="2961"/>
      <c r="W74" s="2961"/>
      <c r="X74" s="2962">
        <v>102</v>
      </c>
      <c r="Y74" s="2879">
        <v>0</v>
      </c>
      <c r="Z74" s="2916">
        <f>AA74+AB74+AC74+AD74+AE74+AF74+AG74+AH74+AI74+AJ74+AK74+AL74</f>
        <v>53</v>
      </c>
      <c r="AA74" s="2960">
        <v>6</v>
      </c>
      <c r="AB74" s="2960">
        <v>4</v>
      </c>
      <c r="AC74" s="2960">
        <v>5</v>
      </c>
      <c r="AD74" s="2960">
        <v>3</v>
      </c>
      <c r="AE74" s="2960">
        <v>3</v>
      </c>
      <c r="AF74" s="2960">
        <v>3</v>
      </c>
      <c r="AG74" s="2960">
        <v>9</v>
      </c>
      <c r="AH74" s="2960">
        <v>4</v>
      </c>
      <c r="AI74" s="2960">
        <v>5</v>
      </c>
      <c r="AJ74" s="2960">
        <v>4</v>
      </c>
      <c r="AK74" s="2960">
        <v>3</v>
      </c>
      <c r="AL74" s="2960">
        <v>4</v>
      </c>
      <c r="AM74" s="2900">
        <f>AN74+AO74+AP74+AQ74+AR74+AS74+AT74+AU74+AV74+AW74</f>
        <v>49</v>
      </c>
      <c r="AN74" s="2960">
        <v>7</v>
      </c>
      <c r="AO74" s="2960">
        <v>5</v>
      </c>
      <c r="AP74" s="2960">
        <v>3</v>
      </c>
      <c r="AQ74" s="2960">
        <v>3</v>
      </c>
      <c r="AR74" s="2960">
        <v>7</v>
      </c>
      <c r="AS74" s="2960">
        <v>10</v>
      </c>
      <c r="AT74" s="2960">
        <v>7</v>
      </c>
      <c r="AU74" s="2960">
        <v>3</v>
      </c>
      <c r="AV74" s="2960">
        <v>2</v>
      </c>
      <c r="AW74" s="2960">
        <v>2</v>
      </c>
      <c r="AX74" s="2891"/>
    </row>
    <row r="75" spans="1:50" ht="27" x14ac:dyDescent="0.2">
      <c r="A75" s="2947"/>
      <c r="B75" s="2957"/>
      <c r="C75" s="2901"/>
      <c r="D75" s="2917"/>
      <c r="E75" s="2926"/>
      <c r="F75" s="2918"/>
      <c r="G75" s="2912" t="s">
        <v>2151</v>
      </c>
      <c r="H75" s="2895" t="s">
        <v>2840</v>
      </c>
      <c r="I75" s="2919" t="s">
        <v>2242</v>
      </c>
      <c r="J75" s="2914">
        <f>SUM(K75:N75)</f>
        <v>22</v>
      </c>
      <c r="K75" s="2959">
        <v>8</v>
      </c>
      <c r="L75" s="2959">
        <v>7</v>
      </c>
      <c r="M75" s="2959">
        <v>7</v>
      </c>
      <c r="N75" s="2959">
        <v>0</v>
      </c>
      <c r="O75" s="2961"/>
      <c r="P75" s="2961"/>
      <c r="Q75" s="2961"/>
      <c r="R75" s="2961"/>
      <c r="S75" s="2961"/>
      <c r="T75" s="2961"/>
      <c r="U75" s="2961"/>
      <c r="V75" s="2961"/>
      <c r="W75" s="2961"/>
      <c r="X75" s="2962">
        <v>22</v>
      </c>
      <c r="Y75" s="2879">
        <f>Z75+AM75</f>
        <v>22</v>
      </c>
      <c r="Z75" s="2916">
        <f>AA75+AB75+AC75+AD75+AE75+AF75+AG75+AH75+AI75+AJ75+AK75+AL75</f>
        <v>12</v>
      </c>
      <c r="AA75" s="2960">
        <v>1</v>
      </c>
      <c r="AB75" s="2960">
        <v>1</v>
      </c>
      <c r="AC75" s="2960">
        <v>1</v>
      </c>
      <c r="AD75" s="2960">
        <v>1</v>
      </c>
      <c r="AE75" s="2960">
        <v>1</v>
      </c>
      <c r="AF75" s="2960">
        <v>1</v>
      </c>
      <c r="AG75" s="2960">
        <v>1</v>
      </c>
      <c r="AH75" s="2960">
        <v>1</v>
      </c>
      <c r="AI75" s="2960">
        <v>1</v>
      </c>
      <c r="AJ75" s="2960">
        <v>1</v>
      </c>
      <c r="AK75" s="2960">
        <v>1</v>
      </c>
      <c r="AL75" s="2960">
        <v>1</v>
      </c>
      <c r="AM75" s="2900">
        <f>AN75+AO75+AP75+AQ75+AR75+AS75+AT75+AU75+AV75+AW75</f>
        <v>10</v>
      </c>
      <c r="AN75" s="2960">
        <v>1</v>
      </c>
      <c r="AO75" s="2960">
        <v>1</v>
      </c>
      <c r="AP75" s="2960">
        <v>1</v>
      </c>
      <c r="AQ75" s="2960">
        <v>1</v>
      </c>
      <c r="AR75" s="2960">
        <v>1</v>
      </c>
      <c r="AS75" s="2960">
        <v>1</v>
      </c>
      <c r="AT75" s="2960">
        <v>1</v>
      </c>
      <c r="AU75" s="2960">
        <v>1</v>
      </c>
      <c r="AV75" s="2960">
        <v>1</v>
      </c>
      <c r="AW75" s="2960">
        <v>1</v>
      </c>
      <c r="AX75" s="2891"/>
    </row>
    <row r="76" spans="1:50" s="1160" customFormat="1" ht="21.75" customHeight="1" x14ac:dyDescent="0.2">
      <c r="A76" s="2947" t="s">
        <v>1155</v>
      </c>
      <c r="B76" s="2948" t="s">
        <v>185</v>
      </c>
      <c r="C76" s="2934" t="s">
        <v>186</v>
      </c>
      <c r="D76" s="2907" t="s">
        <v>187</v>
      </c>
      <c r="E76" s="2920">
        <v>5000027</v>
      </c>
      <c r="F76" s="2908" t="s">
        <v>188</v>
      </c>
      <c r="G76" s="2885" t="s">
        <v>2841</v>
      </c>
      <c r="H76" s="2886" t="s">
        <v>187</v>
      </c>
      <c r="I76" s="2887" t="s">
        <v>189</v>
      </c>
      <c r="J76" s="2888">
        <f>SUM(J77:J80)</f>
        <v>8300</v>
      </c>
      <c r="K76" s="2888">
        <f>SUM(K77:K80)</f>
        <v>2075</v>
      </c>
      <c r="L76" s="2888">
        <f>SUM(L77:L80)</f>
        <v>2100</v>
      </c>
      <c r="M76" s="2888">
        <f>SUM(M77:M80)</f>
        <v>2068</v>
      </c>
      <c r="N76" s="2888">
        <f>SUM(N77:N80)</f>
        <v>2057</v>
      </c>
      <c r="O76" s="2889" t="s">
        <v>2842</v>
      </c>
      <c r="P76" s="2890">
        <v>100814.39999999999</v>
      </c>
      <c r="Q76" s="2890">
        <v>79774</v>
      </c>
      <c r="R76" s="2890">
        <v>0</v>
      </c>
      <c r="S76" s="2890">
        <v>0</v>
      </c>
      <c r="T76" s="2890">
        <v>0</v>
      </c>
      <c r="U76" s="2890">
        <f>+Q76-P76</f>
        <v>-21040.399999999994</v>
      </c>
      <c r="V76" s="2890">
        <v>27736</v>
      </c>
      <c r="W76" s="2888"/>
      <c r="X76" s="2888">
        <f>+Y76+Z76+AM76</f>
        <v>8300</v>
      </c>
      <c r="Y76" s="2888">
        <f t="shared" ref="Y76:AW76" si="19">SUM(Y77:Y80)</f>
        <v>0</v>
      </c>
      <c r="Z76" s="2888">
        <f t="shared" si="19"/>
        <v>4035</v>
      </c>
      <c r="AA76" s="2888">
        <f t="shared" si="19"/>
        <v>1286</v>
      </c>
      <c r="AB76" s="2888">
        <f t="shared" si="19"/>
        <v>133</v>
      </c>
      <c r="AC76" s="2888">
        <f t="shared" si="19"/>
        <v>126</v>
      </c>
      <c r="AD76" s="2888">
        <f t="shared" si="19"/>
        <v>115</v>
      </c>
      <c r="AE76" s="2888">
        <f t="shared" si="19"/>
        <v>235</v>
      </c>
      <c r="AF76" s="2888">
        <f t="shared" si="19"/>
        <v>185</v>
      </c>
      <c r="AG76" s="2888">
        <f t="shared" si="19"/>
        <v>287</v>
      </c>
      <c r="AH76" s="2888">
        <f t="shared" si="19"/>
        <v>394</v>
      </c>
      <c r="AI76" s="2888">
        <f t="shared" si="19"/>
        <v>438</v>
      </c>
      <c r="AJ76" s="2888">
        <f t="shared" si="19"/>
        <v>226</v>
      </c>
      <c r="AK76" s="2888">
        <f t="shared" si="19"/>
        <v>208</v>
      </c>
      <c r="AL76" s="2888">
        <f t="shared" si="19"/>
        <v>400</v>
      </c>
      <c r="AM76" s="2888">
        <f t="shared" si="19"/>
        <v>4265</v>
      </c>
      <c r="AN76" s="2888">
        <f t="shared" si="19"/>
        <v>1980</v>
      </c>
      <c r="AO76" s="2888">
        <f t="shared" si="19"/>
        <v>318</v>
      </c>
      <c r="AP76" s="2888">
        <f t="shared" si="19"/>
        <v>155</v>
      </c>
      <c r="AQ76" s="2888">
        <f t="shared" si="19"/>
        <v>209</v>
      </c>
      <c r="AR76" s="2888">
        <f t="shared" si="19"/>
        <v>390</v>
      </c>
      <c r="AS76" s="2888">
        <f t="shared" si="19"/>
        <v>749</v>
      </c>
      <c r="AT76" s="2888">
        <f t="shared" si="19"/>
        <v>366</v>
      </c>
      <c r="AU76" s="2888">
        <f t="shared" si="19"/>
        <v>40</v>
      </c>
      <c r="AV76" s="2888">
        <f t="shared" si="19"/>
        <v>30</v>
      </c>
      <c r="AW76" s="2888">
        <f t="shared" si="19"/>
        <v>28</v>
      </c>
      <c r="AX76" s="2891">
        <v>8300</v>
      </c>
    </row>
    <row r="77" spans="1:50" ht="18" x14ac:dyDescent="0.2">
      <c r="A77" s="2947"/>
      <c r="B77" s="2948"/>
      <c r="C77" s="2941"/>
      <c r="D77" s="2910"/>
      <c r="E77" s="2922"/>
      <c r="F77" s="2911"/>
      <c r="G77" s="2915" t="s">
        <v>190</v>
      </c>
      <c r="H77" s="2912" t="s">
        <v>2843</v>
      </c>
      <c r="I77" s="2896"/>
      <c r="J77" s="2897">
        <f>SUM(K77:N77)</f>
        <v>8165</v>
      </c>
      <c r="K77" s="2900">
        <v>2045</v>
      </c>
      <c r="L77" s="2898">
        <v>2063</v>
      </c>
      <c r="M77" s="2898">
        <v>2032</v>
      </c>
      <c r="N77" s="2898">
        <v>2025</v>
      </c>
      <c r="O77" s="2915"/>
      <c r="P77" s="2915"/>
      <c r="Q77" s="2915"/>
      <c r="R77" s="2915"/>
      <c r="S77" s="2915"/>
      <c r="T77" s="2915"/>
      <c r="U77" s="2915"/>
      <c r="V77" s="2915"/>
      <c r="W77" s="2915"/>
      <c r="X77" s="2888">
        <v>8165</v>
      </c>
      <c r="Y77" s="2963">
        <v>0</v>
      </c>
      <c r="Z77" s="2916">
        <f>AA77+AB77+AC77+AD77+AE77+AF77+AG77+AH77+AI77+AJ77+AK77+AL77</f>
        <v>3975</v>
      </c>
      <c r="AA77" s="2949">
        <v>1250</v>
      </c>
      <c r="AB77" s="2949">
        <v>132</v>
      </c>
      <c r="AC77" s="2949">
        <v>125</v>
      </c>
      <c r="AD77" s="2949">
        <v>115</v>
      </c>
      <c r="AE77" s="2949">
        <v>235</v>
      </c>
      <c r="AF77" s="2949">
        <v>185</v>
      </c>
      <c r="AG77" s="2949">
        <v>285</v>
      </c>
      <c r="AH77" s="2949">
        <v>388</v>
      </c>
      <c r="AI77" s="2949">
        <v>433</v>
      </c>
      <c r="AJ77" s="2949">
        <v>226</v>
      </c>
      <c r="AK77" s="2949">
        <v>208</v>
      </c>
      <c r="AL77" s="2949">
        <v>393</v>
      </c>
      <c r="AM77" s="2900">
        <f>AN77+AO77+AP77+AQ77+AR77+AS77+AT77+AU77+AV77+AW77</f>
        <v>4190</v>
      </c>
      <c r="AN77" s="2949">
        <v>1940</v>
      </c>
      <c r="AO77" s="2949">
        <v>315</v>
      </c>
      <c r="AP77" s="2949">
        <v>155</v>
      </c>
      <c r="AQ77" s="2949">
        <v>206</v>
      </c>
      <c r="AR77" s="2949">
        <v>380</v>
      </c>
      <c r="AS77" s="2949">
        <v>736</v>
      </c>
      <c r="AT77" s="2949">
        <v>360</v>
      </c>
      <c r="AU77" s="2949">
        <v>40</v>
      </c>
      <c r="AV77" s="2949">
        <v>30</v>
      </c>
      <c r="AW77" s="2949">
        <v>28</v>
      </c>
      <c r="AX77" s="2891"/>
    </row>
    <row r="78" spans="1:50" ht="18" x14ac:dyDescent="0.2">
      <c r="A78" s="2947"/>
      <c r="B78" s="2948"/>
      <c r="C78" s="2941"/>
      <c r="D78" s="2910"/>
      <c r="E78" s="2922"/>
      <c r="F78" s="2911"/>
      <c r="G78" s="2915" t="s">
        <v>192</v>
      </c>
      <c r="H78" s="2912" t="s">
        <v>2844</v>
      </c>
      <c r="I78" s="2896"/>
      <c r="J78" s="2897">
        <f>SUM(K78:N78)</f>
        <v>68</v>
      </c>
      <c r="K78" s="2900">
        <v>15</v>
      </c>
      <c r="L78" s="2915">
        <v>19</v>
      </c>
      <c r="M78" s="2915">
        <v>18</v>
      </c>
      <c r="N78" s="2915">
        <v>16</v>
      </c>
      <c r="O78" s="2915"/>
      <c r="P78" s="2915"/>
      <c r="Q78" s="2915"/>
      <c r="R78" s="2915"/>
      <c r="S78" s="2915"/>
      <c r="T78" s="2915"/>
      <c r="U78" s="2915"/>
      <c r="V78" s="2915"/>
      <c r="W78" s="2915"/>
      <c r="X78" s="2888">
        <v>68</v>
      </c>
      <c r="Y78" s="2963">
        <v>0</v>
      </c>
      <c r="Z78" s="2916">
        <v>35</v>
      </c>
      <c r="AA78" s="2949">
        <v>18</v>
      </c>
      <c r="AB78" s="2949">
        <v>0</v>
      </c>
      <c r="AC78" s="2949">
        <v>0</v>
      </c>
      <c r="AD78" s="2949">
        <v>0</v>
      </c>
      <c r="AE78" s="2949">
        <v>0</v>
      </c>
      <c r="AF78" s="2949">
        <v>0</v>
      </c>
      <c r="AG78" s="2949">
        <v>0</v>
      </c>
      <c r="AH78" s="2949">
        <v>5</v>
      </c>
      <c r="AI78" s="2949">
        <v>5</v>
      </c>
      <c r="AJ78" s="2949">
        <v>0</v>
      </c>
      <c r="AK78" s="2949">
        <v>0</v>
      </c>
      <c r="AL78" s="2949">
        <v>5</v>
      </c>
      <c r="AM78" s="2900">
        <f>AN78+AO78+AP78+AQ78+AR78+AS78+AT78+AU78+AV78+AW78</f>
        <v>33</v>
      </c>
      <c r="AN78" s="2949">
        <v>16</v>
      </c>
      <c r="AO78" s="2949">
        <v>0</v>
      </c>
      <c r="AP78" s="2949">
        <v>0</v>
      </c>
      <c r="AQ78" s="2949">
        <v>3</v>
      </c>
      <c r="AR78" s="2949">
        <v>2</v>
      </c>
      <c r="AS78" s="2949">
        <v>8</v>
      </c>
      <c r="AT78" s="2949">
        <v>4</v>
      </c>
      <c r="AU78" s="2949">
        <v>0</v>
      </c>
      <c r="AV78" s="2949">
        <v>0</v>
      </c>
      <c r="AW78" s="2949">
        <v>0</v>
      </c>
      <c r="AX78" s="2891"/>
    </row>
    <row r="79" spans="1:50" ht="18" customHeight="1" x14ac:dyDescent="0.2">
      <c r="A79" s="2947"/>
      <c r="B79" s="2948"/>
      <c r="C79" s="2941"/>
      <c r="D79" s="2910"/>
      <c r="E79" s="2922"/>
      <c r="F79" s="2911"/>
      <c r="G79" s="2915" t="s">
        <v>194</v>
      </c>
      <c r="H79" s="2912" t="s">
        <v>2845</v>
      </c>
      <c r="I79" s="2896"/>
      <c r="J79" s="2897">
        <f>SUM(K79:N79)</f>
        <v>61</v>
      </c>
      <c r="K79" s="2900">
        <v>14</v>
      </c>
      <c r="L79" s="2915">
        <v>16</v>
      </c>
      <c r="M79" s="2915">
        <v>16</v>
      </c>
      <c r="N79" s="2915">
        <v>15</v>
      </c>
      <c r="O79" s="2915"/>
      <c r="P79" s="2915"/>
      <c r="Q79" s="2915"/>
      <c r="R79" s="2915"/>
      <c r="S79" s="2915"/>
      <c r="T79" s="2915"/>
      <c r="U79" s="2915"/>
      <c r="V79" s="2915"/>
      <c r="W79" s="2915"/>
      <c r="X79" s="2888">
        <v>61</v>
      </c>
      <c r="Y79" s="2963">
        <v>0</v>
      </c>
      <c r="Z79" s="2916">
        <f>AA79+AB79+AC79+AD79+AE79+AF79+AG79+AH79+AI79+AJ79+AK79+AL79</f>
        <v>22</v>
      </c>
      <c r="AA79" s="2949">
        <v>15</v>
      </c>
      <c r="AB79" s="2949">
        <v>1</v>
      </c>
      <c r="AC79" s="2949">
        <v>1</v>
      </c>
      <c r="AD79" s="2949">
        <v>0</v>
      </c>
      <c r="AE79" s="2949">
        <v>0</v>
      </c>
      <c r="AF79" s="2949">
        <v>0</v>
      </c>
      <c r="AG79" s="2949">
        <v>2</v>
      </c>
      <c r="AH79" s="2949">
        <v>1</v>
      </c>
      <c r="AI79" s="2949">
        <v>0</v>
      </c>
      <c r="AJ79" s="2949">
        <v>0</v>
      </c>
      <c r="AK79" s="2949">
        <v>0</v>
      </c>
      <c r="AL79" s="2949">
        <v>2</v>
      </c>
      <c r="AM79" s="2900">
        <f>AN79+AO79+AP79+AQ79+AR79+AS79+AT79+AU79+AV79+AW79</f>
        <v>39</v>
      </c>
      <c r="AN79" s="2949">
        <v>21</v>
      </c>
      <c r="AO79" s="2949">
        <v>3</v>
      </c>
      <c r="AP79" s="2949">
        <v>0</v>
      </c>
      <c r="AQ79" s="2949">
        <v>0</v>
      </c>
      <c r="AR79" s="2949">
        <v>8</v>
      </c>
      <c r="AS79" s="2949">
        <v>5</v>
      </c>
      <c r="AT79" s="2949">
        <v>2</v>
      </c>
      <c r="AU79" s="2949">
        <v>0</v>
      </c>
      <c r="AV79" s="2949">
        <v>0</v>
      </c>
      <c r="AW79" s="2949">
        <v>0</v>
      </c>
      <c r="AX79" s="2891"/>
    </row>
    <row r="80" spans="1:50" ht="18" customHeight="1" x14ac:dyDescent="0.2">
      <c r="A80" s="2947"/>
      <c r="B80" s="2948"/>
      <c r="C80" s="2946"/>
      <c r="D80" s="2917"/>
      <c r="E80" s="2926"/>
      <c r="F80" s="2918"/>
      <c r="G80" s="2915" t="s">
        <v>196</v>
      </c>
      <c r="H80" s="2912" t="s">
        <v>2846</v>
      </c>
      <c r="I80" s="2903"/>
      <c r="J80" s="2897">
        <f>SUM(K80:N80)</f>
        <v>6</v>
      </c>
      <c r="K80" s="2900">
        <v>1</v>
      </c>
      <c r="L80" s="2915">
        <v>2</v>
      </c>
      <c r="M80" s="2915">
        <v>2</v>
      </c>
      <c r="N80" s="2915">
        <v>1</v>
      </c>
      <c r="O80" s="2915"/>
      <c r="P80" s="2915"/>
      <c r="Q80" s="2915"/>
      <c r="R80" s="2915"/>
      <c r="S80" s="2915"/>
      <c r="T80" s="2915"/>
      <c r="U80" s="2915"/>
      <c r="V80" s="2915"/>
      <c r="W80" s="2915"/>
      <c r="X80" s="2888">
        <v>6</v>
      </c>
      <c r="Y80" s="2963">
        <v>0</v>
      </c>
      <c r="Z80" s="2916">
        <f>AA80+AB80+AC80+AD80+AE80+AF80+AG80+AH80+AI80+AJ80+AK80+AL80</f>
        <v>3</v>
      </c>
      <c r="AA80" s="2949">
        <v>3</v>
      </c>
      <c r="AB80" s="2949">
        <v>0</v>
      </c>
      <c r="AC80" s="2949">
        <v>0</v>
      </c>
      <c r="AD80" s="2949">
        <v>0</v>
      </c>
      <c r="AE80" s="2949">
        <v>0</v>
      </c>
      <c r="AF80" s="2949">
        <v>0</v>
      </c>
      <c r="AG80" s="2949">
        <v>0</v>
      </c>
      <c r="AH80" s="2949">
        <v>0</v>
      </c>
      <c r="AI80" s="2949">
        <v>0</v>
      </c>
      <c r="AJ80" s="2949">
        <v>0</v>
      </c>
      <c r="AK80" s="2949">
        <v>0</v>
      </c>
      <c r="AL80" s="2949">
        <v>0</v>
      </c>
      <c r="AM80" s="2900">
        <f>AN80+AO80+AP80+AQ80+AR80+AS80+AT80+AU80+AV80+AW80</f>
        <v>3</v>
      </c>
      <c r="AN80" s="2949">
        <v>3</v>
      </c>
      <c r="AO80" s="2949">
        <v>0</v>
      </c>
      <c r="AP80" s="2949">
        <v>0</v>
      </c>
      <c r="AQ80" s="2949">
        <v>0</v>
      </c>
      <c r="AR80" s="2949">
        <v>0</v>
      </c>
      <c r="AS80" s="2949">
        <v>0</v>
      </c>
      <c r="AT80" s="2949">
        <v>0</v>
      </c>
      <c r="AU80" s="2949">
        <v>0</v>
      </c>
      <c r="AV80" s="2949">
        <v>0</v>
      </c>
      <c r="AW80" s="2949">
        <v>0</v>
      </c>
      <c r="AX80" s="2891"/>
    </row>
    <row r="81" spans="1:50" s="1160" customFormat="1" ht="23.25" customHeight="1" x14ac:dyDescent="0.2">
      <c r="A81" s="2947"/>
      <c r="B81" s="2948"/>
      <c r="C81" s="2934" t="s">
        <v>198</v>
      </c>
      <c r="D81" s="2907" t="s">
        <v>199</v>
      </c>
      <c r="E81" s="2920">
        <v>5000028</v>
      </c>
      <c r="F81" s="2934" t="s">
        <v>200</v>
      </c>
      <c r="G81" s="2885" t="s">
        <v>2847</v>
      </c>
      <c r="H81" s="2886" t="s">
        <v>199</v>
      </c>
      <c r="I81" s="2887" t="s">
        <v>189</v>
      </c>
      <c r="J81" s="2888">
        <f>SUM(J82:J85)</f>
        <v>1215</v>
      </c>
      <c r="K81" s="2888">
        <f>SUM(K82:K85)</f>
        <v>260</v>
      </c>
      <c r="L81" s="2888">
        <f>SUM(L82:L85)</f>
        <v>326</v>
      </c>
      <c r="M81" s="2888">
        <f>SUM(M82:M85)</f>
        <v>327</v>
      </c>
      <c r="N81" s="2888">
        <f>SUM(N82:N85)</f>
        <v>302</v>
      </c>
      <c r="O81" s="2889" t="s">
        <v>2848</v>
      </c>
      <c r="P81" s="2890">
        <v>247748.43</v>
      </c>
      <c r="Q81" s="2890">
        <v>106729</v>
      </c>
      <c r="R81" s="2890">
        <v>0</v>
      </c>
      <c r="S81" s="2890">
        <v>0</v>
      </c>
      <c r="T81" s="2890">
        <v>0</v>
      </c>
      <c r="U81" s="2890">
        <f>+Q81-P81</f>
        <v>-141019.43</v>
      </c>
      <c r="V81" s="2890">
        <v>36551</v>
      </c>
      <c r="W81" s="2888"/>
      <c r="X81" s="2888">
        <f>+Y81+Z81+AM81</f>
        <v>1215</v>
      </c>
      <c r="Y81" s="2888">
        <f t="shared" ref="Y81:AW81" si="20">SUM(Y82:Y85)</f>
        <v>0</v>
      </c>
      <c r="Z81" s="2888">
        <f t="shared" si="20"/>
        <v>638</v>
      </c>
      <c r="AA81" s="2888">
        <f t="shared" si="20"/>
        <v>183</v>
      </c>
      <c r="AB81" s="2888">
        <f t="shared" si="20"/>
        <v>27</v>
      </c>
      <c r="AC81" s="2888">
        <f t="shared" si="20"/>
        <v>42</v>
      </c>
      <c r="AD81" s="2888">
        <f t="shared" si="20"/>
        <v>23</v>
      </c>
      <c r="AE81" s="2888">
        <f t="shared" si="20"/>
        <v>47</v>
      </c>
      <c r="AF81" s="2888">
        <f t="shared" si="20"/>
        <v>43</v>
      </c>
      <c r="AG81" s="2888">
        <f t="shared" si="20"/>
        <v>55</v>
      </c>
      <c r="AH81" s="2888">
        <f t="shared" si="20"/>
        <v>52</v>
      </c>
      <c r="AI81" s="2888">
        <f t="shared" si="20"/>
        <v>51</v>
      </c>
      <c r="AJ81" s="2888">
        <f t="shared" si="20"/>
        <v>36</v>
      </c>
      <c r="AK81" s="2888">
        <f t="shared" si="20"/>
        <v>37</v>
      </c>
      <c r="AL81" s="2888">
        <f t="shared" si="20"/>
        <v>42</v>
      </c>
      <c r="AM81" s="2888">
        <f t="shared" si="20"/>
        <v>577</v>
      </c>
      <c r="AN81" s="2888">
        <f t="shared" si="20"/>
        <v>185</v>
      </c>
      <c r="AO81" s="2888">
        <f t="shared" si="20"/>
        <v>37</v>
      </c>
      <c r="AP81" s="2888">
        <f t="shared" si="20"/>
        <v>21</v>
      </c>
      <c r="AQ81" s="2888">
        <f t="shared" si="20"/>
        <v>37</v>
      </c>
      <c r="AR81" s="2888">
        <f t="shared" si="20"/>
        <v>63</v>
      </c>
      <c r="AS81" s="2888">
        <f t="shared" si="20"/>
        <v>85</v>
      </c>
      <c r="AT81" s="2888">
        <f t="shared" si="20"/>
        <v>61</v>
      </c>
      <c r="AU81" s="2888">
        <f t="shared" si="20"/>
        <v>36</v>
      </c>
      <c r="AV81" s="2888">
        <f t="shared" si="20"/>
        <v>27</v>
      </c>
      <c r="AW81" s="2888">
        <f t="shared" si="20"/>
        <v>25</v>
      </c>
      <c r="AX81" s="2891">
        <v>1215</v>
      </c>
    </row>
    <row r="82" spans="1:50" ht="18" customHeight="1" x14ac:dyDescent="0.2">
      <c r="A82" s="2947"/>
      <c r="B82" s="2948"/>
      <c r="C82" s="2941"/>
      <c r="D82" s="2910"/>
      <c r="E82" s="2922"/>
      <c r="F82" s="2941"/>
      <c r="G82" s="2915" t="s">
        <v>201</v>
      </c>
      <c r="H82" s="2912" t="s">
        <v>2849</v>
      </c>
      <c r="I82" s="2896"/>
      <c r="J82" s="2897">
        <f>SUM(K82:N82)</f>
        <v>1065</v>
      </c>
      <c r="K82" s="2930">
        <v>240</v>
      </c>
      <c r="L82" s="2930">
        <v>280</v>
      </c>
      <c r="M82" s="2930">
        <v>278</v>
      </c>
      <c r="N82" s="2930">
        <v>267</v>
      </c>
      <c r="O82" s="2915"/>
      <c r="P82" s="2915"/>
      <c r="Q82" s="2915"/>
      <c r="R82" s="2915"/>
      <c r="S82" s="2915"/>
      <c r="T82" s="2915"/>
      <c r="U82" s="2915"/>
      <c r="V82" s="2915"/>
      <c r="W82" s="2915"/>
      <c r="X82" s="2888">
        <v>1065</v>
      </c>
      <c r="Y82" s="2963">
        <v>0</v>
      </c>
      <c r="Z82" s="2916">
        <f>AA82+AB82+AC82+AD82+AE82+AF82+AG82+AH82+AI82+AJ82+AK82+AL82</f>
        <v>555</v>
      </c>
      <c r="AA82" s="2949">
        <v>161</v>
      </c>
      <c r="AB82" s="2949">
        <v>22</v>
      </c>
      <c r="AC82" s="2949">
        <v>37</v>
      </c>
      <c r="AD82" s="2949">
        <v>18</v>
      </c>
      <c r="AE82" s="2949">
        <v>42</v>
      </c>
      <c r="AF82" s="2949">
        <v>38</v>
      </c>
      <c r="AG82" s="2949">
        <v>50</v>
      </c>
      <c r="AH82" s="2949">
        <v>42</v>
      </c>
      <c r="AI82" s="2949">
        <v>45</v>
      </c>
      <c r="AJ82" s="2949">
        <v>31</v>
      </c>
      <c r="AK82" s="2949">
        <v>32</v>
      </c>
      <c r="AL82" s="2949">
        <v>37</v>
      </c>
      <c r="AM82" s="2900">
        <f>AN82+AO82+AP82+AQ82+AR82+AS82+AT82+AU82+AV82+AW82</f>
        <v>510</v>
      </c>
      <c r="AN82" s="2949">
        <v>168</v>
      </c>
      <c r="AO82" s="2949">
        <v>32</v>
      </c>
      <c r="AP82" s="2949">
        <v>16</v>
      </c>
      <c r="AQ82" s="2949">
        <v>32</v>
      </c>
      <c r="AR82" s="2949">
        <v>58</v>
      </c>
      <c r="AS82" s="2949">
        <v>80</v>
      </c>
      <c r="AT82" s="2949">
        <v>51</v>
      </c>
      <c r="AU82" s="2949">
        <v>31</v>
      </c>
      <c r="AV82" s="2949">
        <v>22</v>
      </c>
      <c r="AW82" s="2949">
        <v>20</v>
      </c>
      <c r="AX82" s="2891"/>
    </row>
    <row r="83" spans="1:50" ht="18" customHeight="1" x14ac:dyDescent="0.2">
      <c r="A83" s="2947"/>
      <c r="B83" s="2948"/>
      <c r="C83" s="2941"/>
      <c r="D83" s="2910"/>
      <c r="E83" s="2922"/>
      <c r="F83" s="2941"/>
      <c r="G83" s="2915" t="s">
        <v>203</v>
      </c>
      <c r="H83" s="2912" t="s">
        <v>2850</v>
      </c>
      <c r="I83" s="2896"/>
      <c r="J83" s="2897">
        <f>SUM(K83:N83)</f>
        <v>0</v>
      </c>
      <c r="K83" s="2930">
        <v>0</v>
      </c>
      <c r="L83" s="2930">
        <v>0</v>
      </c>
      <c r="M83" s="2930">
        <v>0</v>
      </c>
      <c r="N83" s="2930">
        <v>0</v>
      </c>
      <c r="O83" s="2915"/>
      <c r="P83" s="2915"/>
      <c r="Q83" s="2915"/>
      <c r="R83" s="2915"/>
      <c r="S83" s="2915"/>
      <c r="T83" s="2915"/>
      <c r="U83" s="2915"/>
      <c r="V83" s="2915"/>
      <c r="W83" s="2915"/>
      <c r="X83" s="2888">
        <v>0</v>
      </c>
      <c r="Y83" s="2963">
        <v>0</v>
      </c>
      <c r="Z83" s="2916">
        <v>0</v>
      </c>
      <c r="AA83" s="2949">
        <v>0</v>
      </c>
      <c r="AB83" s="2949">
        <v>0</v>
      </c>
      <c r="AC83" s="2949">
        <v>0</v>
      </c>
      <c r="AD83" s="2949">
        <v>0</v>
      </c>
      <c r="AE83" s="2949">
        <v>0</v>
      </c>
      <c r="AF83" s="2949">
        <v>0</v>
      </c>
      <c r="AG83" s="2949">
        <v>0</v>
      </c>
      <c r="AH83" s="2949">
        <v>0</v>
      </c>
      <c r="AI83" s="2949">
        <v>0</v>
      </c>
      <c r="AJ83" s="2949">
        <v>0</v>
      </c>
      <c r="AK83" s="2949">
        <v>0</v>
      </c>
      <c r="AL83" s="2949">
        <v>0</v>
      </c>
      <c r="AM83" s="2900">
        <f>AN83+AO83+AP83+AQ83+AR83+AS83+AT83+AU83+AV83+AW83</f>
        <v>0</v>
      </c>
      <c r="AN83" s="2949">
        <v>0</v>
      </c>
      <c r="AO83" s="2949">
        <v>0</v>
      </c>
      <c r="AP83" s="2949">
        <v>0</v>
      </c>
      <c r="AQ83" s="2949">
        <v>0</v>
      </c>
      <c r="AR83" s="2949">
        <v>0</v>
      </c>
      <c r="AS83" s="2949">
        <v>0</v>
      </c>
      <c r="AT83" s="2949">
        <v>0</v>
      </c>
      <c r="AU83" s="2949">
        <v>0</v>
      </c>
      <c r="AV83" s="2949">
        <v>0</v>
      </c>
      <c r="AW83" s="2949">
        <v>0</v>
      </c>
      <c r="AX83" s="2891"/>
    </row>
    <row r="84" spans="1:50" ht="18" customHeight="1" x14ac:dyDescent="0.2">
      <c r="A84" s="2947"/>
      <c r="B84" s="2948"/>
      <c r="C84" s="2941"/>
      <c r="D84" s="2910"/>
      <c r="E84" s="2922"/>
      <c r="F84" s="2941"/>
      <c r="G84" s="2915" t="s">
        <v>205</v>
      </c>
      <c r="H84" s="2912" t="s">
        <v>2851</v>
      </c>
      <c r="I84" s="2896"/>
      <c r="J84" s="2897">
        <f>SUM(K84:N84)</f>
        <v>146</v>
      </c>
      <c r="K84" s="2930">
        <v>20</v>
      </c>
      <c r="L84" s="2930">
        <v>44</v>
      </c>
      <c r="M84" s="2930">
        <v>47</v>
      </c>
      <c r="N84" s="2930">
        <v>35</v>
      </c>
      <c r="O84" s="2915"/>
      <c r="P84" s="2915"/>
      <c r="Q84" s="2915"/>
      <c r="R84" s="2915"/>
      <c r="S84" s="2915"/>
      <c r="T84" s="2915"/>
      <c r="U84" s="2915"/>
      <c r="V84" s="2915"/>
      <c r="W84" s="2915"/>
      <c r="X84" s="2888">
        <v>146</v>
      </c>
      <c r="Y84" s="2963">
        <v>0</v>
      </c>
      <c r="Z84" s="2916">
        <f>AA84+AB84+AC84+AD84+AE84+AF84+AG84+AH84+AI84+AJ84+AK84+AL84</f>
        <v>81</v>
      </c>
      <c r="AA84" s="2949">
        <v>20</v>
      </c>
      <c r="AB84" s="2949">
        <v>5</v>
      </c>
      <c r="AC84" s="2949">
        <v>5</v>
      </c>
      <c r="AD84" s="2949">
        <v>5</v>
      </c>
      <c r="AE84" s="2949">
        <v>5</v>
      </c>
      <c r="AF84" s="2949">
        <v>5</v>
      </c>
      <c r="AG84" s="2949">
        <v>5</v>
      </c>
      <c r="AH84" s="2949">
        <v>10</v>
      </c>
      <c r="AI84" s="2949">
        <v>6</v>
      </c>
      <c r="AJ84" s="2949">
        <v>5</v>
      </c>
      <c r="AK84" s="2949">
        <v>5</v>
      </c>
      <c r="AL84" s="2949">
        <v>5</v>
      </c>
      <c r="AM84" s="2900">
        <f>AN84+AO84+AP84+AQ84+AR84+AS84+AT84+AU84+AV84+AW84</f>
        <v>65</v>
      </c>
      <c r="AN84" s="2949">
        <v>15</v>
      </c>
      <c r="AO84" s="2949">
        <v>5</v>
      </c>
      <c r="AP84" s="2949">
        <v>5</v>
      </c>
      <c r="AQ84" s="2949">
        <v>5</v>
      </c>
      <c r="AR84" s="2949">
        <v>5</v>
      </c>
      <c r="AS84" s="2949">
        <v>5</v>
      </c>
      <c r="AT84" s="2949">
        <v>10</v>
      </c>
      <c r="AU84" s="2949">
        <v>5</v>
      </c>
      <c r="AV84" s="2949">
        <v>5</v>
      </c>
      <c r="AW84" s="2949">
        <v>5</v>
      </c>
      <c r="AX84" s="2891"/>
    </row>
    <row r="85" spans="1:50" ht="18" customHeight="1" x14ac:dyDescent="0.2">
      <c r="A85" s="2947"/>
      <c r="B85" s="2948"/>
      <c r="C85" s="2946"/>
      <c r="D85" s="2917"/>
      <c r="E85" s="2926"/>
      <c r="F85" s="2946"/>
      <c r="G85" s="2915" t="s">
        <v>207</v>
      </c>
      <c r="H85" s="2912" t="s">
        <v>2852</v>
      </c>
      <c r="I85" s="2903"/>
      <c r="J85" s="2897">
        <f>SUM(K85:N85)</f>
        <v>4</v>
      </c>
      <c r="K85" s="2898">
        <v>0</v>
      </c>
      <c r="L85" s="2898">
        <v>2</v>
      </c>
      <c r="M85" s="2898">
        <v>2</v>
      </c>
      <c r="N85" s="2898">
        <v>0</v>
      </c>
      <c r="O85" s="2915"/>
      <c r="P85" s="2915"/>
      <c r="Q85" s="2915"/>
      <c r="R85" s="2915"/>
      <c r="S85" s="2915"/>
      <c r="T85" s="2915"/>
      <c r="U85" s="2915"/>
      <c r="V85" s="2915"/>
      <c r="W85" s="2915"/>
      <c r="X85" s="2888">
        <v>4</v>
      </c>
      <c r="Y85" s="2879">
        <v>0</v>
      </c>
      <c r="Z85" s="2916">
        <f>AA85+AB85+AC85+AD85+AE85+AF85+AG85+AH85+AI85+AJ85+AK85+AL85</f>
        <v>2</v>
      </c>
      <c r="AA85" s="2949">
        <v>2</v>
      </c>
      <c r="AB85" s="2949">
        <v>0</v>
      </c>
      <c r="AC85" s="2949">
        <v>0</v>
      </c>
      <c r="AD85" s="2949">
        <v>0</v>
      </c>
      <c r="AE85" s="2949">
        <v>0</v>
      </c>
      <c r="AF85" s="2949">
        <v>0</v>
      </c>
      <c r="AG85" s="2949">
        <v>0</v>
      </c>
      <c r="AH85" s="2949">
        <v>0</v>
      </c>
      <c r="AI85" s="2949">
        <v>0</v>
      </c>
      <c r="AJ85" s="2949">
        <v>0</v>
      </c>
      <c r="AK85" s="2949">
        <v>0</v>
      </c>
      <c r="AL85" s="2949">
        <v>0</v>
      </c>
      <c r="AM85" s="2900">
        <f>AN85+AO85+AP85+AQ85+AR85+AS85+AT85+AU85+AV85+AW85</f>
        <v>2</v>
      </c>
      <c r="AN85" s="2949">
        <v>2</v>
      </c>
      <c r="AO85" s="2949">
        <v>0</v>
      </c>
      <c r="AP85" s="2949">
        <v>0</v>
      </c>
      <c r="AQ85" s="2949">
        <v>0</v>
      </c>
      <c r="AR85" s="2949">
        <v>0</v>
      </c>
      <c r="AS85" s="2949">
        <v>0</v>
      </c>
      <c r="AT85" s="2949">
        <v>0</v>
      </c>
      <c r="AU85" s="2949">
        <v>0</v>
      </c>
      <c r="AV85" s="2949">
        <v>0</v>
      </c>
      <c r="AW85" s="2949">
        <v>0</v>
      </c>
      <c r="AX85" s="2891"/>
    </row>
    <row r="86" spans="1:50" s="1160" customFormat="1" ht="35.25" customHeight="1" x14ac:dyDescent="0.2">
      <c r="A86" s="2947"/>
      <c r="B86" s="2948"/>
      <c r="C86" s="2934" t="s">
        <v>209</v>
      </c>
      <c r="D86" s="2907" t="s">
        <v>210</v>
      </c>
      <c r="E86" s="2920">
        <v>5000031</v>
      </c>
      <c r="F86" s="2908" t="s">
        <v>211</v>
      </c>
      <c r="G86" s="2885" t="s">
        <v>2853</v>
      </c>
      <c r="H86" s="2886" t="s">
        <v>210</v>
      </c>
      <c r="I86" s="2887" t="s">
        <v>189</v>
      </c>
      <c r="J86" s="2888">
        <f>+J87</f>
        <v>2315</v>
      </c>
      <c r="K86" s="2888">
        <f>+K87</f>
        <v>578</v>
      </c>
      <c r="L86" s="2888">
        <f>+L87</f>
        <v>579</v>
      </c>
      <c r="M86" s="2888">
        <f>+M87</f>
        <v>579</v>
      </c>
      <c r="N86" s="2888">
        <f>+N87</f>
        <v>579</v>
      </c>
      <c r="O86" s="2889" t="s">
        <v>2854</v>
      </c>
      <c r="P86" s="2890">
        <v>112353.62</v>
      </c>
      <c r="Q86" s="2890">
        <v>52038</v>
      </c>
      <c r="R86" s="2890">
        <v>0</v>
      </c>
      <c r="S86" s="2890">
        <v>0</v>
      </c>
      <c r="T86" s="2890">
        <v>0</v>
      </c>
      <c r="U86" s="2890">
        <f>+Q86-P86</f>
        <v>-60315.619999999995</v>
      </c>
      <c r="V86" s="2890">
        <v>0</v>
      </c>
      <c r="W86" s="2888"/>
      <c r="X86" s="2888">
        <f>+Y86+Z86+AM86</f>
        <v>2315</v>
      </c>
      <c r="Y86" s="2888">
        <f t="shared" ref="Y86:AW86" si="21">+Y87</f>
        <v>0</v>
      </c>
      <c r="Z86" s="2888">
        <f t="shared" si="21"/>
        <v>1213</v>
      </c>
      <c r="AA86" s="2888">
        <f t="shared" si="21"/>
        <v>310</v>
      </c>
      <c r="AB86" s="2888">
        <f t="shared" si="21"/>
        <v>50</v>
      </c>
      <c r="AC86" s="2888">
        <f t="shared" si="21"/>
        <v>40</v>
      </c>
      <c r="AD86" s="2888">
        <f t="shared" si="21"/>
        <v>40</v>
      </c>
      <c r="AE86" s="2888">
        <f t="shared" si="21"/>
        <v>60</v>
      </c>
      <c r="AF86" s="2888">
        <f t="shared" si="21"/>
        <v>65</v>
      </c>
      <c r="AG86" s="2888">
        <f t="shared" si="21"/>
        <v>98</v>
      </c>
      <c r="AH86" s="2888">
        <f t="shared" si="21"/>
        <v>130</v>
      </c>
      <c r="AI86" s="2888">
        <f t="shared" si="21"/>
        <v>155</v>
      </c>
      <c r="AJ86" s="2888">
        <f t="shared" si="21"/>
        <v>70</v>
      </c>
      <c r="AK86" s="2888">
        <f t="shared" si="21"/>
        <v>70</v>
      </c>
      <c r="AL86" s="2888">
        <f t="shared" si="21"/>
        <v>125</v>
      </c>
      <c r="AM86" s="2888">
        <f t="shared" si="21"/>
        <v>1102</v>
      </c>
      <c r="AN86" s="2888">
        <f t="shared" si="21"/>
        <v>360</v>
      </c>
      <c r="AO86" s="2888">
        <f t="shared" si="21"/>
        <v>65</v>
      </c>
      <c r="AP86" s="2888">
        <f t="shared" si="21"/>
        <v>35</v>
      </c>
      <c r="AQ86" s="2888">
        <f t="shared" si="21"/>
        <v>50</v>
      </c>
      <c r="AR86" s="2888">
        <f t="shared" si="21"/>
        <v>145</v>
      </c>
      <c r="AS86" s="2888">
        <f t="shared" si="21"/>
        <v>185</v>
      </c>
      <c r="AT86" s="2888">
        <f t="shared" si="21"/>
        <v>120</v>
      </c>
      <c r="AU86" s="2888">
        <f t="shared" si="21"/>
        <v>67</v>
      </c>
      <c r="AV86" s="2888">
        <f t="shared" si="21"/>
        <v>35</v>
      </c>
      <c r="AW86" s="2888">
        <f t="shared" si="21"/>
        <v>40</v>
      </c>
      <c r="AX86" s="2891">
        <v>2315</v>
      </c>
    </row>
    <row r="87" spans="1:50" ht="18" customHeight="1" x14ac:dyDescent="0.2">
      <c r="A87" s="2947"/>
      <c r="B87" s="2948"/>
      <c r="C87" s="2941"/>
      <c r="D87" s="2910"/>
      <c r="E87" s="2922"/>
      <c r="F87" s="2911"/>
      <c r="G87" s="2912" t="s">
        <v>212</v>
      </c>
      <c r="H87" s="2894" t="s">
        <v>2855</v>
      </c>
      <c r="I87" s="2896"/>
      <c r="J87" s="2897">
        <f>SUM(K87:N87)</f>
        <v>2315</v>
      </c>
      <c r="K87" s="2915">
        <v>578</v>
      </c>
      <c r="L87" s="2915">
        <v>579</v>
      </c>
      <c r="M87" s="2915">
        <v>579</v>
      </c>
      <c r="N87" s="2915">
        <v>579</v>
      </c>
      <c r="O87" s="2915"/>
      <c r="P87" s="2915"/>
      <c r="Q87" s="2915"/>
      <c r="R87" s="2915"/>
      <c r="S87" s="2915"/>
      <c r="T87" s="2915"/>
      <c r="U87" s="2915"/>
      <c r="V87" s="2915"/>
      <c r="W87" s="2915"/>
      <c r="X87" s="2888">
        <v>2315</v>
      </c>
      <c r="Y87" s="2879">
        <v>0</v>
      </c>
      <c r="Z87" s="2916">
        <f>AA87+AB87+AC87+AD87+AE87+AF87+AG87+AH87+AI87+AJ87+AK87+AL87</f>
        <v>1213</v>
      </c>
      <c r="AA87" s="2916">
        <v>310</v>
      </c>
      <c r="AB87" s="2916">
        <v>50</v>
      </c>
      <c r="AC87" s="2916">
        <v>40</v>
      </c>
      <c r="AD87" s="2916">
        <v>40</v>
      </c>
      <c r="AE87" s="2916">
        <v>60</v>
      </c>
      <c r="AF87" s="2916">
        <v>65</v>
      </c>
      <c r="AG87" s="2916">
        <v>98</v>
      </c>
      <c r="AH87" s="2916">
        <v>130</v>
      </c>
      <c r="AI87" s="2916">
        <v>155</v>
      </c>
      <c r="AJ87" s="2916">
        <v>70</v>
      </c>
      <c r="AK87" s="2916">
        <v>70</v>
      </c>
      <c r="AL87" s="2916">
        <v>125</v>
      </c>
      <c r="AM87" s="2900">
        <f>AN87+AO87+AP87+AQ87+AR87+AS87+AT87+AU87+AV87+AW87</f>
        <v>1102</v>
      </c>
      <c r="AN87" s="2916">
        <v>360</v>
      </c>
      <c r="AO87" s="2916">
        <v>65</v>
      </c>
      <c r="AP87" s="2916">
        <v>35</v>
      </c>
      <c r="AQ87" s="2916">
        <v>50</v>
      </c>
      <c r="AR87" s="2916">
        <v>145</v>
      </c>
      <c r="AS87" s="2916">
        <v>185</v>
      </c>
      <c r="AT87" s="2916">
        <v>120</v>
      </c>
      <c r="AU87" s="2916">
        <v>67</v>
      </c>
      <c r="AV87" s="2916">
        <v>35</v>
      </c>
      <c r="AW87" s="2916">
        <v>40</v>
      </c>
      <c r="AX87" s="2891"/>
    </row>
    <row r="88" spans="1:50" ht="18" customHeight="1" x14ac:dyDescent="0.2">
      <c r="A88" s="2947"/>
      <c r="B88" s="2948"/>
      <c r="C88" s="2941"/>
      <c r="D88" s="2910"/>
      <c r="E88" s="2922"/>
      <c r="F88" s="2911"/>
      <c r="G88" s="2912"/>
      <c r="H88" s="2894" t="s">
        <v>214</v>
      </c>
      <c r="I88" s="2903"/>
      <c r="J88" s="2914">
        <f>SUM(K88:N88)</f>
        <v>2315</v>
      </c>
      <c r="K88" s="2915">
        <v>578</v>
      </c>
      <c r="L88" s="2915">
        <v>579</v>
      </c>
      <c r="M88" s="2915">
        <v>579</v>
      </c>
      <c r="N88" s="2915">
        <v>579</v>
      </c>
      <c r="O88" s="2915"/>
      <c r="P88" s="2915"/>
      <c r="Q88" s="2915"/>
      <c r="R88" s="2915"/>
      <c r="S88" s="2915"/>
      <c r="T88" s="2915"/>
      <c r="U88" s="2915"/>
      <c r="V88" s="2915"/>
      <c r="W88" s="2915"/>
      <c r="X88" s="2888">
        <v>2315</v>
      </c>
      <c r="Y88" s="2879">
        <v>0</v>
      </c>
      <c r="Z88" s="2916">
        <f>AA88+AB88+AC88+AD88+AE88+AF88+AG88+AH88+AI88+AJ88+AK88+AL88</f>
        <v>1213</v>
      </c>
      <c r="AA88" s="2916">
        <v>310</v>
      </c>
      <c r="AB88" s="2916">
        <v>50</v>
      </c>
      <c r="AC88" s="2916">
        <v>40</v>
      </c>
      <c r="AD88" s="2916">
        <v>40</v>
      </c>
      <c r="AE88" s="2916">
        <v>60</v>
      </c>
      <c r="AF88" s="2916">
        <v>65</v>
      </c>
      <c r="AG88" s="2916">
        <v>98</v>
      </c>
      <c r="AH88" s="2916">
        <v>130</v>
      </c>
      <c r="AI88" s="2916">
        <v>155</v>
      </c>
      <c r="AJ88" s="2916">
        <v>70</v>
      </c>
      <c r="AK88" s="2916">
        <v>70</v>
      </c>
      <c r="AL88" s="2916">
        <v>125</v>
      </c>
      <c r="AM88" s="2900">
        <f>AN88+AO88+AP88+AQ88+AR88+AS88+AT88+AU88+AV88+AW88</f>
        <v>1102</v>
      </c>
      <c r="AN88" s="2916">
        <v>360</v>
      </c>
      <c r="AO88" s="2916">
        <v>65</v>
      </c>
      <c r="AP88" s="2916">
        <v>35</v>
      </c>
      <c r="AQ88" s="2916">
        <v>50</v>
      </c>
      <c r="AR88" s="2916">
        <v>145</v>
      </c>
      <c r="AS88" s="2916">
        <v>185</v>
      </c>
      <c r="AT88" s="2916">
        <v>120</v>
      </c>
      <c r="AU88" s="2916">
        <v>67</v>
      </c>
      <c r="AV88" s="2916">
        <v>35</v>
      </c>
      <c r="AW88" s="2916">
        <v>40</v>
      </c>
      <c r="AX88" s="2891"/>
    </row>
    <row r="89" spans="1:50" s="1160" customFormat="1" ht="35.25" customHeight="1" x14ac:dyDescent="0.2">
      <c r="A89" s="2947"/>
      <c r="B89" s="2948"/>
      <c r="C89" s="2934" t="s">
        <v>2153</v>
      </c>
      <c r="D89" s="2907" t="s">
        <v>2154</v>
      </c>
      <c r="E89" s="2920">
        <v>5000035</v>
      </c>
      <c r="F89" s="2908" t="s">
        <v>2155</v>
      </c>
      <c r="G89" s="2885" t="s">
        <v>2856</v>
      </c>
      <c r="H89" s="2886" t="s">
        <v>2154</v>
      </c>
      <c r="I89" s="2887" t="s">
        <v>189</v>
      </c>
      <c r="J89" s="2888">
        <f>+J90</f>
        <v>720</v>
      </c>
      <c r="K89" s="2888">
        <f>+K90</f>
        <v>175</v>
      </c>
      <c r="L89" s="2888">
        <f>+L90</f>
        <v>180</v>
      </c>
      <c r="M89" s="2888">
        <f>+M90</f>
        <v>185</v>
      </c>
      <c r="N89" s="2888">
        <f>+N90</f>
        <v>180</v>
      </c>
      <c r="O89" s="2889" t="s">
        <v>2857</v>
      </c>
      <c r="P89" s="2890">
        <v>30882.720000000001</v>
      </c>
      <c r="Q89" s="2890">
        <v>41154</v>
      </c>
      <c r="R89" s="2890">
        <v>0</v>
      </c>
      <c r="S89" s="2890">
        <v>0</v>
      </c>
      <c r="T89" s="2890">
        <v>0</v>
      </c>
      <c r="U89" s="2890">
        <f>+Q89-P89</f>
        <v>10271.279999999999</v>
      </c>
      <c r="V89" s="2890">
        <v>0</v>
      </c>
      <c r="W89" s="2888"/>
      <c r="X89" s="2888">
        <f>+Y89+Z89+AM89</f>
        <v>720</v>
      </c>
      <c r="Y89" s="2888">
        <f t="shared" ref="Y89:AW89" si="22">+Y90</f>
        <v>0</v>
      </c>
      <c r="Z89" s="2888">
        <f t="shared" si="22"/>
        <v>345</v>
      </c>
      <c r="AA89" s="2888">
        <f t="shared" si="22"/>
        <v>190</v>
      </c>
      <c r="AB89" s="2888">
        <f t="shared" si="22"/>
        <v>0</v>
      </c>
      <c r="AC89" s="2888">
        <f t="shared" si="22"/>
        <v>0</v>
      </c>
      <c r="AD89" s="2888">
        <f t="shared" si="22"/>
        <v>0</v>
      </c>
      <c r="AE89" s="2888">
        <f t="shared" si="22"/>
        <v>0</v>
      </c>
      <c r="AF89" s="2888">
        <f t="shared" si="22"/>
        <v>0</v>
      </c>
      <c r="AG89" s="2888">
        <f t="shared" si="22"/>
        <v>55</v>
      </c>
      <c r="AH89" s="2888">
        <f t="shared" si="22"/>
        <v>100</v>
      </c>
      <c r="AI89" s="2888">
        <f t="shared" si="22"/>
        <v>0</v>
      </c>
      <c r="AJ89" s="2888">
        <f t="shared" si="22"/>
        <v>0</v>
      </c>
      <c r="AK89" s="2888">
        <f t="shared" si="22"/>
        <v>0</v>
      </c>
      <c r="AL89" s="2888">
        <f t="shared" si="22"/>
        <v>0</v>
      </c>
      <c r="AM89" s="2888">
        <f t="shared" si="22"/>
        <v>375</v>
      </c>
      <c r="AN89" s="2888">
        <f t="shared" si="22"/>
        <v>200</v>
      </c>
      <c r="AO89" s="2888">
        <f t="shared" si="22"/>
        <v>0</v>
      </c>
      <c r="AP89" s="2888">
        <f t="shared" si="22"/>
        <v>0</v>
      </c>
      <c r="AQ89" s="2888">
        <f t="shared" si="22"/>
        <v>0</v>
      </c>
      <c r="AR89" s="2888">
        <f t="shared" si="22"/>
        <v>0</v>
      </c>
      <c r="AS89" s="2888">
        <f t="shared" si="22"/>
        <v>120</v>
      </c>
      <c r="AT89" s="2888">
        <f t="shared" si="22"/>
        <v>55</v>
      </c>
      <c r="AU89" s="2888">
        <f t="shared" si="22"/>
        <v>0</v>
      </c>
      <c r="AV89" s="2888">
        <f t="shared" si="22"/>
        <v>0</v>
      </c>
      <c r="AW89" s="2888">
        <f t="shared" si="22"/>
        <v>0</v>
      </c>
      <c r="AX89" s="2891">
        <v>720</v>
      </c>
    </row>
    <row r="90" spans="1:50" ht="18" customHeight="1" x14ac:dyDescent="0.2">
      <c r="A90" s="2947"/>
      <c r="B90" s="2948"/>
      <c r="C90" s="2946"/>
      <c r="D90" s="2917"/>
      <c r="E90" s="2926"/>
      <c r="F90" s="2918"/>
      <c r="G90" s="2964" t="s">
        <v>215</v>
      </c>
      <c r="H90" s="2894" t="s">
        <v>2858</v>
      </c>
      <c r="I90" s="2903"/>
      <c r="J90" s="2897">
        <f>SUM(K90:N90)</f>
        <v>720</v>
      </c>
      <c r="K90" s="2915">
        <v>175</v>
      </c>
      <c r="L90" s="2915">
        <v>180</v>
      </c>
      <c r="M90" s="2915">
        <v>185</v>
      </c>
      <c r="N90" s="2915">
        <v>180</v>
      </c>
      <c r="O90" s="2915"/>
      <c r="P90" s="2915"/>
      <c r="Q90" s="2915"/>
      <c r="R90" s="2915"/>
      <c r="S90" s="2915"/>
      <c r="T90" s="2915"/>
      <c r="U90" s="2915"/>
      <c r="V90" s="2915"/>
      <c r="W90" s="2915"/>
      <c r="X90" s="2888">
        <v>720</v>
      </c>
      <c r="Y90" s="2879">
        <v>0</v>
      </c>
      <c r="Z90" s="2916">
        <f>AA90+AB90+AC90+AD90+AE90+AF90+AG90+AH90+AI90+AJ90+AK90+AL90</f>
        <v>345</v>
      </c>
      <c r="AA90" s="2916">
        <v>190</v>
      </c>
      <c r="AB90" s="2916">
        <v>0</v>
      </c>
      <c r="AC90" s="2916">
        <v>0</v>
      </c>
      <c r="AD90" s="2916">
        <v>0</v>
      </c>
      <c r="AE90" s="2916">
        <v>0</v>
      </c>
      <c r="AF90" s="2916">
        <v>0</v>
      </c>
      <c r="AG90" s="2916">
        <v>55</v>
      </c>
      <c r="AH90" s="2916">
        <v>100</v>
      </c>
      <c r="AI90" s="2916">
        <v>0</v>
      </c>
      <c r="AJ90" s="2916">
        <v>0</v>
      </c>
      <c r="AK90" s="2916">
        <v>0</v>
      </c>
      <c r="AL90" s="2916">
        <v>0</v>
      </c>
      <c r="AM90" s="2900">
        <f>AN90+AO90+AP90+AQ90+AR90+AS90+AT90+AU90+AV90+AW90</f>
        <v>375</v>
      </c>
      <c r="AN90" s="2916">
        <v>200</v>
      </c>
      <c r="AO90" s="2916">
        <v>0</v>
      </c>
      <c r="AP90" s="2916">
        <v>0</v>
      </c>
      <c r="AQ90" s="2916">
        <v>0</v>
      </c>
      <c r="AR90" s="2916">
        <v>0</v>
      </c>
      <c r="AS90" s="2916">
        <v>120</v>
      </c>
      <c r="AT90" s="2916">
        <v>55</v>
      </c>
      <c r="AU90" s="2916">
        <v>0</v>
      </c>
      <c r="AV90" s="2916">
        <v>0</v>
      </c>
      <c r="AW90" s="2916">
        <v>0</v>
      </c>
      <c r="AX90" s="2891"/>
    </row>
    <row r="91" spans="1:50" s="1160" customFormat="1" ht="24.75" customHeight="1" x14ac:dyDescent="0.2">
      <c r="A91" s="2947"/>
      <c r="B91" s="2948"/>
      <c r="C91" s="2934" t="s">
        <v>217</v>
      </c>
      <c r="D91" s="2907" t="s">
        <v>218</v>
      </c>
      <c r="E91" s="2920">
        <v>5000029</v>
      </c>
      <c r="F91" s="2908" t="s">
        <v>219</v>
      </c>
      <c r="G91" s="2885" t="s">
        <v>2859</v>
      </c>
      <c r="H91" s="2886" t="s">
        <v>218</v>
      </c>
      <c r="I91" s="2887" t="s">
        <v>189</v>
      </c>
      <c r="J91" s="2888">
        <f>SUM(J92:J95)</f>
        <v>300</v>
      </c>
      <c r="K91" s="2888">
        <f>SUM(K92:K95)</f>
        <v>58</v>
      </c>
      <c r="L91" s="2888">
        <f>SUM(L92:L95)</f>
        <v>86</v>
      </c>
      <c r="M91" s="2888">
        <f>SUM(M92:M95)</f>
        <v>90</v>
      </c>
      <c r="N91" s="2888">
        <f>SUM(N92:N95)</f>
        <v>66</v>
      </c>
      <c r="O91" s="2889" t="s">
        <v>2860</v>
      </c>
      <c r="P91" s="2890">
        <v>421890</v>
      </c>
      <c r="Q91" s="2890">
        <v>40548</v>
      </c>
      <c r="R91" s="2890">
        <v>0</v>
      </c>
      <c r="S91" s="2890">
        <v>0</v>
      </c>
      <c r="T91" s="2890">
        <v>0</v>
      </c>
      <c r="U91" s="2890">
        <f>+Q91-P91</f>
        <v>-381342</v>
      </c>
      <c r="V91" s="2890">
        <v>0</v>
      </c>
      <c r="W91" s="2888"/>
      <c r="X91" s="2888">
        <f>+Y91+Z91+AM91</f>
        <v>300</v>
      </c>
      <c r="Y91" s="2888">
        <f t="shared" ref="Y91:AW91" si="23">SUM(Y92:Y95)</f>
        <v>0</v>
      </c>
      <c r="Z91" s="2888">
        <f t="shared" si="23"/>
        <v>170</v>
      </c>
      <c r="AA91" s="2888">
        <f t="shared" si="23"/>
        <v>103</v>
      </c>
      <c r="AB91" s="2888">
        <f t="shared" si="23"/>
        <v>0</v>
      </c>
      <c r="AC91" s="2888">
        <f t="shared" si="23"/>
        <v>1</v>
      </c>
      <c r="AD91" s="2888">
        <f t="shared" si="23"/>
        <v>1</v>
      </c>
      <c r="AE91" s="2888">
        <f t="shared" si="23"/>
        <v>0</v>
      </c>
      <c r="AF91" s="2888">
        <f t="shared" si="23"/>
        <v>2</v>
      </c>
      <c r="AG91" s="2888">
        <f t="shared" si="23"/>
        <v>7</v>
      </c>
      <c r="AH91" s="2888">
        <f t="shared" si="23"/>
        <v>33</v>
      </c>
      <c r="AI91" s="2888">
        <f t="shared" si="23"/>
        <v>15</v>
      </c>
      <c r="AJ91" s="2888">
        <f t="shared" si="23"/>
        <v>2</v>
      </c>
      <c r="AK91" s="2888">
        <f t="shared" si="23"/>
        <v>1</v>
      </c>
      <c r="AL91" s="2888">
        <f t="shared" si="23"/>
        <v>5</v>
      </c>
      <c r="AM91" s="2888">
        <f t="shared" si="23"/>
        <v>130</v>
      </c>
      <c r="AN91" s="2888">
        <f t="shared" si="23"/>
        <v>73</v>
      </c>
      <c r="AO91" s="2888">
        <f t="shared" si="23"/>
        <v>0</v>
      </c>
      <c r="AP91" s="2888">
        <f t="shared" si="23"/>
        <v>1</v>
      </c>
      <c r="AQ91" s="2888">
        <f t="shared" si="23"/>
        <v>3</v>
      </c>
      <c r="AR91" s="2888">
        <f t="shared" si="23"/>
        <v>9</v>
      </c>
      <c r="AS91" s="2888">
        <f t="shared" si="23"/>
        <v>35</v>
      </c>
      <c r="AT91" s="2888">
        <f t="shared" si="23"/>
        <v>5</v>
      </c>
      <c r="AU91" s="2888">
        <f t="shared" si="23"/>
        <v>1</v>
      </c>
      <c r="AV91" s="2888">
        <f t="shared" si="23"/>
        <v>2</v>
      </c>
      <c r="AW91" s="2888">
        <f t="shared" si="23"/>
        <v>1</v>
      </c>
      <c r="AX91" s="2891">
        <v>300</v>
      </c>
    </row>
    <row r="92" spans="1:50" ht="18" customHeight="1" x14ac:dyDescent="0.2">
      <c r="A92" s="2947"/>
      <c r="B92" s="2948"/>
      <c r="C92" s="2941"/>
      <c r="D92" s="2910"/>
      <c r="E92" s="2922"/>
      <c r="F92" s="2911"/>
      <c r="G92" s="2964" t="s">
        <v>220</v>
      </c>
      <c r="H92" s="2894" t="s">
        <v>2861</v>
      </c>
      <c r="I92" s="2896"/>
      <c r="J92" s="2897">
        <f>SUM(K92:N92)</f>
        <v>28</v>
      </c>
      <c r="K92" s="2898">
        <v>4</v>
      </c>
      <c r="L92" s="2898">
        <v>9</v>
      </c>
      <c r="M92" s="2898">
        <v>10</v>
      </c>
      <c r="N92" s="2898">
        <v>5</v>
      </c>
      <c r="O92" s="2915"/>
      <c r="P92" s="2915"/>
      <c r="Q92" s="2915"/>
      <c r="R92" s="2915"/>
      <c r="S92" s="2915"/>
      <c r="T92" s="2915"/>
      <c r="U92" s="2915"/>
      <c r="V92" s="2915"/>
      <c r="W92" s="2915"/>
      <c r="X92" s="2888">
        <v>28</v>
      </c>
      <c r="Y92" s="2879">
        <v>0</v>
      </c>
      <c r="Z92" s="2916">
        <f>AA92+AB92+AC92+AD92+AE92+AF92+AG92+AH92+AI92+AJ92+AK92+AL92</f>
        <v>14</v>
      </c>
      <c r="AA92" s="2949">
        <v>3</v>
      </c>
      <c r="AB92" s="2949">
        <v>0</v>
      </c>
      <c r="AC92" s="2949">
        <v>0</v>
      </c>
      <c r="AD92" s="2949">
        <v>0</v>
      </c>
      <c r="AE92" s="2949">
        <v>0</v>
      </c>
      <c r="AF92" s="2949">
        <v>1</v>
      </c>
      <c r="AG92" s="2949">
        <v>1</v>
      </c>
      <c r="AH92" s="2949">
        <v>3</v>
      </c>
      <c r="AI92" s="2949">
        <v>1</v>
      </c>
      <c r="AJ92" s="2949">
        <v>1</v>
      </c>
      <c r="AK92" s="2949">
        <v>1</v>
      </c>
      <c r="AL92" s="2949">
        <v>3</v>
      </c>
      <c r="AM92" s="2900">
        <f>AN92+AO92+AP92+AQ92+AR92+AS92+AT92+AU92+AV92+AW92</f>
        <v>14</v>
      </c>
      <c r="AN92" s="2949">
        <v>5</v>
      </c>
      <c r="AO92" s="2949">
        <v>0</v>
      </c>
      <c r="AP92" s="2949">
        <v>0</v>
      </c>
      <c r="AQ92" s="2949">
        <v>1</v>
      </c>
      <c r="AR92" s="2949">
        <v>1</v>
      </c>
      <c r="AS92" s="2949">
        <v>3</v>
      </c>
      <c r="AT92" s="2949">
        <v>1</v>
      </c>
      <c r="AU92" s="2949">
        <v>1</v>
      </c>
      <c r="AV92" s="2949">
        <v>1</v>
      </c>
      <c r="AW92" s="2949">
        <v>1</v>
      </c>
      <c r="AX92" s="2891"/>
    </row>
    <row r="93" spans="1:50" ht="27" x14ac:dyDescent="0.2">
      <c r="A93" s="2947"/>
      <c r="B93" s="2948"/>
      <c r="C93" s="2941"/>
      <c r="D93" s="2910"/>
      <c r="E93" s="2922"/>
      <c r="F93" s="2911"/>
      <c r="G93" s="2964" t="s">
        <v>222</v>
      </c>
      <c r="H93" s="2894" t="s">
        <v>2862</v>
      </c>
      <c r="I93" s="2896"/>
      <c r="J93" s="2897">
        <f>SUM(K93:N93)</f>
        <v>9</v>
      </c>
      <c r="K93" s="2898">
        <v>1</v>
      </c>
      <c r="L93" s="2898">
        <v>3</v>
      </c>
      <c r="M93" s="2898">
        <v>4</v>
      </c>
      <c r="N93" s="2898">
        <v>1</v>
      </c>
      <c r="O93" s="2915"/>
      <c r="P93" s="2915"/>
      <c r="Q93" s="2915"/>
      <c r="R93" s="2915"/>
      <c r="S93" s="2915"/>
      <c r="T93" s="2915"/>
      <c r="U93" s="2915"/>
      <c r="V93" s="2915"/>
      <c r="W93" s="2915"/>
      <c r="X93" s="2888">
        <v>9</v>
      </c>
      <c r="Y93" s="2879">
        <v>0</v>
      </c>
      <c r="Z93" s="2916">
        <f>AA93+AB93+AC93+AD93+AE93+AF93+AG93+AH93+AI93+AJ93+AK93+AL93</f>
        <v>6</v>
      </c>
      <c r="AA93" s="2949">
        <v>6</v>
      </c>
      <c r="AB93" s="2949">
        <v>0</v>
      </c>
      <c r="AC93" s="2949">
        <v>0</v>
      </c>
      <c r="AD93" s="2949">
        <v>0</v>
      </c>
      <c r="AE93" s="2949">
        <v>0</v>
      </c>
      <c r="AF93" s="2949">
        <v>0</v>
      </c>
      <c r="AG93" s="2949">
        <v>0</v>
      </c>
      <c r="AH93" s="2949">
        <v>0</v>
      </c>
      <c r="AI93" s="2949">
        <v>0</v>
      </c>
      <c r="AJ93" s="2949">
        <v>0</v>
      </c>
      <c r="AK93" s="2949">
        <v>0</v>
      </c>
      <c r="AL93" s="2949">
        <v>0</v>
      </c>
      <c r="AM93" s="2900">
        <f>AN93+AO93+AP93+AQ93+AR93+AS93+AT93+AU93+AV93+AW93</f>
        <v>3</v>
      </c>
      <c r="AN93" s="2949">
        <v>3</v>
      </c>
      <c r="AO93" s="2949">
        <v>0</v>
      </c>
      <c r="AP93" s="2949">
        <v>0</v>
      </c>
      <c r="AQ93" s="2949">
        <v>0</v>
      </c>
      <c r="AR93" s="2949">
        <v>0</v>
      </c>
      <c r="AS93" s="2949">
        <v>0</v>
      </c>
      <c r="AT93" s="2949">
        <v>0</v>
      </c>
      <c r="AU93" s="2949">
        <v>0</v>
      </c>
      <c r="AV93" s="2949">
        <v>0</v>
      </c>
      <c r="AW93" s="2949">
        <v>0</v>
      </c>
      <c r="AX93" s="2891"/>
    </row>
    <row r="94" spans="1:50" ht="27" x14ac:dyDescent="0.2">
      <c r="A94" s="2947"/>
      <c r="B94" s="2948"/>
      <c r="C94" s="2941"/>
      <c r="D94" s="2910"/>
      <c r="E94" s="2922"/>
      <c r="F94" s="2911"/>
      <c r="G94" s="2964" t="s">
        <v>2863</v>
      </c>
      <c r="H94" s="2894" t="s">
        <v>2864</v>
      </c>
      <c r="I94" s="2896"/>
      <c r="J94" s="2897">
        <f>SUM(K94:N94)</f>
        <v>45</v>
      </c>
      <c r="K94" s="2898">
        <v>8</v>
      </c>
      <c r="L94" s="2898">
        <v>13</v>
      </c>
      <c r="M94" s="2898">
        <v>13</v>
      </c>
      <c r="N94" s="2898">
        <v>11</v>
      </c>
      <c r="O94" s="2915"/>
      <c r="P94" s="2915"/>
      <c r="Q94" s="2915"/>
      <c r="R94" s="2915"/>
      <c r="S94" s="2915"/>
      <c r="T94" s="2915"/>
      <c r="U94" s="2915"/>
      <c r="V94" s="2915"/>
      <c r="W94" s="2915"/>
      <c r="X94" s="2888">
        <v>45</v>
      </c>
      <c r="Y94" s="2879">
        <v>0</v>
      </c>
      <c r="Z94" s="2916">
        <f>AA94+AB94+AC94+AD94+AE94+AF94+AG94+AH94+AI94+AJ94+AK94+AL94</f>
        <v>25</v>
      </c>
      <c r="AA94" s="2949">
        <v>19</v>
      </c>
      <c r="AB94" s="2949">
        <v>0</v>
      </c>
      <c r="AC94" s="2949">
        <v>0</v>
      </c>
      <c r="AD94" s="2949">
        <v>0</v>
      </c>
      <c r="AE94" s="2949">
        <v>0</v>
      </c>
      <c r="AF94" s="2949">
        <v>0</v>
      </c>
      <c r="AG94" s="2949">
        <v>2</v>
      </c>
      <c r="AH94" s="2949">
        <v>0</v>
      </c>
      <c r="AI94" s="2949">
        <v>2</v>
      </c>
      <c r="AJ94" s="2949">
        <v>0</v>
      </c>
      <c r="AK94" s="2949">
        <v>0</v>
      </c>
      <c r="AL94" s="2949">
        <v>2</v>
      </c>
      <c r="AM94" s="2900">
        <f>AN94+AO94+AP94+AQ94+AR94+AS94+AT94+AU94+AV94+AW94</f>
        <v>20</v>
      </c>
      <c r="AN94" s="2949">
        <v>15</v>
      </c>
      <c r="AO94" s="2949">
        <v>0</v>
      </c>
      <c r="AP94" s="2949">
        <v>0</v>
      </c>
      <c r="AQ94" s="2949">
        <v>0</v>
      </c>
      <c r="AR94" s="2949">
        <v>1</v>
      </c>
      <c r="AS94" s="2949">
        <v>2</v>
      </c>
      <c r="AT94" s="2949">
        <v>1</v>
      </c>
      <c r="AU94" s="2949">
        <v>0</v>
      </c>
      <c r="AV94" s="2949">
        <v>1</v>
      </c>
      <c r="AW94" s="2949">
        <v>0</v>
      </c>
      <c r="AX94" s="2891"/>
    </row>
    <row r="95" spans="1:50" ht="18" customHeight="1" x14ac:dyDescent="0.2">
      <c r="A95" s="2947"/>
      <c r="B95" s="2948"/>
      <c r="C95" s="2946"/>
      <c r="D95" s="2917"/>
      <c r="E95" s="2926"/>
      <c r="F95" s="2918"/>
      <c r="G95" s="2964" t="s">
        <v>2865</v>
      </c>
      <c r="H95" s="2894" t="s">
        <v>2866</v>
      </c>
      <c r="I95" s="2903"/>
      <c r="J95" s="2897">
        <f>SUM(K95:N95)</f>
        <v>218</v>
      </c>
      <c r="K95" s="2898">
        <v>45</v>
      </c>
      <c r="L95" s="2898">
        <v>61</v>
      </c>
      <c r="M95" s="2898">
        <v>63</v>
      </c>
      <c r="N95" s="2898">
        <v>49</v>
      </c>
      <c r="O95" s="2915"/>
      <c r="P95" s="2915"/>
      <c r="Q95" s="2915"/>
      <c r="R95" s="2915"/>
      <c r="S95" s="2915"/>
      <c r="T95" s="2915"/>
      <c r="U95" s="2915"/>
      <c r="V95" s="2915"/>
      <c r="W95" s="2915"/>
      <c r="X95" s="2888">
        <v>218</v>
      </c>
      <c r="Y95" s="2879">
        <v>0</v>
      </c>
      <c r="Z95" s="2916">
        <f>AA95+AB95+AC95+AD95+AE95+AF95+AG95+AH95+AI95+AJ95+AK95+AL95</f>
        <v>125</v>
      </c>
      <c r="AA95" s="2949">
        <v>75</v>
      </c>
      <c r="AB95" s="2949">
        <v>0</v>
      </c>
      <c r="AC95" s="2949">
        <v>1</v>
      </c>
      <c r="AD95" s="2949">
        <v>1</v>
      </c>
      <c r="AE95" s="2949">
        <v>0</v>
      </c>
      <c r="AF95" s="2949">
        <v>1</v>
      </c>
      <c r="AG95" s="2949">
        <v>4</v>
      </c>
      <c r="AH95" s="2949">
        <v>30</v>
      </c>
      <c r="AI95" s="2949">
        <v>12</v>
      </c>
      <c r="AJ95" s="2949">
        <v>1</v>
      </c>
      <c r="AK95" s="2949">
        <v>0</v>
      </c>
      <c r="AL95" s="2949">
        <v>0</v>
      </c>
      <c r="AM95" s="2900">
        <f>AN95+AO95+AP95+AQ95+AR95+AS95+AT95+AU95+AV95+AW95</f>
        <v>93</v>
      </c>
      <c r="AN95" s="2949">
        <v>50</v>
      </c>
      <c r="AO95" s="2949">
        <v>0</v>
      </c>
      <c r="AP95" s="2949">
        <v>1</v>
      </c>
      <c r="AQ95" s="2949">
        <v>2</v>
      </c>
      <c r="AR95" s="2949">
        <v>7</v>
      </c>
      <c r="AS95" s="2949">
        <v>30</v>
      </c>
      <c r="AT95" s="2949">
        <v>3</v>
      </c>
      <c r="AU95" s="2949">
        <v>0</v>
      </c>
      <c r="AV95" s="2949">
        <v>0</v>
      </c>
      <c r="AW95" s="2949">
        <v>0</v>
      </c>
      <c r="AX95" s="2891"/>
    </row>
    <row r="96" spans="1:50" s="1160" customFormat="1" ht="24.75" customHeight="1" x14ac:dyDescent="0.2">
      <c r="A96" s="2947"/>
      <c r="B96" s="2948"/>
      <c r="C96" s="2934" t="s">
        <v>228</v>
      </c>
      <c r="D96" s="2907" t="s">
        <v>229</v>
      </c>
      <c r="E96" s="2920">
        <v>5000030</v>
      </c>
      <c r="F96" s="2908" t="s">
        <v>230</v>
      </c>
      <c r="G96" s="2885" t="s">
        <v>2867</v>
      </c>
      <c r="H96" s="2886" t="s">
        <v>229</v>
      </c>
      <c r="I96" s="2887" t="s">
        <v>189</v>
      </c>
      <c r="J96" s="2888">
        <f>SUM(J97:J98)</f>
        <v>16</v>
      </c>
      <c r="K96" s="2888">
        <f>SUM(K97:K98)</f>
        <v>2</v>
      </c>
      <c r="L96" s="2888">
        <f>SUM(L97:L98)</f>
        <v>5</v>
      </c>
      <c r="M96" s="2888">
        <f>SUM(M97:M98)</f>
        <v>6</v>
      </c>
      <c r="N96" s="2888">
        <f>SUM(N97:N98)</f>
        <v>3</v>
      </c>
      <c r="O96" s="2889" t="s">
        <v>2868</v>
      </c>
      <c r="P96" s="2890">
        <v>121611.42</v>
      </c>
      <c r="Q96" s="2890">
        <v>52038</v>
      </c>
      <c r="R96" s="2890">
        <v>0</v>
      </c>
      <c r="S96" s="2890">
        <v>0</v>
      </c>
      <c r="T96" s="2890">
        <v>0</v>
      </c>
      <c r="U96" s="2890">
        <f>+Q96-P96</f>
        <v>-69573.42</v>
      </c>
      <c r="V96" s="2890">
        <v>0</v>
      </c>
      <c r="W96" s="2888"/>
      <c r="X96" s="2888">
        <f>+Y96+Z96+AM96</f>
        <v>16</v>
      </c>
      <c r="Y96" s="2888">
        <f t="shared" ref="Y96:AW96" si="24">SUM(Y97:Y98)</f>
        <v>0</v>
      </c>
      <c r="Z96" s="2888">
        <f t="shared" si="24"/>
        <v>7</v>
      </c>
      <c r="AA96" s="2888">
        <f t="shared" si="24"/>
        <v>4</v>
      </c>
      <c r="AB96" s="2888">
        <f t="shared" si="24"/>
        <v>0</v>
      </c>
      <c r="AC96" s="2888">
        <f t="shared" si="24"/>
        <v>0</v>
      </c>
      <c r="AD96" s="2888">
        <f t="shared" si="24"/>
        <v>0</v>
      </c>
      <c r="AE96" s="2888">
        <f t="shared" si="24"/>
        <v>0</v>
      </c>
      <c r="AF96" s="2888">
        <f t="shared" si="24"/>
        <v>0</v>
      </c>
      <c r="AG96" s="2888">
        <f t="shared" si="24"/>
        <v>0</v>
      </c>
      <c r="AH96" s="2888">
        <f t="shared" si="24"/>
        <v>1</v>
      </c>
      <c r="AI96" s="2888">
        <f t="shared" si="24"/>
        <v>1</v>
      </c>
      <c r="AJ96" s="2888">
        <f t="shared" si="24"/>
        <v>0</v>
      </c>
      <c r="AK96" s="2888">
        <f t="shared" si="24"/>
        <v>0</v>
      </c>
      <c r="AL96" s="2888">
        <f t="shared" si="24"/>
        <v>1</v>
      </c>
      <c r="AM96" s="2888">
        <f t="shared" si="24"/>
        <v>9</v>
      </c>
      <c r="AN96" s="2888">
        <f t="shared" si="24"/>
        <v>4</v>
      </c>
      <c r="AO96" s="2888">
        <f t="shared" si="24"/>
        <v>0</v>
      </c>
      <c r="AP96" s="2888">
        <f t="shared" si="24"/>
        <v>0</v>
      </c>
      <c r="AQ96" s="2888">
        <f t="shared" si="24"/>
        <v>0</v>
      </c>
      <c r="AR96" s="2888">
        <f t="shared" si="24"/>
        <v>0</v>
      </c>
      <c r="AS96" s="2888">
        <f t="shared" si="24"/>
        <v>2</v>
      </c>
      <c r="AT96" s="2888">
        <f t="shared" si="24"/>
        <v>2</v>
      </c>
      <c r="AU96" s="2888">
        <f t="shared" si="24"/>
        <v>0</v>
      </c>
      <c r="AV96" s="2888">
        <f t="shared" si="24"/>
        <v>1</v>
      </c>
      <c r="AW96" s="2888">
        <f t="shared" si="24"/>
        <v>0</v>
      </c>
      <c r="AX96" s="2891">
        <v>16</v>
      </c>
    </row>
    <row r="97" spans="1:50" ht="18" x14ac:dyDescent="0.2">
      <c r="A97" s="2947"/>
      <c r="B97" s="2948"/>
      <c r="C97" s="2941"/>
      <c r="D97" s="2910"/>
      <c r="E97" s="2922"/>
      <c r="F97" s="2911"/>
      <c r="G97" s="2964" t="s">
        <v>231</v>
      </c>
      <c r="H97" s="2894" t="s">
        <v>2869</v>
      </c>
      <c r="I97" s="2896"/>
      <c r="J97" s="2897">
        <f>SUM(K97:N97)</f>
        <v>14</v>
      </c>
      <c r="K97" s="2898">
        <v>2</v>
      </c>
      <c r="L97" s="2898">
        <v>4</v>
      </c>
      <c r="M97" s="2898">
        <v>5</v>
      </c>
      <c r="N97" s="2898">
        <v>3</v>
      </c>
      <c r="O97" s="2915"/>
      <c r="P97" s="2915"/>
      <c r="Q97" s="2915"/>
      <c r="R97" s="2915"/>
      <c r="S97" s="2915"/>
      <c r="T97" s="2915"/>
      <c r="U97" s="2915"/>
      <c r="V97" s="2915"/>
      <c r="W97" s="2915"/>
      <c r="X97" s="2888">
        <v>14</v>
      </c>
      <c r="Y97" s="2879">
        <v>0</v>
      </c>
      <c r="Z97" s="2916">
        <f>AA97+AB97+AC97+AD97+AE97+AF97+AG97+AH97+AI97+AJ97+AK97+AL97</f>
        <v>6</v>
      </c>
      <c r="AA97" s="2916">
        <v>3</v>
      </c>
      <c r="AB97" s="2916">
        <v>0</v>
      </c>
      <c r="AC97" s="2916">
        <v>0</v>
      </c>
      <c r="AD97" s="2916">
        <v>0</v>
      </c>
      <c r="AE97" s="2916">
        <v>0</v>
      </c>
      <c r="AF97" s="2916">
        <v>0</v>
      </c>
      <c r="AG97" s="2916">
        <v>0</v>
      </c>
      <c r="AH97" s="2916">
        <v>1</v>
      </c>
      <c r="AI97" s="2916">
        <v>1</v>
      </c>
      <c r="AJ97" s="2916">
        <v>0</v>
      </c>
      <c r="AK97" s="2916">
        <v>0</v>
      </c>
      <c r="AL97" s="2916">
        <v>1</v>
      </c>
      <c r="AM97" s="2900">
        <f>AN97+AO97+AP97+AQ97+AR97+AS97+AT97+AU97+AV97+AW97</f>
        <v>8</v>
      </c>
      <c r="AN97" s="2916">
        <v>3</v>
      </c>
      <c r="AO97" s="2916">
        <v>0</v>
      </c>
      <c r="AP97" s="2916">
        <v>0</v>
      </c>
      <c r="AQ97" s="2916">
        <v>0</v>
      </c>
      <c r="AR97" s="2916">
        <v>0</v>
      </c>
      <c r="AS97" s="2916">
        <v>2</v>
      </c>
      <c r="AT97" s="2916">
        <v>2</v>
      </c>
      <c r="AU97" s="2916">
        <v>0</v>
      </c>
      <c r="AV97" s="2916">
        <v>1</v>
      </c>
      <c r="AW97" s="2916">
        <v>0</v>
      </c>
      <c r="AX97" s="2891"/>
    </row>
    <row r="98" spans="1:50" ht="18" x14ac:dyDescent="0.2">
      <c r="A98" s="2947"/>
      <c r="B98" s="2948"/>
      <c r="C98" s="2946"/>
      <c r="D98" s="2917"/>
      <c r="E98" s="2926"/>
      <c r="F98" s="2918"/>
      <c r="G98" s="2964" t="s">
        <v>233</v>
      </c>
      <c r="H98" s="2894" t="s">
        <v>2870</v>
      </c>
      <c r="I98" s="2903"/>
      <c r="J98" s="2897">
        <f>SUM(K98:N98)</f>
        <v>2</v>
      </c>
      <c r="K98" s="2898">
        <v>0</v>
      </c>
      <c r="L98" s="2898">
        <v>1</v>
      </c>
      <c r="M98" s="2898">
        <v>1</v>
      </c>
      <c r="N98" s="2898">
        <v>0</v>
      </c>
      <c r="O98" s="2915"/>
      <c r="P98" s="2915"/>
      <c r="Q98" s="2915"/>
      <c r="R98" s="2915"/>
      <c r="S98" s="2915"/>
      <c r="T98" s="2915"/>
      <c r="U98" s="2915"/>
      <c r="V98" s="2915"/>
      <c r="W98" s="2915"/>
      <c r="X98" s="2888">
        <v>2</v>
      </c>
      <c r="Y98" s="2879">
        <v>0</v>
      </c>
      <c r="Z98" s="2916">
        <f>AA98+AB98+AC98+AD98+AE98+AF98+AG98+AH98+AI98+AJ98+AK98+AL98</f>
        <v>1</v>
      </c>
      <c r="AA98" s="2916">
        <v>1</v>
      </c>
      <c r="AB98" s="2916">
        <v>0</v>
      </c>
      <c r="AC98" s="2916">
        <v>0</v>
      </c>
      <c r="AD98" s="2916">
        <v>0</v>
      </c>
      <c r="AE98" s="2916">
        <v>0</v>
      </c>
      <c r="AF98" s="2916">
        <v>0</v>
      </c>
      <c r="AG98" s="2916">
        <v>0</v>
      </c>
      <c r="AH98" s="2916">
        <v>0</v>
      </c>
      <c r="AI98" s="2916">
        <v>0</v>
      </c>
      <c r="AJ98" s="2916">
        <v>0</v>
      </c>
      <c r="AK98" s="2916">
        <v>0</v>
      </c>
      <c r="AL98" s="2916">
        <v>0</v>
      </c>
      <c r="AM98" s="2900">
        <f>AN98+AO98+AP98+AQ98+AR98+AS98+AT98+AU98+AV98+AW98</f>
        <v>1</v>
      </c>
      <c r="AN98" s="2916">
        <v>1</v>
      </c>
      <c r="AO98" s="2916">
        <v>0</v>
      </c>
      <c r="AP98" s="2916">
        <v>0</v>
      </c>
      <c r="AQ98" s="2916">
        <v>0</v>
      </c>
      <c r="AR98" s="2916">
        <v>0</v>
      </c>
      <c r="AS98" s="2916">
        <v>0</v>
      </c>
      <c r="AT98" s="2916">
        <v>0</v>
      </c>
      <c r="AU98" s="2916">
        <v>0</v>
      </c>
      <c r="AV98" s="2916">
        <v>0</v>
      </c>
      <c r="AW98" s="2916">
        <v>0</v>
      </c>
      <c r="AX98" s="2891"/>
    </row>
    <row r="99" spans="1:50" s="1160" customFormat="1" ht="13.5" customHeight="1" x14ac:dyDescent="0.2">
      <c r="A99" s="2905" t="s">
        <v>235</v>
      </c>
      <c r="B99" s="2905"/>
      <c r="C99" s="2905"/>
      <c r="D99" s="2905"/>
      <c r="E99" s="2905"/>
      <c r="F99" s="2905"/>
      <c r="G99" s="2905"/>
      <c r="H99" s="2905"/>
      <c r="I99" s="2905"/>
      <c r="J99" s="2905"/>
      <c r="K99" s="2905"/>
      <c r="L99" s="2905"/>
      <c r="M99" s="2905"/>
      <c r="N99" s="2905"/>
      <c r="O99" s="2905"/>
      <c r="P99" s="2905"/>
      <c r="Q99" s="2905"/>
      <c r="R99" s="2905"/>
      <c r="S99" s="2905"/>
      <c r="T99" s="2905"/>
      <c r="U99" s="2905"/>
      <c r="V99" s="2905"/>
      <c r="W99" s="2905"/>
      <c r="X99" s="2888">
        <f>+Y99+Z99+AM99</f>
        <v>0</v>
      </c>
      <c r="Y99" s="2879"/>
      <c r="Z99" s="2879"/>
      <c r="AA99" s="2879"/>
      <c r="AB99" s="2879"/>
      <c r="AC99" s="2879"/>
      <c r="AD99" s="2879"/>
      <c r="AE99" s="2879"/>
      <c r="AF99" s="2879"/>
      <c r="AG99" s="2879"/>
      <c r="AH99" s="2879"/>
      <c r="AI99" s="2879"/>
      <c r="AJ99" s="2879"/>
      <c r="AK99" s="2879"/>
      <c r="AL99" s="2879"/>
      <c r="AM99" s="2879"/>
      <c r="AN99" s="2879"/>
      <c r="AO99" s="2879"/>
      <c r="AP99" s="2879"/>
      <c r="AQ99" s="2879"/>
      <c r="AR99" s="2879"/>
      <c r="AS99" s="2879"/>
      <c r="AT99" s="2879"/>
      <c r="AU99" s="2879"/>
      <c r="AV99" s="2879"/>
      <c r="AW99" s="2879"/>
      <c r="AX99" s="2880"/>
    </row>
    <row r="100" spans="1:50" s="1160" customFormat="1" ht="27" customHeight="1" x14ac:dyDescent="0.2">
      <c r="A100" s="2947" t="s">
        <v>236</v>
      </c>
      <c r="B100" s="2965" t="s">
        <v>237</v>
      </c>
      <c r="C100" s="2934" t="s">
        <v>238</v>
      </c>
      <c r="D100" s="2907" t="s">
        <v>239</v>
      </c>
      <c r="E100" s="2920">
        <v>5000032</v>
      </c>
      <c r="F100" s="2934" t="s">
        <v>240</v>
      </c>
      <c r="G100" s="2885" t="s">
        <v>2871</v>
      </c>
      <c r="H100" s="2886" t="s">
        <v>239</v>
      </c>
      <c r="I100" s="2887" t="s">
        <v>2872</v>
      </c>
      <c r="J100" s="2888">
        <f>+J101</f>
        <v>950</v>
      </c>
      <c r="K100" s="2888">
        <f>+K101</f>
        <v>237</v>
      </c>
      <c r="L100" s="2888">
        <f>+L101</f>
        <v>238</v>
      </c>
      <c r="M100" s="2888">
        <f>+M101</f>
        <v>237</v>
      </c>
      <c r="N100" s="2888">
        <f>+N101</f>
        <v>238</v>
      </c>
      <c r="O100" s="2889" t="s">
        <v>2873</v>
      </c>
      <c r="P100" s="2890">
        <v>19297.36</v>
      </c>
      <c r="Q100" s="2890">
        <v>54456</v>
      </c>
      <c r="R100" s="2890">
        <v>0</v>
      </c>
      <c r="S100" s="2890">
        <v>0</v>
      </c>
      <c r="T100" s="2890">
        <v>0</v>
      </c>
      <c r="U100" s="2890">
        <f>+Q100-P100</f>
        <v>35158.639999999999</v>
      </c>
      <c r="V100" s="2890">
        <v>0</v>
      </c>
      <c r="W100" s="2888"/>
      <c r="X100" s="2888">
        <f>+Y100+Z100+AM100</f>
        <v>950</v>
      </c>
      <c r="Y100" s="2888">
        <f t="shared" ref="Y100:AW100" si="25">+Y101</f>
        <v>0</v>
      </c>
      <c r="Z100" s="2888">
        <f t="shared" si="25"/>
        <v>477</v>
      </c>
      <c r="AA100" s="2888">
        <f t="shared" si="25"/>
        <v>170</v>
      </c>
      <c r="AB100" s="2888">
        <f t="shared" si="25"/>
        <v>18</v>
      </c>
      <c r="AC100" s="2888">
        <f t="shared" si="25"/>
        <v>15</v>
      </c>
      <c r="AD100" s="2888">
        <f t="shared" si="25"/>
        <v>10</v>
      </c>
      <c r="AE100" s="2888">
        <f t="shared" si="25"/>
        <v>15</v>
      </c>
      <c r="AF100" s="2888">
        <f t="shared" si="25"/>
        <v>15</v>
      </c>
      <c r="AG100" s="2888">
        <f t="shared" si="25"/>
        <v>35</v>
      </c>
      <c r="AH100" s="2888">
        <f t="shared" si="25"/>
        <v>52</v>
      </c>
      <c r="AI100" s="2888">
        <f t="shared" si="25"/>
        <v>42</v>
      </c>
      <c r="AJ100" s="2888">
        <f t="shared" si="25"/>
        <v>30</v>
      </c>
      <c r="AK100" s="2888">
        <f t="shared" si="25"/>
        <v>30</v>
      </c>
      <c r="AL100" s="2888">
        <f t="shared" si="25"/>
        <v>45</v>
      </c>
      <c r="AM100" s="2888">
        <f t="shared" si="25"/>
        <v>473</v>
      </c>
      <c r="AN100" s="2888">
        <f t="shared" si="25"/>
        <v>180</v>
      </c>
      <c r="AO100" s="2888">
        <f t="shared" si="25"/>
        <v>30</v>
      </c>
      <c r="AP100" s="2888">
        <f t="shared" si="25"/>
        <v>15</v>
      </c>
      <c r="AQ100" s="2888">
        <f t="shared" si="25"/>
        <v>22</v>
      </c>
      <c r="AR100" s="2888">
        <f t="shared" si="25"/>
        <v>35</v>
      </c>
      <c r="AS100" s="2888">
        <f t="shared" si="25"/>
        <v>80</v>
      </c>
      <c r="AT100" s="2888">
        <f t="shared" si="25"/>
        <v>50</v>
      </c>
      <c r="AU100" s="2888">
        <f t="shared" si="25"/>
        <v>28</v>
      </c>
      <c r="AV100" s="2888">
        <f t="shared" si="25"/>
        <v>15</v>
      </c>
      <c r="AW100" s="2888">
        <f t="shared" si="25"/>
        <v>18</v>
      </c>
      <c r="AX100" s="2891">
        <v>950</v>
      </c>
    </row>
    <row r="101" spans="1:50" ht="27" customHeight="1" x14ac:dyDescent="0.2">
      <c r="A101" s="2947"/>
      <c r="B101" s="2965"/>
      <c r="C101" s="2946"/>
      <c r="D101" s="2917"/>
      <c r="E101" s="2926"/>
      <c r="F101" s="2946"/>
      <c r="G101" s="2912" t="s">
        <v>242</v>
      </c>
      <c r="H101" s="2942" t="s">
        <v>2874</v>
      </c>
      <c r="I101" s="2903"/>
      <c r="J101" s="2897">
        <f>SUM(K101:N101)</f>
        <v>950</v>
      </c>
      <c r="K101" s="2898">
        <v>237</v>
      </c>
      <c r="L101" s="2898">
        <v>238</v>
      </c>
      <c r="M101" s="2898">
        <v>237</v>
      </c>
      <c r="N101" s="2898">
        <v>238</v>
      </c>
      <c r="O101" s="2915"/>
      <c r="P101" s="2915"/>
      <c r="Q101" s="2915"/>
      <c r="R101" s="2915"/>
      <c r="S101" s="2915"/>
      <c r="T101" s="2915"/>
      <c r="U101" s="2915"/>
      <c r="V101" s="2915"/>
      <c r="W101" s="2915"/>
      <c r="X101" s="2888">
        <v>950</v>
      </c>
      <c r="Y101" s="2879">
        <v>0</v>
      </c>
      <c r="Z101" s="2916">
        <f>AA101+AB101+AC101+AD101+AE101+AF101+AG101+AH101+AI101+AJ101+AK101+AL101</f>
        <v>477</v>
      </c>
      <c r="AA101" s="2916">
        <v>170</v>
      </c>
      <c r="AB101" s="2916">
        <v>18</v>
      </c>
      <c r="AC101" s="2916">
        <v>15</v>
      </c>
      <c r="AD101" s="2916">
        <v>10</v>
      </c>
      <c r="AE101" s="2916">
        <v>15</v>
      </c>
      <c r="AF101" s="2916">
        <v>15</v>
      </c>
      <c r="AG101" s="2916">
        <v>35</v>
      </c>
      <c r="AH101" s="2916">
        <v>52</v>
      </c>
      <c r="AI101" s="2916">
        <v>42</v>
      </c>
      <c r="AJ101" s="2916">
        <v>30</v>
      </c>
      <c r="AK101" s="2916">
        <v>30</v>
      </c>
      <c r="AL101" s="2916">
        <v>45</v>
      </c>
      <c r="AM101" s="2900">
        <f>AN101+AO101+AP101+AQ101+AR101+AS101+AT101+AU101+AV101+AW101</f>
        <v>473</v>
      </c>
      <c r="AN101" s="2916">
        <v>180</v>
      </c>
      <c r="AO101" s="2916">
        <v>30</v>
      </c>
      <c r="AP101" s="2916">
        <v>15</v>
      </c>
      <c r="AQ101" s="2916">
        <v>22</v>
      </c>
      <c r="AR101" s="2916">
        <v>35</v>
      </c>
      <c r="AS101" s="2916">
        <v>80</v>
      </c>
      <c r="AT101" s="2916">
        <v>50</v>
      </c>
      <c r="AU101" s="2916">
        <v>28</v>
      </c>
      <c r="AV101" s="2916">
        <v>15</v>
      </c>
      <c r="AW101" s="2916">
        <v>18</v>
      </c>
      <c r="AX101" s="2891"/>
    </row>
    <row r="102" spans="1:50" ht="27" customHeight="1" x14ac:dyDescent="0.2">
      <c r="A102" s="2966"/>
      <c r="B102" s="2967"/>
      <c r="C102" s="2967"/>
      <c r="D102" s="2968"/>
      <c r="E102" s="2969"/>
      <c r="F102" s="2967"/>
      <c r="G102" s="2970"/>
      <c r="H102" s="2971"/>
      <c r="I102" s="2972"/>
      <c r="J102" s="2973"/>
      <c r="K102" s="2969"/>
      <c r="L102" s="2969"/>
      <c r="M102" s="2969"/>
      <c r="N102" s="2969"/>
      <c r="O102" s="2969"/>
      <c r="P102" s="2974"/>
      <c r="Q102" s="2975">
        <f>SUM(Q12:Q101)</f>
        <v>1417692</v>
      </c>
      <c r="R102" s="2974"/>
      <c r="S102" s="2974"/>
      <c r="T102" s="2974"/>
      <c r="U102" s="2974"/>
      <c r="V102" s="2974"/>
      <c r="W102" s="2969"/>
      <c r="X102" s="2973"/>
      <c r="Y102" s="2976"/>
      <c r="Z102" s="2976"/>
      <c r="AA102" s="2977"/>
      <c r="AB102" s="2977"/>
      <c r="AC102" s="2977"/>
      <c r="AD102" s="2977"/>
      <c r="AE102" s="2977"/>
      <c r="AF102" s="2977"/>
      <c r="AG102" s="2977"/>
      <c r="AH102" s="2977"/>
      <c r="AI102" s="2977"/>
      <c r="AJ102" s="2977"/>
      <c r="AK102" s="2977"/>
      <c r="AL102" s="2977"/>
      <c r="AM102" s="2976"/>
      <c r="AN102" s="2977"/>
      <c r="AO102" s="2977"/>
      <c r="AP102" s="2977"/>
      <c r="AQ102" s="2977"/>
      <c r="AR102" s="2977"/>
      <c r="AS102" s="2977"/>
      <c r="AT102" s="2977"/>
      <c r="AU102" s="2977"/>
      <c r="AV102" s="2977"/>
      <c r="AW102" s="2977"/>
      <c r="AX102" s="2939"/>
    </row>
    <row r="103" spans="1:50" ht="27" customHeight="1" x14ac:dyDescent="0.2">
      <c r="A103" s="2966"/>
      <c r="B103" s="2967"/>
      <c r="C103" s="2967"/>
      <c r="D103" s="2968"/>
      <c r="E103" s="2969"/>
      <c r="F103" s="2967"/>
      <c r="G103" s="2970"/>
      <c r="H103" s="2971"/>
      <c r="I103" s="2972"/>
      <c r="J103" s="2973"/>
      <c r="K103" s="2969"/>
      <c r="L103" s="2969"/>
      <c r="M103" s="2969"/>
      <c r="N103" s="2969"/>
      <c r="O103" s="2969"/>
      <c r="P103" s="2974"/>
      <c r="Q103" s="2974"/>
      <c r="R103" s="2974"/>
      <c r="S103" s="2974"/>
      <c r="T103" s="2974"/>
      <c r="U103" s="2974"/>
      <c r="V103" s="2974"/>
      <c r="W103" s="2969"/>
      <c r="X103" s="2973"/>
      <c r="Y103" s="2976"/>
      <c r="Z103" s="2976"/>
      <c r="AA103" s="2977"/>
      <c r="AB103" s="2977"/>
      <c r="AC103" s="2977"/>
      <c r="AD103" s="2977"/>
      <c r="AE103" s="2977"/>
      <c r="AF103" s="2977"/>
      <c r="AG103" s="2977"/>
      <c r="AH103" s="2977"/>
      <c r="AI103" s="2977"/>
      <c r="AJ103" s="2977"/>
      <c r="AK103" s="2977"/>
      <c r="AL103" s="2977"/>
      <c r="AM103" s="2976"/>
      <c r="AN103" s="2977"/>
      <c r="AO103" s="2977"/>
      <c r="AP103" s="2977"/>
      <c r="AQ103" s="2977"/>
      <c r="AR103" s="2977"/>
      <c r="AS103" s="2977"/>
      <c r="AT103" s="2977"/>
      <c r="AU103" s="2977"/>
      <c r="AV103" s="2977"/>
      <c r="AW103" s="2977"/>
      <c r="AX103" s="2939"/>
    </row>
    <row r="105" spans="1:50" ht="19.5" customHeight="1" x14ac:dyDescent="0.2">
      <c r="A105" s="2837" t="s">
        <v>0</v>
      </c>
      <c r="B105" s="2837"/>
      <c r="C105" s="2837"/>
      <c r="D105" s="2837"/>
      <c r="E105" s="2837"/>
      <c r="F105" s="2837"/>
      <c r="G105" s="2837"/>
      <c r="H105" s="2837"/>
      <c r="I105" s="2837"/>
      <c r="J105" s="2837"/>
      <c r="K105" s="2837"/>
      <c r="L105" s="2837"/>
      <c r="M105" s="2837"/>
      <c r="N105" s="2837"/>
      <c r="O105" s="2837"/>
      <c r="P105" s="2837"/>
      <c r="Q105" s="2837"/>
      <c r="R105" s="2837"/>
      <c r="S105" s="2837"/>
      <c r="T105" s="2837"/>
      <c r="U105" s="2837"/>
      <c r="V105" s="2837"/>
      <c r="W105" s="2837"/>
      <c r="AX105" s="2841"/>
    </row>
    <row r="106" spans="1:50" ht="19.5" customHeight="1" x14ac:dyDescent="0.2">
      <c r="A106" s="2837" t="s">
        <v>244</v>
      </c>
      <c r="B106" s="2837"/>
      <c r="C106" s="2837"/>
      <c r="D106" s="2837"/>
      <c r="E106" s="2837"/>
      <c r="F106" s="2837"/>
      <c r="G106" s="2837"/>
      <c r="H106" s="2837"/>
      <c r="I106" s="2837"/>
      <c r="J106" s="2837"/>
      <c r="K106" s="2837"/>
      <c r="L106" s="2837"/>
      <c r="M106" s="2837"/>
      <c r="N106" s="2837"/>
      <c r="O106" s="2837"/>
      <c r="P106" s="2837"/>
      <c r="Q106" s="2837"/>
      <c r="R106" s="2837"/>
      <c r="S106" s="2837"/>
      <c r="T106" s="2837"/>
      <c r="U106" s="2837"/>
      <c r="V106" s="2837"/>
      <c r="W106" s="2837"/>
      <c r="AX106" s="2841"/>
    </row>
    <row r="107" spans="1:50" ht="13.5" x14ac:dyDescent="0.25">
      <c r="A107" s="2842" t="s">
        <v>2703</v>
      </c>
      <c r="B107" s="2842"/>
      <c r="C107" s="2843"/>
      <c r="D107" s="2844" t="s">
        <v>2704</v>
      </c>
      <c r="E107" s="2845"/>
      <c r="F107" s="2846"/>
      <c r="G107" s="2847"/>
      <c r="H107" s="2848"/>
    </row>
    <row r="108" spans="1:50" ht="13.5" x14ac:dyDescent="0.25">
      <c r="A108" s="2842" t="s">
        <v>2705</v>
      </c>
      <c r="B108" s="2842"/>
      <c r="C108" s="2843"/>
      <c r="D108" s="2844" t="s">
        <v>2706</v>
      </c>
      <c r="E108" s="2845"/>
      <c r="F108" s="2846"/>
      <c r="G108" s="2852"/>
    </row>
    <row r="109" spans="1:50" ht="18" customHeight="1" x14ac:dyDescent="0.25">
      <c r="A109" s="2842" t="s">
        <v>2707</v>
      </c>
      <c r="B109" s="2842"/>
      <c r="C109" s="2843"/>
      <c r="D109" s="2844" t="s">
        <v>2875</v>
      </c>
      <c r="E109" s="2845"/>
      <c r="F109" s="2846"/>
      <c r="G109" s="2852"/>
      <c r="I109" s="2978"/>
    </row>
    <row r="110" spans="1:50" s="1621" customFormat="1" ht="15.75" customHeight="1" x14ac:dyDescent="0.2">
      <c r="A110" s="2855" t="s">
        <v>2709</v>
      </c>
      <c r="B110" s="2855" t="s">
        <v>247</v>
      </c>
      <c r="C110" s="2855" t="s">
        <v>5</v>
      </c>
      <c r="D110" s="2855" t="s">
        <v>6</v>
      </c>
      <c r="E110" s="2855" t="s">
        <v>7</v>
      </c>
      <c r="F110" s="2856" t="s">
        <v>248</v>
      </c>
      <c r="G110" s="2855" t="s">
        <v>249</v>
      </c>
      <c r="H110" s="2855" t="s">
        <v>2710</v>
      </c>
      <c r="I110" s="2857" t="s">
        <v>11</v>
      </c>
      <c r="J110" s="2855" t="s">
        <v>251</v>
      </c>
      <c r="K110" s="2855" t="s">
        <v>252</v>
      </c>
      <c r="L110" s="2855"/>
      <c r="M110" s="2855"/>
      <c r="N110" s="2855"/>
      <c r="O110" s="2855" t="s">
        <v>2711</v>
      </c>
      <c r="P110" s="2858" t="s">
        <v>253</v>
      </c>
      <c r="Q110" s="2858"/>
      <c r="R110" s="2858"/>
      <c r="S110" s="2858"/>
      <c r="T110" s="2858"/>
      <c r="U110" s="2858"/>
      <c r="V110" s="2858" t="s">
        <v>2712</v>
      </c>
      <c r="W110" s="2855" t="s">
        <v>16</v>
      </c>
      <c r="X110" s="2860" t="s">
        <v>2713</v>
      </c>
      <c r="Y110" s="2860" t="s">
        <v>2714</v>
      </c>
      <c r="Z110" s="2860"/>
      <c r="AA110" s="2860"/>
      <c r="AB110" s="2860"/>
      <c r="AC110" s="2860"/>
      <c r="AD110" s="2860"/>
      <c r="AE110" s="2860"/>
      <c r="AF110" s="2860"/>
      <c r="AG110" s="2860"/>
      <c r="AH110" s="2860"/>
      <c r="AI110" s="2860"/>
      <c r="AJ110" s="2860"/>
      <c r="AK110" s="2860"/>
      <c r="AL110" s="2860"/>
      <c r="AM110" s="2860"/>
      <c r="AN110" s="2860"/>
      <c r="AO110" s="2860"/>
      <c r="AP110" s="2860"/>
      <c r="AQ110" s="2860"/>
      <c r="AR110" s="2860"/>
      <c r="AS110" s="2860"/>
      <c r="AT110" s="2860"/>
      <c r="AU110" s="2860"/>
      <c r="AV110" s="2860"/>
      <c r="AW110" s="2860"/>
      <c r="AX110" s="2861" t="s">
        <v>251</v>
      </c>
    </row>
    <row r="111" spans="1:50" s="1621" customFormat="1" ht="15.75" customHeight="1" x14ac:dyDescent="0.2">
      <c r="A111" s="2855"/>
      <c r="B111" s="2855"/>
      <c r="C111" s="2855"/>
      <c r="D111" s="2855"/>
      <c r="E111" s="2855"/>
      <c r="F111" s="2856"/>
      <c r="G111" s="2855"/>
      <c r="H111" s="2855"/>
      <c r="I111" s="2857"/>
      <c r="J111" s="2855"/>
      <c r="K111" s="2855"/>
      <c r="L111" s="2855"/>
      <c r="M111" s="2855"/>
      <c r="N111" s="2855"/>
      <c r="O111" s="2855"/>
      <c r="P111" s="2858" t="s">
        <v>2715</v>
      </c>
      <c r="Q111" s="2858" t="s">
        <v>1939</v>
      </c>
      <c r="R111" s="2858"/>
      <c r="S111" s="2858"/>
      <c r="T111" s="2866"/>
      <c r="U111" s="2979" t="s">
        <v>255</v>
      </c>
      <c r="V111" s="2858"/>
      <c r="W111" s="2855"/>
      <c r="X111" s="2860"/>
      <c r="Y111" s="2860" t="s">
        <v>2716</v>
      </c>
      <c r="Z111" s="2869" t="s">
        <v>2717</v>
      </c>
      <c r="AA111" s="2869" t="s">
        <v>2718</v>
      </c>
      <c r="AB111" s="2869" t="s">
        <v>2719</v>
      </c>
      <c r="AC111" s="2869" t="s">
        <v>2720</v>
      </c>
      <c r="AD111" s="2869" t="s">
        <v>2721</v>
      </c>
      <c r="AE111" s="2869" t="s">
        <v>2722</v>
      </c>
      <c r="AF111" s="2869" t="s">
        <v>2723</v>
      </c>
      <c r="AG111" s="2869" t="s">
        <v>2724</v>
      </c>
      <c r="AH111" s="2869" t="s">
        <v>2725</v>
      </c>
      <c r="AI111" s="2869" t="s">
        <v>2726</v>
      </c>
      <c r="AJ111" s="2869" t="s">
        <v>2727</v>
      </c>
      <c r="AK111" s="2869" t="s">
        <v>2728</v>
      </c>
      <c r="AL111" s="2869" t="s">
        <v>2729</v>
      </c>
      <c r="AM111" s="2869" t="s">
        <v>2730</v>
      </c>
      <c r="AN111" s="2869" t="s">
        <v>2731</v>
      </c>
      <c r="AO111" s="2869" t="s">
        <v>2732</v>
      </c>
      <c r="AP111" s="2869" t="s">
        <v>2733</v>
      </c>
      <c r="AQ111" s="2869" t="s">
        <v>2734</v>
      </c>
      <c r="AR111" s="2869" t="s">
        <v>2735</v>
      </c>
      <c r="AS111" s="2869" t="s">
        <v>2736</v>
      </c>
      <c r="AT111" s="2869" t="s">
        <v>2737</v>
      </c>
      <c r="AU111" s="2869" t="s">
        <v>2738</v>
      </c>
      <c r="AV111" s="2869" t="s">
        <v>2739</v>
      </c>
      <c r="AW111" s="2869" t="s">
        <v>2740</v>
      </c>
      <c r="AX111" s="2861"/>
    </row>
    <row r="112" spans="1:50" s="1621" customFormat="1" ht="25.5" customHeight="1" x14ac:dyDescent="0.2">
      <c r="A112" s="2855"/>
      <c r="B112" s="2855"/>
      <c r="C112" s="2855"/>
      <c r="D112" s="2855"/>
      <c r="E112" s="2855"/>
      <c r="F112" s="2856"/>
      <c r="G112" s="2855"/>
      <c r="H112" s="2855"/>
      <c r="I112" s="2857"/>
      <c r="J112" s="2855"/>
      <c r="K112" s="2855"/>
      <c r="L112" s="2855"/>
      <c r="M112" s="2855"/>
      <c r="N112" s="2855"/>
      <c r="O112" s="2855"/>
      <c r="P112" s="2858"/>
      <c r="Q112" s="2858" t="s">
        <v>18</v>
      </c>
      <c r="R112" s="2858" t="s">
        <v>19</v>
      </c>
      <c r="S112" s="2858" t="s">
        <v>254</v>
      </c>
      <c r="T112" s="2858" t="s">
        <v>2741</v>
      </c>
      <c r="U112" s="2979"/>
      <c r="V112" s="2858"/>
      <c r="W112" s="2855"/>
      <c r="X112" s="2860"/>
      <c r="Y112" s="2872"/>
      <c r="Z112" s="2869"/>
      <c r="AA112" s="2869"/>
      <c r="AB112" s="2869"/>
      <c r="AC112" s="2869"/>
      <c r="AD112" s="2869"/>
      <c r="AE112" s="2869"/>
      <c r="AF112" s="2869"/>
      <c r="AG112" s="2869"/>
      <c r="AH112" s="2869"/>
      <c r="AI112" s="2869"/>
      <c r="AJ112" s="2869"/>
      <c r="AK112" s="2869"/>
      <c r="AL112" s="2869"/>
      <c r="AM112" s="2869"/>
      <c r="AN112" s="2869"/>
      <c r="AO112" s="2869"/>
      <c r="AP112" s="2869"/>
      <c r="AQ112" s="2869"/>
      <c r="AR112" s="2869"/>
      <c r="AS112" s="2869"/>
      <c r="AT112" s="2869"/>
      <c r="AU112" s="2869"/>
      <c r="AV112" s="2869"/>
      <c r="AW112" s="2869"/>
      <c r="AX112" s="2861"/>
    </row>
    <row r="113" spans="1:51" s="1621" customFormat="1" ht="36" customHeight="1" x14ac:dyDescent="0.2">
      <c r="A113" s="2855"/>
      <c r="B113" s="2855"/>
      <c r="C113" s="2855"/>
      <c r="D113" s="2855"/>
      <c r="E113" s="2855"/>
      <c r="F113" s="2856"/>
      <c r="G113" s="2855"/>
      <c r="H113" s="2855"/>
      <c r="I113" s="2857"/>
      <c r="J113" s="2855"/>
      <c r="K113" s="2873" t="s">
        <v>23</v>
      </c>
      <c r="L113" s="2873" t="s">
        <v>24</v>
      </c>
      <c r="M113" s="2873" t="s">
        <v>25</v>
      </c>
      <c r="N113" s="2873" t="s">
        <v>26</v>
      </c>
      <c r="O113" s="2855"/>
      <c r="P113" s="2858"/>
      <c r="Q113" s="2858"/>
      <c r="R113" s="2858"/>
      <c r="S113" s="2858"/>
      <c r="T113" s="2858"/>
      <c r="U113" s="2979"/>
      <c r="V113" s="2858"/>
      <c r="W113" s="2855"/>
      <c r="X113" s="2860"/>
      <c r="Y113" s="2872"/>
      <c r="Z113" s="2869"/>
      <c r="AA113" s="2869"/>
      <c r="AB113" s="2869"/>
      <c r="AC113" s="2869"/>
      <c r="AD113" s="2869"/>
      <c r="AE113" s="2869"/>
      <c r="AF113" s="2869"/>
      <c r="AG113" s="2869"/>
      <c r="AH113" s="2869"/>
      <c r="AI113" s="2869"/>
      <c r="AJ113" s="2869"/>
      <c r="AK113" s="2869"/>
      <c r="AL113" s="2869"/>
      <c r="AM113" s="2869"/>
      <c r="AN113" s="2869"/>
      <c r="AO113" s="2869"/>
      <c r="AP113" s="2869"/>
      <c r="AQ113" s="2869"/>
      <c r="AR113" s="2869"/>
      <c r="AS113" s="2869"/>
      <c r="AT113" s="2869"/>
      <c r="AU113" s="2869"/>
      <c r="AV113" s="2869"/>
      <c r="AW113" s="2869"/>
      <c r="AX113" s="2861"/>
    </row>
    <row r="114" spans="1:51" s="1160" customFormat="1" ht="12.75" customHeight="1" x14ac:dyDescent="0.2">
      <c r="A114" s="2877" t="s">
        <v>261</v>
      </c>
      <c r="B114" s="2877"/>
      <c r="C114" s="2877"/>
      <c r="D114" s="2877"/>
      <c r="E114" s="2877"/>
      <c r="F114" s="2877"/>
      <c r="G114" s="2877"/>
      <c r="H114" s="2877"/>
      <c r="I114" s="2877"/>
      <c r="J114" s="2877"/>
      <c r="K114" s="2877"/>
      <c r="L114" s="2877"/>
      <c r="M114" s="2877"/>
      <c r="N114" s="2877"/>
      <c r="O114" s="2877"/>
      <c r="P114" s="2877"/>
      <c r="Q114" s="2877"/>
      <c r="R114" s="2877"/>
      <c r="S114" s="2877"/>
      <c r="T114" s="2877"/>
      <c r="U114" s="2877"/>
      <c r="V114" s="2877"/>
      <c r="W114" s="2877"/>
      <c r="X114" s="2878"/>
      <c r="Y114" s="2879"/>
      <c r="Z114" s="2879"/>
      <c r="AA114" s="2879"/>
      <c r="AB114" s="2879"/>
      <c r="AC114" s="2879"/>
      <c r="AD114" s="2879"/>
      <c r="AE114" s="2879"/>
      <c r="AF114" s="2879"/>
      <c r="AG114" s="2879"/>
      <c r="AH114" s="2879"/>
      <c r="AI114" s="2879"/>
      <c r="AJ114" s="2879"/>
      <c r="AK114" s="2879"/>
      <c r="AL114" s="2879"/>
      <c r="AM114" s="2879"/>
      <c r="AN114" s="2879"/>
      <c r="AO114" s="2879"/>
      <c r="AP114" s="2879"/>
      <c r="AQ114" s="2879"/>
      <c r="AR114" s="2879"/>
      <c r="AS114" s="2879"/>
      <c r="AT114" s="2879"/>
      <c r="AU114" s="2879"/>
      <c r="AV114" s="2879"/>
      <c r="AW114" s="2879"/>
      <c r="AX114" s="2880"/>
    </row>
    <row r="115" spans="1:51" s="1160" customFormat="1" ht="44.25" customHeight="1" x14ac:dyDescent="0.2">
      <c r="A115" s="2947" t="s">
        <v>262</v>
      </c>
      <c r="B115" s="2957" t="s">
        <v>263</v>
      </c>
      <c r="C115" s="2882">
        <v>3000001</v>
      </c>
      <c r="D115" s="2957" t="s">
        <v>35</v>
      </c>
      <c r="E115" s="2883">
        <v>50004430</v>
      </c>
      <c r="F115" s="2883" t="s">
        <v>264</v>
      </c>
      <c r="G115" s="2980" t="s">
        <v>2876</v>
      </c>
      <c r="H115" s="2981" t="s">
        <v>2877</v>
      </c>
      <c r="I115" s="2887" t="s">
        <v>37</v>
      </c>
      <c r="J115" s="2982">
        <f>SUM(J116:J118)</f>
        <v>18</v>
      </c>
      <c r="K115" s="2982">
        <f>SUM(K116:K118)</f>
        <v>5</v>
      </c>
      <c r="L115" s="2982">
        <f>SUM(L116:L118)</f>
        <v>4</v>
      </c>
      <c r="M115" s="2982">
        <f>SUM(M116:M118)</f>
        <v>5</v>
      </c>
      <c r="N115" s="2982">
        <f>SUM(N116:N118)</f>
        <v>4</v>
      </c>
      <c r="O115" s="2889" t="s">
        <v>2878</v>
      </c>
      <c r="P115" s="2890"/>
      <c r="Q115" s="2890">
        <v>36494</v>
      </c>
      <c r="R115" s="2890">
        <v>0</v>
      </c>
      <c r="S115" s="2890">
        <v>0</v>
      </c>
      <c r="T115" s="2890">
        <v>0</v>
      </c>
      <c r="U115" s="2890">
        <f>+Q115-P115</f>
        <v>36494</v>
      </c>
      <c r="V115" s="2890">
        <v>0</v>
      </c>
      <c r="W115" s="2983"/>
      <c r="X115" s="2982">
        <f>SUM(X116:X118)</f>
        <v>18</v>
      </c>
      <c r="Y115" s="2982">
        <f t="shared" ref="Y115:AW115" si="26">SUM(Y116:Y118)</f>
        <v>18</v>
      </c>
      <c r="Z115" s="2982">
        <f t="shared" si="26"/>
        <v>0</v>
      </c>
      <c r="AA115" s="2984">
        <f t="shared" si="26"/>
        <v>0</v>
      </c>
      <c r="AB115" s="2984">
        <f t="shared" si="26"/>
        <v>0</v>
      </c>
      <c r="AC115" s="2984">
        <f t="shared" si="26"/>
        <v>0</v>
      </c>
      <c r="AD115" s="2984">
        <f t="shared" si="26"/>
        <v>0</v>
      </c>
      <c r="AE115" s="2984">
        <f t="shared" si="26"/>
        <v>0</v>
      </c>
      <c r="AF115" s="2984">
        <f t="shared" si="26"/>
        <v>0</v>
      </c>
      <c r="AG115" s="2984">
        <f t="shared" si="26"/>
        <v>0</v>
      </c>
      <c r="AH115" s="2984">
        <f t="shared" si="26"/>
        <v>0</v>
      </c>
      <c r="AI115" s="2984">
        <f t="shared" si="26"/>
        <v>0</v>
      </c>
      <c r="AJ115" s="2984">
        <f t="shared" si="26"/>
        <v>0</v>
      </c>
      <c r="AK115" s="2984">
        <f t="shared" si="26"/>
        <v>0</v>
      </c>
      <c r="AL115" s="2984">
        <f t="shared" si="26"/>
        <v>0</v>
      </c>
      <c r="AM115" s="2982">
        <f>SUM(AM116:AM118)</f>
        <v>0</v>
      </c>
      <c r="AN115" s="2984">
        <f t="shared" si="26"/>
        <v>0</v>
      </c>
      <c r="AO115" s="2984">
        <f t="shared" si="26"/>
        <v>0</v>
      </c>
      <c r="AP115" s="2984">
        <f t="shared" si="26"/>
        <v>0</v>
      </c>
      <c r="AQ115" s="2984">
        <f t="shared" si="26"/>
        <v>0</v>
      </c>
      <c r="AR115" s="2984">
        <f t="shared" si="26"/>
        <v>0</v>
      </c>
      <c r="AS115" s="2984">
        <f t="shared" si="26"/>
        <v>0</v>
      </c>
      <c r="AT115" s="2984">
        <f t="shared" si="26"/>
        <v>0</v>
      </c>
      <c r="AU115" s="2984">
        <f t="shared" si="26"/>
        <v>0</v>
      </c>
      <c r="AV115" s="2984">
        <f t="shared" si="26"/>
        <v>0</v>
      </c>
      <c r="AW115" s="2984">
        <f t="shared" si="26"/>
        <v>0</v>
      </c>
      <c r="AX115" s="2985">
        <v>18</v>
      </c>
      <c r="AY115" s="1160">
        <f>+J115-AX115</f>
        <v>0</v>
      </c>
    </row>
    <row r="116" spans="1:51" ht="25.5" customHeight="1" x14ac:dyDescent="0.2">
      <c r="A116" s="2947"/>
      <c r="B116" s="2957"/>
      <c r="C116" s="2882"/>
      <c r="D116" s="2957"/>
      <c r="E116" s="2892"/>
      <c r="F116" s="2892"/>
      <c r="G116" s="2894" t="s">
        <v>266</v>
      </c>
      <c r="H116" s="2894" t="s">
        <v>2879</v>
      </c>
      <c r="I116" s="2896"/>
      <c r="J116" s="2986">
        <v>12</v>
      </c>
      <c r="K116" s="2987">
        <v>3</v>
      </c>
      <c r="L116" s="2987">
        <v>3</v>
      </c>
      <c r="M116" s="2987">
        <v>3</v>
      </c>
      <c r="N116" s="2987">
        <v>3</v>
      </c>
      <c r="O116" s="2889"/>
      <c r="P116" s="2988"/>
      <c r="Q116" s="2989"/>
      <c r="R116" s="2988"/>
      <c r="S116" s="2988"/>
      <c r="T116" s="2990"/>
      <c r="U116" s="2991"/>
      <c r="V116" s="2991"/>
      <c r="W116" s="2949"/>
      <c r="X116" s="2992">
        <f>Y116+Z116+AM116</f>
        <v>12</v>
      </c>
      <c r="Y116" s="2992">
        <v>12</v>
      </c>
      <c r="Z116" s="2992">
        <f>AA116+AB116+AC116+AD116+AE116+AF116+AG116+AH116+AI116+AJ116+AK116+AL116</f>
        <v>0</v>
      </c>
      <c r="AA116" s="2949">
        <v>0</v>
      </c>
      <c r="AB116" s="2949">
        <v>0</v>
      </c>
      <c r="AC116" s="2949">
        <v>0</v>
      </c>
      <c r="AD116" s="2949">
        <v>0</v>
      </c>
      <c r="AE116" s="2949">
        <v>0</v>
      </c>
      <c r="AF116" s="2949">
        <v>0</v>
      </c>
      <c r="AG116" s="2949">
        <v>0</v>
      </c>
      <c r="AH116" s="2949">
        <v>0</v>
      </c>
      <c r="AI116" s="2949">
        <v>0</v>
      </c>
      <c r="AJ116" s="2949">
        <v>0</v>
      </c>
      <c r="AK116" s="2949">
        <v>0</v>
      </c>
      <c r="AL116" s="2949">
        <v>0</v>
      </c>
      <c r="AM116" s="2992">
        <f>AN116+AO116+AP116+AQ116+AR116+AS116+AT116+AU116+AV116+AW116</f>
        <v>0</v>
      </c>
      <c r="AN116" s="2949">
        <v>0</v>
      </c>
      <c r="AO116" s="2949">
        <v>0</v>
      </c>
      <c r="AP116" s="2949">
        <v>0</v>
      </c>
      <c r="AQ116" s="2949">
        <v>0</v>
      </c>
      <c r="AR116" s="2949">
        <v>0</v>
      </c>
      <c r="AS116" s="2949">
        <v>0</v>
      </c>
      <c r="AT116" s="2949">
        <v>0</v>
      </c>
      <c r="AU116" s="2949">
        <v>0</v>
      </c>
      <c r="AV116" s="2949">
        <v>0</v>
      </c>
      <c r="AW116" s="2949">
        <v>0</v>
      </c>
      <c r="AX116" s="2993">
        <v>0</v>
      </c>
      <c r="AY116" s="1160">
        <f t="shared" ref="AY116:AY186" si="27">+J116-AX116</f>
        <v>12</v>
      </c>
    </row>
    <row r="117" spans="1:51" ht="27.75" customHeight="1" x14ac:dyDescent="0.2">
      <c r="A117" s="2947"/>
      <c r="B117" s="2957"/>
      <c r="C117" s="2882"/>
      <c r="D117" s="2957"/>
      <c r="E117" s="2892"/>
      <c r="F117" s="2892"/>
      <c r="G117" s="2894" t="s">
        <v>270</v>
      </c>
      <c r="H117" s="2894" t="s">
        <v>2880</v>
      </c>
      <c r="I117" s="2896"/>
      <c r="J117" s="2986">
        <v>2</v>
      </c>
      <c r="K117" s="2987">
        <v>1</v>
      </c>
      <c r="L117" s="2987">
        <v>0</v>
      </c>
      <c r="M117" s="2987">
        <v>1</v>
      </c>
      <c r="N117" s="2987">
        <v>0</v>
      </c>
      <c r="O117" s="2889"/>
      <c r="P117" s="2988"/>
      <c r="Q117" s="2989"/>
      <c r="R117" s="2988"/>
      <c r="S117" s="2988"/>
      <c r="T117" s="2990"/>
      <c r="U117" s="2991"/>
      <c r="V117" s="2991"/>
      <c r="W117" s="2949"/>
      <c r="X117" s="2992">
        <f>Y117+Z117+AM117</f>
        <v>2</v>
      </c>
      <c r="Y117" s="2992">
        <v>2</v>
      </c>
      <c r="Z117" s="2992">
        <f>AA117+AB117+AC117+AD117+AE117+AF117+AG117+AH117+AI117+AJ117+AK117+AL117</f>
        <v>0</v>
      </c>
      <c r="AA117" s="2949">
        <v>0</v>
      </c>
      <c r="AB117" s="2949">
        <v>0</v>
      </c>
      <c r="AC117" s="2949">
        <v>0</v>
      </c>
      <c r="AD117" s="2949">
        <v>0</v>
      </c>
      <c r="AE117" s="2949">
        <v>0</v>
      </c>
      <c r="AF117" s="2949">
        <v>0</v>
      </c>
      <c r="AG117" s="2949">
        <v>0</v>
      </c>
      <c r="AH117" s="2949">
        <v>0</v>
      </c>
      <c r="AI117" s="2949">
        <v>0</v>
      </c>
      <c r="AJ117" s="2949">
        <v>0</v>
      </c>
      <c r="AK117" s="2949">
        <v>0</v>
      </c>
      <c r="AL117" s="2949">
        <v>0</v>
      </c>
      <c r="AM117" s="2992">
        <f>AN117+AO117+AP117+AQ117+AR117+AS117+AT117+AU117+AV117+AW117</f>
        <v>0</v>
      </c>
      <c r="AN117" s="2949">
        <v>0</v>
      </c>
      <c r="AO117" s="2949">
        <v>0</v>
      </c>
      <c r="AP117" s="2949">
        <v>0</v>
      </c>
      <c r="AQ117" s="2949">
        <v>0</v>
      </c>
      <c r="AR117" s="2949">
        <v>0</v>
      </c>
      <c r="AS117" s="2949">
        <v>0</v>
      </c>
      <c r="AT117" s="2949">
        <v>0</v>
      </c>
      <c r="AU117" s="2949">
        <v>0</v>
      </c>
      <c r="AV117" s="2949">
        <v>0</v>
      </c>
      <c r="AW117" s="2949">
        <v>0</v>
      </c>
      <c r="AX117" s="2993">
        <v>0</v>
      </c>
      <c r="AY117" s="1160">
        <f t="shared" si="27"/>
        <v>2</v>
      </c>
    </row>
    <row r="118" spans="1:51" ht="32.25" customHeight="1" x14ac:dyDescent="0.2">
      <c r="A118" s="2947"/>
      <c r="B118" s="2957"/>
      <c r="C118" s="2882"/>
      <c r="D118" s="2957"/>
      <c r="E118" s="2901"/>
      <c r="F118" s="2901"/>
      <c r="G118" s="2894" t="s">
        <v>268</v>
      </c>
      <c r="H118" s="2894" t="s">
        <v>2881</v>
      </c>
      <c r="I118" s="2903"/>
      <c r="J118" s="2986">
        <v>4</v>
      </c>
      <c r="K118" s="2987">
        <v>1</v>
      </c>
      <c r="L118" s="2987">
        <v>1</v>
      </c>
      <c r="M118" s="2987">
        <v>1</v>
      </c>
      <c r="N118" s="2987">
        <v>1</v>
      </c>
      <c r="O118" s="2889"/>
      <c r="P118" s="2988"/>
      <c r="Q118" s="2989"/>
      <c r="R118" s="2988"/>
      <c r="S118" s="2988"/>
      <c r="T118" s="2990"/>
      <c r="U118" s="2991"/>
      <c r="V118" s="2991"/>
      <c r="W118" s="2949"/>
      <c r="X118" s="2992">
        <f>Y118+Z118+AM118</f>
        <v>4</v>
      </c>
      <c r="Y118" s="2992">
        <v>4</v>
      </c>
      <c r="Z118" s="2992">
        <f>AA118+AB118+AC118+AD118+AE118+AF118+AG118+AH118+AI118+AJ118+AK118+AL118</f>
        <v>0</v>
      </c>
      <c r="AA118" s="2949">
        <v>0</v>
      </c>
      <c r="AB118" s="2949">
        <v>0</v>
      </c>
      <c r="AC118" s="2949">
        <v>0</v>
      </c>
      <c r="AD118" s="2949">
        <v>0</v>
      </c>
      <c r="AE118" s="2949">
        <v>0</v>
      </c>
      <c r="AF118" s="2949">
        <v>0</v>
      </c>
      <c r="AG118" s="2949">
        <v>0</v>
      </c>
      <c r="AH118" s="2949">
        <v>0</v>
      </c>
      <c r="AI118" s="2949">
        <v>0</v>
      </c>
      <c r="AJ118" s="2949">
        <v>0</v>
      </c>
      <c r="AK118" s="2949">
        <v>0</v>
      </c>
      <c r="AL118" s="2949">
        <v>0</v>
      </c>
      <c r="AM118" s="2992">
        <f>AN118+AO118+AP118+AQ118+AR118+AS118+AT118+AU118+AV118+AW118</f>
        <v>0</v>
      </c>
      <c r="AN118" s="2949">
        <v>0</v>
      </c>
      <c r="AO118" s="2949">
        <v>0</v>
      </c>
      <c r="AP118" s="2949">
        <v>0</v>
      </c>
      <c r="AQ118" s="2949">
        <v>0</v>
      </c>
      <c r="AR118" s="2949">
        <v>0</v>
      </c>
      <c r="AS118" s="2949">
        <v>0</v>
      </c>
      <c r="AT118" s="2949">
        <v>0</v>
      </c>
      <c r="AU118" s="2949">
        <v>0</v>
      </c>
      <c r="AV118" s="2949">
        <v>0</v>
      </c>
      <c r="AW118" s="2949">
        <v>0</v>
      </c>
      <c r="AX118" s="2993">
        <v>0</v>
      </c>
      <c r="AY118" s="1160">
        <f t="shared" si="27"/>
        <v>4</v>
      </c>
    </row>
    <row r="119" spans="1:51" s="1160" customFormat="1" ht="39.75" customHeight="1" x14ac:dyDescent="0.2">
      <c r="A119" s="2947" t="s">
        <v>272</v>
      </c>
      <c r="B119" s="2882" t="s">
        <v>273</v>
      </c>
      <c r="C119" s="2882">
        <v>3000001</v>
      </c>
      <c r="D119" s="2957" t="s">
        <v>35</v>
      </c>
      <c r="E119" s="2883">
        <v>5004389</v>
      </c>
      <c r="F119" s="2883" t="s">
        <v>274</v>
      </c>
      <c r="G119" s="2980" t="s">
        <v>2882</v>
      </c>
      <c r="H119" s="2981" t="s">
        <v>2883</v>
      </c>
      <c r="I119" s="2887" t="s">
        <v>50</v>
      </c>
      <c r="J119" s="2982">
        <f>+J120</f>
        <v>2</v>
      </c>
      <c r="K119" s="2982">
        <f>+K120</f>
        <v>0</v>
      </c>
      <c r="L119" s="2982">
        <f>+L120</f>
        <v>1</v>
      </c>
      <c r="M119" s="2982">
        <f>+M120</f>
        <v>0</v>
      </c>
      <c r="N119" s="2982">
        <f>+N120</f>
        <v>1</v>
      </c>
      <c r="O119" s="2889" t="s">
        <v>2884</v>
      </c>
      <c r="P119" s="2890">
        <v>16412.68</v>
      </c>
      <c r="Q119" s="2890">
        <v>600</v>
      </c>
      <c r="R119" s="2890">
        <v>0</v>
      </c>
      <c r="S119" s="2890">
        <v>0</v>
      </c>
      <c r="T119" s="2890">
        <v>0</v>
      </c>
      <c r="U119" s="2890">
        <f>+Q119-P119</f>
        <v>-15812.68</v>
      </c>
      <c r="V119" s="2890">
        <v>0</v>
      </c>
      <c r="W119" s="2983"/>
      <c r="X119" s="2982">
        <f t="shared" ref="X119:AW119" si="28">+X120</f>
        <v>2</v>
      </c>
      <c r="Y119" s="2982">
        <f t="shared" si="28"/>
        <v>2</v>
      </c>
      <c r="Z119" s="2982">
        <f t="shared" si="28"/>
        <v>0</v>
      </c>
      <c r="AA119" s="2984">
        <f t="shared" si="28"/>
        <v>0</v>
      </c>
      <c r="AB119" s="2984">
        <f t="shared" si="28"/>
        <v>0</v>
      </c>
      <c r="AC119" s="2984">
        <f t="shared" si="28"/>
        <v>0</v>
      </c>
      <c r="AD119" s="2984">
        <f t="shared" si="28"/>
        <v>0</v>
      </c>
      <c r="AE119" s="2984">
        <f t="shared" si="28"/>
        <v>0</v>
      </c>
      <c r="AF119" s="2984">
        <f t="shared" si="28"/>
        <v>0</v>
      </c>
      <c r="AG119" s="2984">
        <f t="shared" si="28"/>
        <v>0</v>
      </c>
      <c r="AH119" s="2984">
        <f t="shared" si="28"/>
        <v>0</v>
      </c>
      <c r="AI119" s="2984">
        <f t="shared" si="28"/>
        <v>0</v>
      </c>
      <c r="AJ119" s="2984">
        <f t="shared" si="28"/>
        <v>0</v>
      </c>
      <c r="AK119" s="2984">
        <f t="shared" si="28"/>
        <v>0</v>
      </c>
      <c r="AL119" s="2984">
        <f t="shared" si="28"/>
        <v>0</v>
      </c>
      <c r="AM119" s="2982">
        <f t="shared" si="28"/>
        <v>0</v>
      </c>
      <c r="AN119" s="2984">
        <f t="shared" si="28"/>
        <v>0</v>
      </c>
      <c r="AO119" s="2984">
        <f t="shared" si="28"/>
        <v>0</v>
      </c>
      <c r="AP119" s="2984">
        <f t="shared" si="28"/>
        <v>0</v>
      </c>
      <c r="AQ119" s="2984">
        <f t="shared" si="28"/>
        <v>0</v>
      </c>
      <c r="AR119" s="2984">
        <f t="shared" si="28"/>
        <v>0</v>
      </c>
      <c r="AS119" s="2984">
        <f t="shared" si="28"/>
        <v>0</v>
      </c>
      <c r="AT119" s="2984">
        <f t="shared" si="28"/>
        <v>0</v>
      </c>
      <c r="AU119" s="2984">
        <f t="shared" si="28"/>
        <v>0</v>
      </c>
      <c r="AV119" s="2984">
        <f t="shared" si="28"/>
        <v>0</v>
      </c>
      <c r="AW119" s="2984">
        <f t="shared" si="28"/>
        <v>0</v>
      </c>
      <c r="AX119" s="2985">
        <v>2</v>
      </c>
      <c r="AY119" s="1160">
        <f t="shared" si="27"/>
        <v>0</v>
      </c>
    </row>
    <row r="120" spans="1:51" ht="33.75" customHeight="1" x14ac:dyDescent="0.2">
      <c r="A120" s="2947"/>
      <c r="B120" s="2882"/>
      <c r="C120" s="2882"/>
      <c r="D120" s="2957"/>
      <c r="E120" s="2901"/>
      <c r="F120" s="2901"/>
      <c r="G120" s="2894" t="s">
        <v>278</v>
      </c>
      <c r="H120" s="2894" t="s">
        <v>2885</v>
      </c>
      <c r="I120" s="2903"/>
      <c r="J120" s="2986">
        <v>2</v>
      </c>
      <c r="K120" s="2987">
        <v>0</v>
      </c>
      <c r="L120" s="2987">
        <v>1</v>
      </c>
      <c r="M120" s="2987">
        <v>0</v>
      </c>
      <c r="N120" s="2987">
        <v>1</v>
      </c>
      <c r="O120" s="2889"/>
      <c r="P120" s="2988"/>
      <c r="Q120" s="2989"/>
      <c r="R120" s="2988"/>
      <c r="S120" s="2988"/>
      <c r="T120" s="2990"/>
      <c r="U120" s="2991"/>
      <c r="V120" s="2991"/>
      <c r="W120" s="2949"/>
      <c r="X120" s="2992">
        <f>Y120+Z120+AM120</f>
        <v>2</v>
      </c>
      <c r="Y120" s="2992">
        <v>2</v>
      </c>
      <c r="Z120" s="2992">
        <f>AA120+AB120+AC120+AD120+AE120+AF120+AG120+AH120+AI120+AJ120+AK120+AL120</f>
        <v>0</v>
      </c>
      <c r="AA120" s="2949">
        <v>0</v>
      </c>
      <c r="AB120" s="2949">
        <v>0</v>
      </c>
      <c r="AC120" s="2949">
        <v>0</v>
      </c>
      <c r="AD120" s="2949">
        <v>0</v>
      </c>
      <c r="AE120" s="2949">
        <v>0</v>
      </c>
      <c r="AF120" s="2949">
        <v>0</v>
      </c>
      <c r="AG120" s="2949">
        <v>0</v>
      </c>
      <c r="AH120" s="2949">
        <v>0</v>
      </c>
      <c r="AI120" s="2949">
        <v>0</v>
      </c>
      <c r="AJ120" s="2949">
        <v>0</v>
      </c>
      <c r="AK120" s="2949">
        <v>0</v>
      </c>
      <c r="AL120" s="2949">
        <v>0</v>
      </c>
      <c r="AM120" s="2992">
        <f>AN120+AO120+AP120+AQ120+AR120+AS120+AT120+AU120+AV120+AW120</f>
        <v>0</v>
      </c>
      <c r="AN120" s="2949">
        <v>0</v>
      </c>
      <c r="AO120" s="2949">
        <v>0</v>
      </c>
      <c r="AP120" s="2949">
        <v>0</v>
      </c>
      <c r="AQ120" s="2949">
        <v>0</v>
      </c>
      <c r="AR120" s="2949">
        <v>0</v>
      </c>
      <c r="AS120" s="2949">
        <v>0</v>
      </c>
      <c r="AT120" s="2949">
        <v>0</v>
      </c>
      <c r="AU120" s="2949">
        <v>0</v>
      </c>
      <c r="AV120" s="2949">
        <v>0</v>
      </c>
      <c r="AW120" s="2949">
        <v>0</v>
      </c>
      <c r="AX120" s="2891"/>
      <c r="AY120" s="1160">
        <f t="shared" si="27"/>
        <v>2</v>
      </c>
    </row>
    <row r="121" spans="1:51" s="1160" customFormat="1" ht="12.75" customHeight="1" x14ac:dyDescent="0.2">
      <c r="A121" s="2994" t="s">
        <v>280</v>
      </c>
      <c r="B121" s="2994"/>
      <c r="C121" s="2994"/>
      <c r="D121" s="2994"/>
      <c r="E121" s="2994"/>
      <c r="F121" s="2994"/>
      <c r="G121" s="2994"/>
      <c r="H121" s="2994"/>
      <c r="I121" s="2994"/>
      <c r="J121" s="2994"/>
      <c r="K121" s="2994"/>
      <c r="L121" s="2994"/>
      <c r="M121" s="2994"/>
      <c r="N121" s="2994"/>
      <c r="O121" s="2994"/>
      <c r="P121" s="2994"/>
      <c r="Q121" s="2994"/>
      <c r="R121" s="2994"/>
      <c r="S121" s="2994"/>
      <c r="T121" s="2994"/>
      <c r="U121" s="2994"/>
      <c r="V121" s="2994"/>
      <c r="W121" s="2994"/>
      <c r="X121" s="2995"/>
      <c r="Y121" s="2879"/>
      <c r="Z121" s="2879"/>
      <c r="AA121" s="2879"/>
      <c r="AB121" s="2879"/>
      <c r="AC121" s="2879"/>
      <c r="AD121" s="2879"/>
      <c r="AE121" s="2879"/>
      <c r="AF121" s="2879"/>
      <c r="AG121" s="2879"/>
      <c r="AH121" s="2879"/>
      <c r="AI121" s="2879"/>
      <c r="AJ121" s="2879"/>
      <c r="AK121" s="2879"/>
      <c r="AL121" s="2879"/>
      <c r="AM121" s="2879"/>
      <c r="AN121" s="2879"/>
      <c r="AO121" s="2879"/>
      <c r="AP121" s="2879"/>
      <c r="AQ121" s="2879"/>
      <c r="AR121" s="2879"/>
      <c r="AS121" s="2879"/>
      <c r="AT121" s="2879"/>
      <c r="AU121" s="2879"/>
      <c r="AV121" s="2879"/>
      <c r="AW121" s="2879"/>
      <c r="AX121" s="2880"/>
      <c r="AY121" s="1160">
        <f t="shared" si="27"/>
        <v>0</v>
      </c>
    </row>
    <row r="122" spans="1:51" s="1160" customFormat="1" ht="51" customHeight="1" x14ac:dyDescent="0.2">
      <c r="A122" s="2947" t="s">
        <v>53</v>
      </c>
      <c r="B122" s="2957" t="s">
        <v>281</v>
      </c>
      <c r="C122" s="2882">
        <v>3000002</v>
      </c>
      <c r="D122" s="2957" t="s">
        <v>282</v>
      </c>
      <c r="E122" s="2883">
        <v>5000059</v>
      </c>
      <c r="F122" s="2883" t="s">
        <v>283</v>
      </c>
      <c r="G122" s="2980" t="s">
        <v>2886</v>
      </c>
      <c r="H122" s="2981" t="s">
        <v>2887</v>
      </c>
      <c r="I122" s="2887" t="s">
        <v>284</v>
      </c>
      <c r="J122" s="2982">
        <f>+J123</f>
        <v>1994</v>
      </c>
      <c r="K122" s="2982">
        <f>+K123</f>
        <v>0</v>
      </c>
      <c r="L122" s="2982">
        <f>+L123</f>
        <v>1994</v>
      </c>
      <c r="M122" s="2982">
        <f>+M123</f>
        <v>0</v>
      </c>
      <c r="N122" s="2982">
        <f>+N123</f>
        <v>0</v>
      </c>
      <c r="O122" s="2889" t="s">
        <v>2888</v>
      </c>
      <c r="P122" s="2890">
        <v>13069.31</v>
      </c>
      <c r="Q122" s="2890">
        <v>0</v>
      </c>
      <c r="R122" s="2890">
        <v>0</v>
      </c>
      <c r="S122" s="2890">
        <v>0</v>
      </c>
      <c r="T122" s="2890">
        <v>0</v>
      </c>
      <c r="U122" s="2890">
        <f>+Q122-P122</f>
        <v>-13069.31</v>
      </c>
      <c r="V122" s="2890">
        <v>27770</v>
      </c>
      <c r="W122" s="2983"/>
      <c r="X122" s="2982">
        <f t="shared" ref="X122:AW122" si="29">+X123</f>
        <v>1994</v>
      </c>
      <c r="Y122" s="2982">
        <f t="shared" si="29"/>
        <v>1994</v>
      </c>
      <c r="Z122" s="2982">
        <f t="shared" si="29"/>
        <v>0</v>
      </c>
      <c r="AA122" s="2984">
        <f t="shared" si="29"/>
        <v>0</v>
      </c>
      <c r="AB122" s="2984">
        <f t="shared" si="29"/>
        <v>0</v>
      </c>
      <c r="AC122" s="2984">
        <f t="shared" si="29"/>
        <v>0</v>
      </c>
      <c r="AD122" s="2984">
        <f t="shared" si="29"/>
        <v>0</v>
      </c>
      <c r="AE122" s="2984">
        <f t="shared" si="29"/>
        <v>0</v>
      </c>
      <c r="AF122" s="2984">
        <f t="shared" si="29"/>
        <v>0</v>
      </c>
      <c r="AG122" s="2984">
        <f t="shared" si="29"/>
        <v>0</v>
      </c>
      <c r="AH122" s="2984">
        <f t="shared" si="29"/>
        <v>0</v>
      </c>
      <c r="AI122" s="2984">
        <f t="shared" si="29"/>
        <v>0</v>
      </c>
      <c r="AJ122" s="2984">
        <f t="shared" si="29"/>
        <v>0</v>
      </c>
      <c r="AK122" s="2984">
        <f t="shared" si="29"/>
        <v>0</v>
      </c>
      <c r="AL122" s="2984">
        <f t="shared" si="29"/>
        <v>0</v>
      </c>
      <c r="AM122" s="2982">
        <f t="shared" si="29"/>
        <v>0</v>
      </c>
      <c r="AN122" s="2984">
        <f t="shared" si="29"/>
        <v>0</v>
      </c>
      <c r="AO122" s="2984">
        <f t="shared" si="29"/>
        <v>0</v>
      </c>
      <c r="AP122" s="2984">
        <f t="shared" si="29"/>
        <v>0</v>
      </c>
      <c r="AQ122" s="2984">
        <f t="shared" si="29"/>
        <v>0</v>
      </c>
      <c r="AR122" s="2984">
        <f t="shared" si="29"/>
        <v>0</v>
      </c>
      <c r="AS122" s="2984">
        <f t="shared" si="29"/>
        <v>0</v>
      </c>
      <c r="AT122" s="2984">
        <f t="shared" si="29"/>
        <v>0</v>
      </c>
      <c r="AU122" s="2984">
        <f t="shared" si="29"/>
        <v>0</v>
      </c>
      <c r="AV122" s="2984">
        <f t="shared" si="29"/>
        <v>0</v>
      </c>
      <c r="AW122" s="2984">
        <f t="shared" si="29"/>
        <v>0</v>
      </c>
      <c r="AX122" s="2985">
        <v>1994</v>
      </c>
      <c r="AY122" s="1160">
        <f t="shared" si="27"/>
        <v>0</v>
      </c>
    </row>
    <row r="123" spans="1:51" ht="36" x14ac:dyDescent="0.2">
      <c r="A123" s="2947"/>
      <c r="B123" s="2957"/>
      <c r="C123" s="2882"/>
      <c r="D123" s="2957"/>
      <c r="E123" s="2892"/>
      <c r="F123" s="2892"/>
      <c r="G123" s="2996" t="s">
        <v>285</v>
      </c>
      <c r="H123" s="2894" t="s">
        <v>2889</v>
      </c>
      <c r="I123" s="2896"/>
      <c r="J123" s="2986">
        <v>1994</v>
      </c>
      <c r="K123" s="2987">
        <v>0</v>
      </c>
      <c r="L123" s="2987">
        <v>1994</v>
      </c>
      <c r="M123" s="2987">
        <v>0</v>
      </c>
      <c r="N123" s="2987">
        <v>0</v>
      </c>
      <c r="O123" s="2997"/>
      <c r="P123" s="2988"/>
      <c r="Q123" s="2989"/>
      <c r="R123" s="2988"/>
      <c r="S123" s="2988"/>
      <c r="T123" s="2990"/>
      <c r="U123" s="2991"/>
      <c r="V123" s="2991"/>
      <c r="W123" s="2949"/>
      <c r="X123" s="2992">
        <f>Y123+Z123+AM123</f>
        <v>1994</v>
      </c>
      <c r="Y123" s="2992">
        <v>1994</v>
      </c>
      <c r="Z123" s="2992">
        <f>AA123+AB123+AC123+AD123+AE123+AF123+AG123+AH123+AI123+AJ123+AK123+AL123</f>
        <v>0</v>
      </c>
      <c r="AA123" s="2949">
        <v>0</v>
      </c>
      <c r="AB123" s="2949">
        <v>0</v>
      </c>
      <c r="AC123" s="2949">
        <v>0</v>
      </c>
      <c r="AD123" s="2949">
        <v>0</v>
      </c>
      <c r="AE123" s="2949">
        <v>0</v>
      </c>
      <c r="AF123" s="2949">
        <v>0</v>
      </c>
      <c r="AG123" s="2949">
        <v>0</v>
      </c>
      <c r="AH123" s="2949">
        <v>0</v>
      </c>
      <c r="AI123" s="2949">
        <v>0</v>
      </c>
      <c r="AJ123" s="2949">
        <v>0</v>
      </c>
      <c r="AK123" s="2949">
        <v>0</v>
      </c>
      <c r="AL123" s="2949">
        <v>0</v>
      </c>
      <c r="AM123" s="2992">
        <f>AN123+AO123+AP123+AQ123+AR123+AS123+AT123+AU123+AV123+AW123</f>
        <v>0</v>
      </c>
      <c r="AN123" s="2949">
        <v>0</v>
      </c>
      <c r="AO123" s="2949">
        <v>0</v>
      </c>
      <c r="AP123" s="2949">
        <v>0</v>
      </c>
      <c r="AQ123" s="2949">
        <v>0</v>
      </c>
      <c r="AR123" s="2949">
        <v>0</v>
      </c>
      <c r="AS123" s="2949">
        <v>0</v>
      </c>
      <c r="AT123" s="2949">
        <v>0</v>
      </c>
      <c r="AU123" s="2949">
        <v>0</v>
      </c>
      <c r="AV123" s="2949">
        <v>0</v>
      </c>
      <c r="AW123" s="2949">
        <v>0</v>
      </c>
      <c r="AX123" s="2891"/>
      <c r="AY123" s="1160">
        <f t="shared" si="27"/>
        <v>1994</v>
      </c>
    </row>
    <row r="124" spans="1:51" ht="45.75" customHeight="1" x14ac:dyDescent="0.2">
      <c r="A124" s="2947"/>
      <c r="B124" s="2957"/>
      <c r="C124" s="2882"/>
      <c r="D124" s="2957"/>
      <c r="E124" s="2892"/>
      <c r="F124" s="2892"/>
      <c r="G124" s="2996" t="s">
        <v>287</v>
      </c>
      <c r="H124" s="2894" t="s">
        <v>2890</v>
      </c>
      <c r="I124" s="2896"/>
      <c r="J124" s="2992">
        <v>4</v>
      </c>
      <c r="K124" s="2987">
        <v>0</v>
      </c>
      <c r="L124" s="2987">
        <v>4</v>
      </c>
      <c r="M124" s="2987">
        <v>0</v>
      </c>
      <c r="N124" s="2987">
        <v>0</v>
      </c>
      <c r="O124" s="2997"/>
      <c r="P124" s="2988"/>
      <c r="Q124" s="2989"/>
      <c r="R124" s="2988"/>
      <c r="S124" s="2988"/>
      <c r="T124" s="2990"/>
      <c r="U124" s="2991"/>
      <c r="V124" s="2991"/>
      <c r="W124" s="2949"/>
      <c r="X124" s="2992">
        <f>Y124+Z124+AM124</f>
        <v>6</v>
      </c>
      <c r="Y124" s="2992">
        <v>6</v>
      </c>
      <c r="Z124" s="2992">
        <f>AA124+AB124+AC124+AD124+AE124+AF124+AG124+AH124+AI124+AJ124+AK124+AL124</f>
        <v>0</v>
      </c>
      <c r="AA124" s="2949">
        <v>0</v>
      </c>
      <c r="AB124" s="2949">
        <v>0</v>
      </c>
      <c r="AC124" s="2949">
        <v>0</v>
      </c>
      <c r="AD124" s="2949">
        <v>0</v>
      </c>
      <c r="AE124" s="2949">
        <v>0</v>
      </c>
      <c r="AF124" s="2949">
        <v>0</v>
      </c>
      <c r="AG124" s="2949">
        <v>0</v>
      </c>
      <c r="AH124" s="2949">
        <v>0</v>
      </c>
      <c r="AI124" s="2949">
        <v>0</v>
      </c>
      <c r="AJ124" s="2949">
        <v>0</v>
      </c>
      <c r="AK124" s="2949">
        <v>0</v>
      </c>
      <c r="AL124" s="2949">
        <v>0</v>
      </c>
      <c r="AM124" s="2992">
        <f>AN124+AO124+AP124+AQ124+AR124+AS124+AT124+AU124+AV124+AW124</f>
        <v>0</v>
      </c>
      <c r="AN124" s="2949">
        <v>0</v>
      </c>
      <c r="AO124" s="2949">
        <v>0</v>
      </c>
      <c r="AP124" s="2949">
        <v>0</v>
      </c>
      <c r="AQ124" s="2949">
        <v>0</v>
      </c>
      <c r="AR124" s="2949">
        <v>0</v>
      </c>
      <c r="AS124" s="2949">
        <v>0</v>
      </c>
      <c r="AT124" s="2949">
        <v>0</v>
      </c>
      <c r="AU124" s="2949">
        <v>0</v>
      </c>
      <c r="AV124" s="2949">
        <v>0</v>
      </c>
      <c r="AW124" s="2949">
        <v>0</v>
      </c>
      <c r="AX124" s="2891"/>
      <c r="AY124" s="1160">
        <f t="shared" si="27"/>
        <v>4</v>
      </c>
    </row>
    <row r="125" spans="1:51" ht="36" x14ac:dyDescent="0.2">
      <c r="A125" s="2947"/>
      <c r="B125" s="2957"/>
      <c r="C125" s="2882"/>
      <c r="D125" s="2957"/>
      <c r="E125" s="2901"/>
      <c r="F125" s="2901"/>
      <c r="G125" s="2996" t="s">
        <v>289</v>
      </c>
      <c r="H125" s="2894" t="s">
        <v>2891</v>
      </c>
      <c r="I125" s="2903"/>
      <c r="J125" s="2992">
        <v>5480</v>
      </c>
      <c r="K125" s="2987">
        <v>1050</v>
      </c>
      <c r="L125" s="2987">
        <v>2330</v>
      </c>
      <c r="M125" s="2987">
        <v>1050</v>
      </c>
      <c r="N125" s="2987">
        <v>1050</v>
      </c>
      <c r="O125" s="2997"/>
      <c r="P125" s="2988"/>
      <c r="Q125" s="2989"/>
      <c r="R125" s="2988"/>
      <c r="S125" s="2988"/>
      <c r="T125" s="2990"/>
      <c r="U125" s="2991"/>
      <c r="V125" s="2991"/>
      <c r="W125" s="2949"/>
      <c r="X125" s="2992">
        <f>Y125+Z125+AM125</f>
        <v>5480</v>
      </c>
      <c r="Y125" s="2992">
        <v>5480</v>
      </c>
      <c r="Z125" s="2992">
        <f>AA125+AB125+AC125+AD125+AE125+AF125+AG125+AH125+AI125+AJ125+AK125+AL125</f>
        <v>0</v>
      </c>
      <c r="AA125" s="2949">
        <v>0</v>
      </c>
      <c r="AB125" s="2949">
        <v>0</v>
      </c>
      <c r="AC125" s="2949">
        <v>0</v>
      </c>
      <c r="AD125" s="2949">
        <v>0</v>
      </c>
      <c r="AE125" s="2949">
        <v>0</v>
      </c>
      <c r="AF125" s="2949">
        <v>0</v>
      </c>
      <c r="AG125" s="2949">
        <v>0</v>
      </c>
      <c r="AH125" s="2949">
        <v>0</v>
      </c>
      <c r="AI125" s="2949">
        <v>0</v>
      </c>
      <c r="AJ125" s="2949">
        <v>0</v>
      </c>
      <c r="AK125" s="2949">
        <v>0</v>
      </c>
      <c r="AL125" s="2949">
        <v>0</v>
      </c>
      <c r="AM125" s="2992">
        <f>AN125+AO125+AP125+AQ125+AR125+AS125+AT125+AU125+AV125+AW125</f>
        <v>0</v>
      </c>
      <c r="AN125" s="2949">
        <v>0</v>
      </c>
      <c r="AO125" s="2949">
        <v>0</v>
      </c>
      <c r="AP125" s="2949">
        <v>0</v>
      </c>
      <c r="AQ125" s="2949">
        <v>0</v>
      </c>
      <c r="AR125" s="2949">
        <v>0</v>
      </c>
      <c r="AS125" s="2949">
        <v>0</v>
      </c>
      <c r="AT125" s="2949">
        <v>0</v>
      </c>
      <c r="AU125" s="2949">
        <v>0</v>
      </c>
      <c r="AV125" s="2949">
        <v>0</v>
      </c>
      <c r="AW125" s="2949">
        <v>0</v>
      </c>
      <c r="AX125" s="2891"/>
      <c r="AY125" s="1160">
        <f t="shared" si="27"/>
        <v>5480</v>
      </c>
    </row>
    <row r="126" spans="1:51" s="1160" customFormat="1" ht="34.5" customHeight="1" x14ac:dyDescent="0.2">
      <c r="A126" s="2947" t="s">
        <v>294</v>
      </c>
      <c r="B126" s="2957" t="s">
        <v>295</v>
      </c>
      <c r="C126" s="2882">
        <v>3033288</v>
      </c>
      <c r="D126" s="2957" t="s">
        <v>296</v>
      </c>
      <c r="E126" s="2882">
        <v>5000039</v>
      </c>
      <c r="F126" s="2957" t="s">
        <v>297</v>
      </c>
      <c r="G126" s="2980" t="s">
        <v>2892</v>
      </c>
      <c r="H126" s="2981" t="s">
        <v>296</v>
      </c>
      <c r="I126" s="2887" t="s">
        <v>57</v>
      </c>
      <c r="J126" s="2982">
        <f>+J127</f>
        <v>2</v>
      </c>
      <c r="K126" s="2982">
        <f>+K127</f>
        <v>0</v>
      </c>
      <c r="L126" s="2982">
        <f>+L127</f>
        <v>0</v>
      </c>
      <c r="M126" s="2982">
        <f>+M127</f>
        <v>0</v>
      </c>
      <c r="N126" s="2982">
        <f>+N127</f>
        <v>2</v>
      </c>
      <c r="O126" s="2889" t="s">
        <v>2893</v>
      </c>
      <c r="P126" s="2890">
        <v>124004.72</v>
      </c>
      <c r="Q126" s="2890">
        <v>32066</v>
      </c>
      <c r="R126" s="2890">
        <v>0</v>
      </c>
      <c r="S126" s="2890">
        <v>0</v>
      </c>
      <c r="T126" s="2890">
        <v>0</v>
      </c>
      <c r="U126" s="2890">
        <f>+Q126-P126</f>
        <v>-91938.72</v>
      </c>
      <c r="V126" s="2890">
        <v>0</v>
      </c>
      <c r="W126" s="2983"/>
      <c r="X126" s="2982">
        <f t="shared" ref="X126:AW126" si="30">+X127</f>
        <v>2</v>
      </c>
      <c r="Y126" s="2982">
        <f t="shared" si="30"/>
        <v>0</v>
      </c>
      <c r="Z126" s="2982">
        <f t="shared" si="30"/>
        <v>1</v>
      </c>
      <c r="AA126" s="2982">
        <f t="shared" si="30"/>
        <v>1</v>
      </c>
      <c r="AB126" s="2982">
        <f t="shared" si="30"/>
        <v>0</v>
      </c>
      <c r="AC126" s="2982">
        <f t="shared" si="30"/>
        <v>0</v>
      </c>
      <c r="AD126" s="2982">
        <f t="shared" si="30"/>
        <v>0</v>
      </c>
      <c r="AE126" s="2982">
        <f t="shared" si="30"/>
        <v>0</v>
      </c>
      <c r="AF126" s="2982">
        <f t="shared" si="30"/>
        <v>0</v>
      </c>
      <c r="AG126" s="2982">
        <f t="shared" si="30"/>
        <v>0</v>
      </c>
      <c r="AH126" s="2982">
        <f t="shared" si="30"/>
        <v>0</v>
      </c>
      <c r="AI126" s="2982">
        <f t="shared" si="30"/>
        <v>0</v>
      </c>
      <c r="AJ126" s="2982">
        <f t="shared" si="30"/>
        <v>0</v>
      </c>
      <c r="AK126" s="2982">
        <f t="shared" si="30"/>
        <v>0</v>
      </c>
      <c r="AL126" s="2982">
        <f t="shared" si="30"/>
        <v>0</v>
      </c>
      <c r="AM126" s="2982">
        <f t="shared" si="30"/>
        <v>1</v>
      </c>
      <c r="AN126" s="2982">
        <f t="shared" si="30"/>
        <v>1</v>
      </c>
      <c r="AO126" s="2982">
        <f t="shared" si="30"/>
        <v>0</v>
      </c>
      <c r="AP126" s="2982">
        <f t="shared" si="30"/>
        <v>0</v>
      </c>
      <c r="AQ126" s="2982">
        <f t="shared" si="30"/>
        <v>0</v>
      </c>
      <c r="AR126" s="2982">
        <f t="shared" si="30"/>
        <v>0</v>
      </c>
      <c r="AS126" s="2982">
        <f t="shared" si="30"/>
        <v>0</v>
      </c>
      <c r="AT126" s="2982">
        <f t="shared" si="30"/>
        <v>0</v>
      </c>
      <c r="AU126" s="2982">
        <f t="shared" si="30"/>
        <v>0</v>
      </c>
      <c r="AV126" s="2982">
        <f t="shared" si="30"/>
        <v>0</v>
      </c>
      <c r="AW126" s="2982">
        <f t="shared" si="30"/>
        <v>0</v>
      </c>
      <c r="AX126" s="2985">
        <v>2</v>
      </c>
      <c r="AY126" s="1160">
        <f t="shared" si="27"/>
        <v>0</v>
      </c>
    </row>
    <row r="127" spans="1:51" ht="66" customHeight="1" x14ac:dyDescent="0.2">
      <c r="A127" s="2947"/>
      <c r="B127" s="2957"/>
      <c r="C127" s="2882"/>
      <c r="D127" s="2957"/>
      <c r="E127" s="2882"/>
      <c r="F127" s="2957"/>
      <c r="G127" s="2996" t="s">
        <v>299</v>
      </c>
      <c r="H127" s="2894" t="s">
        <v>2894</v>
      </c>
      <c r="I127" s="2903"/>
      <c r="J127" s="2986">
        <v>2</v>
      </c>
      <c r="K127" s="2987">
        <v>0</v>
      </c>
      <c r="L127" s="2987">
        <v>0</v>
      </c>
      <c r="M127" s="2987">
        <v>0</v>
      </c>
      <c r="N127" s="2987">
        <v>2</v>
      </c>
      <c r="O127" s="2997"/>
      <c r="P127" s="2988"/>
      <c r="Q127" s="2989"/>
      <c r="R127" s="2998"/>
      <c r="S127" s="2998"/>
      <c r="T127" s="2991"/>
      <c r="U127" s="2991"/>
      <c r="V127" s="2987"/>
      <c r="W127" s="2987"/>
      <c r="X127" s="2992">
        <f>Y127+Z127+AM127</f>
        <v>2</v>
      </c>
      <c r="Y127" s="2992">
        <v>0</v>
      </c>
      <c r="Z127" s="2992">
        <f>AA127+AB127+AC127+AD127+AE127+AF127+AG127+AH127+AI127+AJ127+AK127+AL127</f>
        <v>1</v>
      </c>
      <c r="AA127" s="2949">
        <v>1</v>
      </c>
      <c r="AB127" s="2949">
        <v>0</v>
      </c>
      <c r="AC127" s="2949">
        <v>0</v>
      </c>
      <c r="AD127" s="2949">
        <v>0</v>
      </c>
      <c r="AE127" s="2949">
        <v>0</v>
      </c>
      <c r="AF127" s="2949">
        <v>0</v>
      </c>
      <c r="AG127" s="2949">
        <v>0</v>
      </c>
      <c r="AH127" s="2949">
        <v>0</v>
      </c>
      <c r="AI127" s="2949">
        <v>0</v>
      </c>
      <c r="AJ127" s="2949">
        <v>0</v>
      </c>
      <c r="AK127" s="2949">
        <v>0</v>
      </c>
      <c r="AL127" s="2949">
        <v>0</v>
      </c>
      <c r="AM127" s="2992">
        <f>AN127+AO127+AP127+AQ127+AR127+AS127+AT127+AU127+AV127+AW127</f>
        <v>1</v>
      </c>
      <c r="AN127" s="2949">
        <v>1</v>
      </c>
      <c r="AO127" s="2949">
        <v>0</v>
      </c>
      <c r="AP127" s="2949">
        <v>0</v>
      </c>
      <c r="AQ127" s="2949">
        <v>0</v>
      </c>
      <c r="AR127" s="2949">
        <v>0</v>
      </c>
      <c r="AS127" s="2949">
        <v>0</v>
      </c>
      <c r="AT127" s="2949">
        <v>0</v>
      </c>
      <c r="AU127" s="2949">
        <v>0</v>
      </c>
      <c r="AV127" s="2949">
        <v>0</v>
      </c>
      <c r="AW127" s="2949">
        <v>0</v>
      </c>
      <c r="AX127" s="2891"/>
      <c r="AY127" s="1160">
        <f t="shared" si="27"/>
        <v>2</v>
      </c>
    </row>
    <row r="128" spans="1:51" ht="52.5" customHeight="1" x14ac:dyDescent="0.2">
      <c r="A128" s="2947"/>
      <c r="B128" s="2957"/>
      <c r="C128" s="2882"/>
      <c r="D128" s="2957"/>
      <c r="E128" s="2882"/>
      <c r="F128" s="2957"/>
      <c r="G128" s="2996" t="s">
        <v>301</v>
      </c>
      <c r="H128" s="2894" t="s">
        <v>2895</v>
      </c>
      <c r="I128" s="2999" t="s">
        <v>2766</v>
      </c>
      <c r="J128" s="2992">
        <v>2</v>
      </c>
      <c r="K128" s="2987">
        <v>0</v>
      </c>
      <c r="L128" s="2987">
        <v>0</v>
      </c>
      <c r="M128" s="2987">
        <v>0</v>
      </c>
      <c r="N128" s="2987">
        <v>2</v>
      </c>
      <c r="O128" s="2997"/>
      <c r="P128" s="2988"/>
      <c r="Q128" s="2989"/>
      <c r="R128" s="2998"/>
      <c r="S128" s="2998"/>
      <c r="T128" s="2991"/>
      <c r="U128" s="2991"/>
      <c r="V128" s="2987"/>
      <c r="W128" s="2987"/>
      <c r="X128" s="2992">
        <f>Y128+Z128+AM128</f>
        <v>2</v>
      </c>
      <c r="Y128" s="2992">
        <v>0</v>
      </c>
      <c r="Z128" s="2992">
        <f>AA128+AB128+AC128+AD128+AE128+AF128+AG128+AH128+AI128+AJ128+AK128+AL128</f>
        <v>1</v>
      </c>
      <c r="AA128" s="2949">
        <v>1</v>
      </c>
      <c r="AB128" s="2949">
        <v>0</v>
      </c>
      <c r="AC128" s="2949">
        <v>0</v>
      </c>
      <c r="AD128" s="2949">
        <v>0</v>
      </c>
      <c r="AE128" s="2949">
        <v>0</v>
      </c>
      <c r="AF128" s="2949">
        <v>0</v>
      </c>
      <c r="AG128" s="2949">
        <v>0</v>
      </c>
      <c r="AH128" s="2949">
        <v>0</v>
      </c>
      <c r="AI128" s="2949">
        <v>0</v>
      </c>
      <c r="AJ128" s="2949">
        <v>0</v>
      </c>
      <c r="AK128" s="2949">
        <v>0</v>
      </c>
      <c r="AL128" s="2949">
        <v>0</v>
      </c>
      <c r="AM128" s="2992">
        <f>AN128+AO128+AP128+AQ128+AR128+AS128+AT128+AU128+AV128+AW128</f>
        <v>1</v>
      </c>
      <c r="AN128" s="2949">
        <v>1</v>
      </c>
      <c r="AO128" s="2949">
        <v>0</v>
      </c>
      <c r="AP128" s="2949">
        <v>0</v>
      </c>
      <c r="AQ128" s="2949">
        <v>0</v>
      </c>
      <c r="AR128" s="2949">
        <v>0</v>
      </c>
      <c r="AS128" s="2949">
        <v>0</v>
      </c>
      <c r="AT128" s="2949">
        <v>0</v>
      </c>
      <c r="AU128" s="2949">
        <v>0</v>
      </c>
      <c r="AV128" s="2949">
        <v>0</v>
      </c>
      <c r="AW128" s="2949">
        <v>0</v>
      </c>
      <c r="AX128" s="2891"/>
      <c r="AY128" s="1160">
        <f t="shared" si="27"/>
        <v>2</v>
      </c>
    </row>
    <row r="129" spans="1:51" s="1160" customFormat="1" ht="48.75" customHeight="1" x14ac:dyDescent="0.2">
      <c r="A129" s="2947"/>
      <c r="B129" s="2957"/>
      <c r="C129" s="2882">
        <v>3033289</v>
      </c>
      <c r="D129" s="2957" t="s">
        <v>303</v>
      </c>
      <c r="E129" s="2882">
        <v>5000040</v>
      </c>
      <c r="F129" s="2957" t="s">
        <v>304</v>
      </c>
      <c r="G129" s="2980" t="s">
        <v>2896</v>
      </c>
      <c r="H129" s="2981" t="s">
        <v>303</v>
      </c>
      <c r="I129" s="3000" t="s">
        <v>64</v>
      </c>
      <c r="J129" s="2982">
        <f>+J130</f>
        <v>140</v>
      </c>
      <c r="K129" s="2982">
        <f>+K130</f>
        <v>0</v>
      </c>
      <c r="L129" s="2982">
        <f>+L130</f>
        <v>68</v>
      </c>
      <c r="M129" s="2982">
        <f>+M130</f>
        <v>72</v>
      </c>
      <c r="N129" s="2982">
        <f>+N130</f>
        <v>0</v>
      </c>
      <c r="O129" s="2889" t="s">
        <v>2897</v>
      </c>
      <c r="P129" s="2890">
        <v>346661.81</v>
      </c>
      <c r="Q129" s="2890">
        <v>14774</v>
      </c>
      <c r="R129" s="2890">
        <v>0</v>
      </c>
      <c r="S129" s="2890">
        <v>0</v>
      </c>
      <c r="T129" s="2890">
        <v>0</v>
      </c>
      <c r="U129" s="2890">
        <f>+Q129-P129</f>
        <v>-331887.81</v>
      </c>
      <c r="V129" s="2890">
        <v>0</v>
      </c>
      <c r="W129" s="2983"/>
      <c r="X129" s="2982">
        <f t="shared" ref="X129:AW129" si="31">+X130</f>
        <v>140</v>
      </c>
      <c r="Y129" s="2982">
        <f t="shared" si="31"/>
        <v>0</v>
      </c>
      <c r="Z129" s="2982">
        <f t="shared" si="31"/>
        <v>68</v>
      </c>
      <c r="AA129" s="2982">
        <f t="shared" si="31"/>
        <v>16</v>
      </c>
      <c r="AB129" s="2982">
        <f t="shared" si="31"/>
        <v>5</v>
      </c>
      <c r="AC129" s="2982">
        <f t="shared" si="31"/>
        <v>5</v>
      </c>
      <c r="AD129" s="2982">
        <f t="shared" si="31"/>
        <v>3</v>
      </c>
      <c r="AE129" s="2982">
        <f t="shared" si="31"/>
        <v>4</v>
      </c>
      <c r="AF129" s="2982">
        <f t="shared" si="31"/>
        <v>4</v>
      </c>
      <c r="AG129" s="2982">
        <f t="shared" si="31"/>
        <v>9</v>
      </c>
      <c r="AH129" s="2982">
        <f t="shared" si="31"/>
        <v>5</v>
      </c>
      <c r="AI129" s="2982">
        <f t="shared" si="31"/>
        <v>4</v>
      </c>
      <c r="AJ129" s="2982">
        <f t="shared" si="31"/>
        <v>5</v>
      </c>
      <c r="AK129" s="2982">
        <f t="shared" si="31"/>
        <v>3</v>
      </c>
      <c r="AL129" s="2982">
        <f t="shared" si="31"/>
        <v>5</v>
      </c>
      <c r="AM129" s="2982">
        <f t="shared" si="31"/>
        <v>72</v>
      </c>
      <c r="AN129" s="2982">
        <f t="shared" si="31"/>
        <v>16</v>
      </c>
      <c r="AO129" s="2982">
        <f t="shared" si="31"/>
        <v>5</v>
      </c>
      <c r="AP129" s="2982">
        <f t="shared" si="31"/>
        <v>4</v>
      </c>
      <c r="AQ129" s="2982">
        <f t="shared" si="31"/>
        <v>8</v>
      </c>
      <c r="AR129" s="2982">
        <f t="shared" si="31"/>
        <v>8</v>
      </c>
      <c r="AS129" s="2982">
        <f t="shared" si="31"/>
        <v>12</v>
      </c>
      <c r="AT129" s="2982">
        <f t="shared" si="31"/>
        <v>8</v>
      </c>
      <c r="AU129" s="2982">
        <f t="shared" si="31"/>
        <v>3</v>
      </c>
      <c r="AV129" s="2982">
        <f t="shared" si="31"/>
        <v>4</v>
      </c>
      <c r="AW129" s="2982">
        <f t="shared" si="31"/>
        <v>4</v>
      </c>
      <c r="AX129" s="2985">
        <v>140</v>
      </c>
      <c r="AY129" s="1160">
        <f t="shared" si="27"/>
        <v>0</v>
      </c>
    </row>
    <row r="130" spans="1:51" ht="45" x14ac:dyDescent="0.2">
      <c r="A130" s="2947"/>
      <c r="B130" s="2957"/>
      <c r="C130" s="2882"/>
      <c r="D130" s="2957"/>
      <c r="E130" s="2882"/>
      <c r="F130" s="2957"/>
      <c r="G130" s="2996" t="s">
        <v>305</v>
      </c>
      <c r="H130" s="2894" t="s">
        <v>2898</v>
      </c>
      <c r="I130" s="2999" t="s">
        <v>2770</v>
      </c>
      <c r="J130" s="2986">
        <v>140</v>
      </c>
      <c r="K130" s="2987">
        <v>0</v>
      </c>
      <c r="L130" s="2987">
        <v>68</v>
      </c>
      <c r="M130" s="2987">
        <v>72</v>
      </c>
      <c r="N130" s="2987">
        <v>0</v>
      </c>
      <c r="O130" s="2889"/>
      <c r="P130" s="2988"/>
      <c r="Q130" s="2989"/>
      <c r="R130" s="2998"/>
      <c r="S130" s="2998"/>
      <c r="T130" s="2991"/>
      <c r="U130" s="2991"/>
      <c r="V130" s="2987"/>
      <c r="W130" s="2987"/>
      <c r="X130" s="2992">
        <f>Y130+Z130+AM130</f>
        <v>140</v>
      </c>
      <c r="Y130" s="2992">
        <v>0</v>
      </c>
      <c r="Z130" s="2992">
        <f>AA130+AB130+AC130+AD130+AE130+AF130+AG130+AH130+AI130+AJ130+AK130+AL130</f>
        <v>68</v>
      </c>
      <c r="AA130" s="2949">
        <v>16</v>
      </c>
      <c r="AB130" s="2949">
        <v>5</v>
      </c>
      <c r="AC130" s="2949">
        <v>5</v>
      </c>
      <c r="AD130" s="2949">
        <v>3</v>
      </c>
      <c r="AE130" s="2949">
        <v>4</v>
      </c>
      <c r="AF130" s="2949">
        <v>4</v>
      </c>
      <c r="AG130" s="2949">
        <v>9</v>
      </c>
      <c r="AH130" s="2949">
        <v>5</v>
      </c>
      <c r="AI130" s="2949">
        <v>4</v>
      </c>
      <c r="AJ130" s="2949">
        <v>5</v>
      </c>
      <c r="AK130" s="2949">
        <v>3</v>
      </c>
      <c r="AL130" s="2949">
        <v>5</v>
      </c>
      <c r="AM130" s="2992">
        <f>AN130+AO130+AP130+AQ130+AR130+AS130+AT130+AU130+AV130+AW130</f>
        <v>72</v>
      </c>
      <c r="AN130" s="2949">
        <v>16</v>
      </c>
      <c r="AO130" s="2949">
        <v>5</v>
      </c>
      <c r="AP130" s="2949">
        <v>4</v>
      </c>
      <c r="AQ130" s="2949">
        <v>8</v>
      </c>
      <c r="AR130" s="2949">
        <v>8</v>
      </c>
      <c r="AS130" s="2949">
        <v>12</v>
      </c>
      <c r="AT130" s="2949">
        <v>8</v>
      </c>
      <c r="AU130" s="2949">
        <v>3</v>
      </c>
      <c r="AV130" s="2949">
        <v>4</v>
      </c>
      <c r="AW130" s="2949">
        <v>4</v>
      </c>
      <c r="AX130" s="2993">
        <v>4</v>
      </c>
      <c r="AY130" s="1160">
        <f t="shared" si="27"/>
        <v>136</v>
      </c>
    </row>
    <row r="131" spans="1:51" ht="45" x14ac:dyDescent="0.2">
      <c r="A131" s="2947"/>
      <c r="B131" s="2957"/>
      <c r="C131" s="2882"/>
      <c r="D131" s="2957"/>
      <c r="E131" s="2882"/>
      <c r="F131" s="2957"/>
      <c r="G131" s="2996" t="s">
        <v>307</v>
      </c>
      <c r="H131" s="2894" t="s">
        <v>2899</v>
      </c>
      <c r="I131" s="2999" t="s">
        <v>2772</v>
      </c>
      <c r="J131" s="2992">
        <v>144</v>
      </c>
      <c r="K131" s="2987">
        <v>0</v>
      </c>
      <c r="L131" s="2987">
        <v>16</v>
      </c>
      <c r="M131" s="2987">
        <v>88</v>
      </c>
      <c r="N131" s="2987">
        <v>40</v>
      </c>
      <c r="O131" s="2889"/>
      <c r="P131" s="2988"/>
      <c r="Q131" s="2989"/>
      <c r="R131" s="2998"/>
      <c r="S131" s="2998"/>
      <c r="T131" s="2991"/>
      <c r="U131" s="2991"/>
      <c r="V131" s="2987"/>
      <c r="W131" s="2987"/>
      <c r="X131" s="2992">
        <f>Y131+Z131+AM131</f>
        <v>144</v>
      </c>
      <c r="Y131" s="2992">
        <v>0</v>
      </c>
      <c r="Z131" s="2992">
        <f>AA131+AB131+AC131+AD131+AE131+AF131+AG131+AH131+AI131+AJ131+AK131+AL131</f>
        <v>66</v>
      </c>
      <c r="AA131" s="2949">
        <v>8</v>
      </c>
      <c r="AB131" s="2949">
        <v>5</v>
      </c>
      <c r="AC131" s="2949">
        <v>5</v>
      </c>
      <c r="AD131" s="2949">
        <v>4</v>
      </c>
      <c r="AE131" s="2949">
        <v>3</v>
      </c>
      <c r="AF131" s="2949">
        <v>3</v>
      </c>
      <c r="AG131" s="2949">
        <v>9</v>
      </c>
      <c r="AH131" s="2949">
        <v>7</v>
      </c>
      <c r="AI131" s="2949">
        <v>4</v>
      </c>
      <c r="AJ131" s="2949">
        <v>6</v>
      </c>
      <c r="AK131" s="2949">
        <v>4</v>
      </c>
      <c r="AL131" s="2949">
        <v>8</v>
      </c>
      <c r="AM131" s="2992">
        <f>AN131+AO131+AP131+AQ131+AR131+AS131+AT131+AU131+AV131+AW131</f>
        <v>78</v>
      </c>
      <c r="AN131" s="2949">
        <v>20</v>
      </c>
      <c r="AO131" s="2949">
        <v>5</v>
      </c>
      <c r="AP131" s="2949">
        <v>3</v>
      </c>
      <c r="AQ131" s="2949">
        <v>6</v>
      </c>
      <c r="AR131" s="2949">
        <v>9</v>
      </c>
      <c r="AS131" s="2949">
        <v>13</v>
      </c>
      <c r="AT131" s="2949">
        <v>9</v>
      </c>
      <c r="AU131" s="2949">
        <v>4</v>
      </c>
      <c r="AV131" s="2949">
        <v>3</v>
      </c>
      <c r="AW131" s="2949">
        <v>6</v>
      </c>
      <c r="AX131" s="2993">
        <v>6</v>
      </c>
      <c r="AY131" s="1160">
        <f t="shared" si="27"/>
        <v>138</v>
      </c>
    </row>
    <row r="132" spans="1:51" s="1160" customFormat="1" ht="48.75" customHeight="1" x14ac:dyDescent="0.2">
      <c r="A132" s="2947"/>
      <c r="B132" s="2957"/>
      <c r="C132" s="2883">
        <v>3033290</v>
      </c>
      <c r="D132" s="2883" t="s">
        <v>309</v>
      </c>
      <c r="E132" s="2883">
        <v>5000041</v>
      </c>
      <c r="F132" s="2883" t="s">
        <v>310</v>
      </c>
      <c r="G132" s="2980" t="s">
        <v>2900</v>
      </c>
      <c r="H132" s="2981" t="s">
        <v>2901</v>
      </c>
      <c r="I132" s="2887" t="s">
        <v>73</v>
      </c>
      <c r="J132" s="2982">
        <f>+J133</f>
        <v>84</v>
      </c>
      <c r="K132" s="2982">
        <f>+K133</f>
        <v>0</v>
      </c>
      <c r="L132" s="2982">
        <f>+L133</f>
        <v>0</v>
      </c>
      <c r="M132" s="2982">
        <f>+M133</f>
        <v>42</v>
      </c>
      <c r="N132" s="2982">
        <f>+N133</f>
        <v>42</v>
      </c>
      <c r="O132" s="2889" t="s">
        <v>2902</v>
      </c>
      <c r="P132" s="2890">
        <v>180165.76000000001</v>
      </c>
      <c r="Q132" s="2890">
        <v>1351</v>
      </c>
      <c r="R132" s="2890">
        <v>0</v>
      </c>
      <c r="S132" s="2890">
        <v>0</v>
      </c>
      <c r="T132" s="2890">
        <v>0</v>
      </c>
      <c r="U132" s="2890">
        <f>+Q132-P132</f>
        <v>-178814.76</v>
      </c>
      <c r="V132" s="2890">
        <v>0</v>
      </c>
      <c r="W132" s="2983"/>
      <c r="X132" s="2982">
        <f t="shared" ref="X132:AW132" si="32">+X133</f>
        <v>84</v>
      </c>
      <c r="Y132" s="2982">
        <f t="shared" si="32"/>
        <v>0</v>
      </c>
      <c r="Z132" s="2982">
        <f t="shared" si="32"/>
        <v>43</v>
      </c>
      <c r="AA132" s="2982">
        <f t="shared" si="32"/>
        <v>6</v>
      </c>
      <c r="AB132" s="2982">
        <f t="shared" si="32"/>
        <v>2</v>
      </c>
      <c r="AC132" s="2982">
        <f t="shared" si="32"/>
        <v>3</v>
      </c>
      <c r="AD132" s="2982">
        <f t="shared" si="32"/>
        <v>2</v>
      </c>
      <c r="AE132" s="2982">
        <f t="shared" si="32"/>
        <v>2</v>
      </c>
      <c r="AF132" s="2982">
        <f t="shared" si="32"/>
        <v>3</v>
      </c>
      <c r="AG132" s="2982">
        <f t="shared" si="32"/>
        <v>5</v>
      </c>
      <c r="AH132" s="2982">
        <f t="shared" si="32"/>
        <v>4</v>
      </c>
      <c r="AI132" s="2982">
        <f t="shared" si="32"/>
        <v>6</v>
      </c>
      <c r="AJ132" s="2982">
        <f t="shared" si="32"/>
        <v>4</v>
      </c>
      <c r="AK132" s="2982">
        <f t="shared" si="32"/>
        <v>3</v>
      </c>
      <c r="AL132" s="2982">
        <f t="shared" si="32"/>
        <v>3</v>
      </c>
      <c r="AM132" s="2982">
        <f t="shared" si="32"/>
        <v>41</v>
      </c>
      <c r="AN132" s="2982">
        <f t="shared" si="32"/>
        <v>11</v>
      </c>
      <c r="AO132" s="2982">
        <f t="shared" si="32"/>
        <v>4</v>
      </c>
      <c r="AP132" s="2982">
        <f t="shared" si="32"/>
        <v>2</v>
      </c>
      <c r="AQ132" s="2982">
        <f t="shared" si="32"/>
        <v>3</v>
      </c>
      <c r="AR132" s="2982">
        <f t="shared" si="32"/>
        <v>5</v>
      </c>
      <c r="AS132" s="2982">
        <f t="shared" si="32"/>
        <v>8</v>
      </c>
      <c r="AT132" s="2982">
        <f t="shared" si="32"/>
        <v>5</v>
      </c>
      <c r="AU132" s="2982">
        <f t="shared" si="32"/>
        <v>1</v>
      </c>
      <c r="AV132" s="2982">
        <f t="shared" si="32"/>
        <v>1</v>
      </c>
      <c r="AW132" s="2982">
        <f t="shared" si="32"/>
        <v>1</v>
      </c>
      <c r="AX132" s="2985">
        <v>84</v>
      </c>
      <c r="AY132" s="1160">
        <f t="shared" si="27"/>
        <v>0</v>
      </c>
    </row>
    <row r="133" spans="1:51" ht="54" x14ac:dyDescent="0.2">
      <c r="A133" s="2947"/>
      <c r="B133" s="2957"/>
      <c r="C133" s="2892"/>
      <c r="D133" s="2892"/>
      <c r="E133" s="2892"/>
      <c r="F133" s="2892"/>
      <c r="G133" s="2996" t="s">
        <v>311</v>
      </c>
      <c r="H133" s="2894" t="s">
        <v>2903</v>
      </c>
      <c r="I133" s="2903"/>
      <c r="J133" s="2986">
        <v>84</v>
      </c>
      <c r="K133" s="2987">
        <v>0</v>
      </c>
      <c r="L133" s="2987">
        <v>0</v>
      </c>
      <c r="M133" s="2987">
        <v>42</v>
      </c>
      <c r="N133" s="2987">
        <v>42</v>
      </c>
      <c r="O133" s="2997"/>
      <c r="P133" s="2988"/>
      <c r="Q133" s="2989"/>
      <c r="R133" s="2998"/>
      <c r="S133" s="2998"/>
      <c r="T133" s="2991"/>
      <c r="U133" s="2991"/>
      <c r="V133" s="2987"/>
      <c r="W133" s="2987"/>
      <c r="X133" s="2992">
        <f>Y133+Z133+AM133</f>
        <v>84</v>
      </c>
      <c r="Y133" s="2992">
        <v>0</v>
      </c>
      <c r="Z133" s="2992">
        <f>AA133+AB133+AC133+AD133+AE133+AF133+AG133+AH133+AI133+AJ133+AK133+AL133</f>
        <v>43</v>
      </c>
      <c r="AA133" s="2949">
        <v>6</v>
      </c>
      <c r="AB133" s="2949">
        <v>2</v>
      </c>
      <c r="AC133" s="2949">
        <v>3</v>
      </c>
      <c r="AD133" s="2949">
        <v>2</v>
      </c>
      <c r="AE133" s="2949">
        <v>2</v>
      </c>
      <c r="AF133" s="2949">
        <v>3</v>
      </c>
      <c r="AG133" s="2949">
        <v>5</v>
      </c>
      <c r="AH133" s="2949">
        <v>4</v>
      </c>
      <c r="AI133" s="2949">
        <v>6</v>
      </c>
      <c r="AJ133" s="2949">
        <v>4</v>
      </c>
      <c r="AK133" s="2949">
        <v>3</v>
      </c>
      <c r="AL133" s="2949">
        <v>3</v>
      </c>
      <c r="AM133" s="2992">
        <f>AN133+AO133+AP133+AQ133+AR133+AS133+AT133+AU133+AV133+AW133</f>
        <v>41</v>
      </c>
      <c r="AN133" s="2949">
        <v>11</v>
      </c>
      <c r="AO133" s="2949">
        <v>4</v>
      </c>
      <c r="AP133" s="2949">
        <v>2</v>
      </c>
      <c r="AQ133" s="2949">
        <v>3</v>
      </c>
      <c r="AR133" s="2949">
        <v>5</v>
      </c>
      <c r="AS133" s="2949">
        <v>8</v>
      </c>
      <c r="AT133" s="2949">
        <v>5</v>
      </c>
      <c r="AU133" s="2949">
        <v>1</v>
      </c>
      <c r="AV133" s="2949">
        <v>1</v>
      </c>
      <c r="AW133" s="2949">
        <v>1</v>
      </c>
      <c r="AX133" s="2891"/>
      <c r="AY133" s="1160">
        <f t="shared" si="27"/>
        <v>84</v>
      </c>
    </row>
    <row r="134" spans="1:51" ht="36" x14ac:dyDescent="0.2">
      <c r="A134" s="2947"/>
      <c r="B134" s="2957"/>
      <c r="C134" s="2892"/>
      <c r="D134" s="2892"/>
      <c r="E134" s="2892"/>
      <c r="F134" s="2892"/>
      <c r="G134" s="2996" t="s">
        <v>313</v>
      </c>
      <c r="H134" s="2894" t="s">
        <v>2904</v>
      </c>
      <c r="I134" s="2999" t="s">
        <v>2777</v>
      </c>
      <c r="J134" s="2992">
        <v>216</v>
      </c>
      <c r="K134" s="2987">
        <v>0</v>
      </c>
      <c r="L134" s="2987">
        <v>0</v>
      </c>
      <c r="M134" s="2987">
        <v>80</v>
      </c>
      <c r="N134" s="2987">
        <v>136</v>
      </c>
      <c r="O134" s="2997"/>
      <c r="P134" s="2988"/>
      <c r="Q134" s="2989"/>
      <c r="R134" s="2998"/>
      <c r="S134" s="2998"/>
      <c r="T134" s="2991"/>
      <c r="U134" s="2991"/>
      <c r="V134" s="2987"/>
      <c r="W134" s="2987"/>
      <c r="X134" s="2992">
        <f>Y134+Z134+AM134</f>
        <v>216</v>
      </c>
      <c r="Y134" s="2992">
        <v>0</v>
      </c>
      <c r="Z134" s="2992">
        <f>AA134+AB134+AC134+AD134+AE134+AF134+AG134+AH134+AI134+AJ134+AK134+AL134</f>
        <v>116</v>
      </c>
      <c r="AA134" s="2949">
        <v>40</v>
      </c>
      <c r="AB134" s="2949">
        <v>0</v>
      </c>
      <c r="AC134" s="2949">
        <v>0</v>
      </c>
      <c r="AD134" s="2949">
        <v>0</v>
      </c>
      <c r="AE134" s="2949">
        <v>5</v>
      </c>
      <c r="AF134" s="2949">
        <v>0</v>
      </c>
      <c r="AG134" s="2949">
        <v>8</v>
      </c>
      <c r="AH134" s="2949">
        <v>20</v>
      </c>
      <c r="AI134" s="2949">
        <v>18</v>
      </c>
      <c r="AJ134" s="2949">
        <v>7</v>
      </c>
      <c r="AK134" s="2949">
        <v>8</v>
      </c>
      <c r="AL134" s="2949">
        <v>10</v>
      </c>
      <c r="AM134" s="2992">
        <f>AN134+AO134+AP134+AQ134+AR134+AS134+AT134+AU134+AV134+AW134</f>
        <v>100</v>
      </c>
      <c r="AN134" s="2949">
        <v>52</v>
      </c>
      <c r="AO134" s="2949">
        <v>8</v>
      </c>
      <c r="AP134" s="2949">
        <v>0</v>
      </c>
      <c r="AQ134" s="2949">
        <v>6</v>
      </c>
      <c r="AR134" s="2949">
        <v>10</v>
      </c>
      <c r="AS134" s="2949">
        <v>15</v>
      </c>
      <c r="AT134" s="2949">
        <v>9</v>
      </c>
      <c r="AU134" s="2949">
        <v>0</v>
      </c>
      <c r="AV134" s="2949">
        <v>0</v>
      </c>
      <c r="AW134" s="2949">
        <v>0</v>
      </c>
      <c r="AX134" s="2891"/>
      <c r="AY134" s="1160">
        <f t="shared" si="27"/>
        <v>216</v>
      </c>
    </row>
    <row r="135" spans="1:51" ht="63" x14ac:dyDescent="0.2">
      <c r="A135" s="2947"/>
      <c r="B135" s="2957"/>
      <c r="C135" s="2901"/>
      <c r="D135" s="2901"/>
      <c r="E135" s="2901"/>
      <c r="F135" s="2901"/>
      <c r="G135" s="2912" t="s">
        <v>78</v>
      </c>
      <c r="H135" s="2913" t="s">
        <v>2778</v>
      </c>
      <c r="I135" s="2919" t="s">
        <v>2779</v>
      </c>
      <c r="J135" s="2914">
        <f>SUM(K135:N135)</f>
        <v>84</v>
      </c>
      <c r="K135" s="2923">
        <v>0</v>
      </c>
      <c r="L135" s="2923">
        <v>50</v>
      </c>
      <c r="M135" s="2923">
        <v>34</v>
      </c>
      <c r="N135" s="2923">
        <v>0</v>
      </c>
      <c r="O135" s="3001"/>
      <c r="P135" s="2915"/>
      <c r="Q135" s="2915"/>
      <c r="R135" s="2915"/>
      <c r="S135" s="2915"/>
      <c r="T135" s="2915"/>
      <c r="U135" s="2915"/>
      <c r="V135" s="2915"/>
      <c r="W135" s="2915"/>
      <c r="X135" s="2924">
        <v>84</v>
      </c>
      <c r="Y135" s="2879">
        <v>0</v>
      </c>
      <c r="Z135" s="2925">
        <f>AA135+AB135+AC135+AD135+AE135+AF135+AG135+AH135+AI135+AJ135+AK135+AL135</f>
        <v>43</v>
      </c>
      <c r="AA135" s="2927">
        <v>6</v>
      </c>
      <c r="AB135" s="2927">
        <v>2</v>
      </c>
      <c r="AC135" s="2927">
        <v>3</v>
      </c>
      <c r="AD135" s="2927">
        <v>2</v>
      </c>
      <c r="AE135" s="2927">
        <v>3</v>
      </c>
      <c r="AF135" s="2927">
        <v>3</v>
      </c>
      <c r="AG135" s="2927">
        <v>5</v>
      </c>
      <c r="AH135" s="2927">
        <v>4</v>
      </c>
      <c r="AI135" s="2927">
        <v>5</v>
      </c>
      <c r="AJ135" s="2927">
        <v>4</v>
      </c>
      <c r="AK135" s="2927">
        <v>3</v>
      </c>
      <c r="AL135" s="2927">
        <v>3</v>
      </c>
      <c r="AM135" s="2925">
        <f>AN135+AO135+AP135+AQ135+AR135+AS135+AT135+AU135+AV135+AW135</f>
        <v>41</v>
      </c>
      <c r="AN135" s="2927">
        <v>9</v>
      </c>
      <c r="AO135" s="2927">
        <v>4</v>
      </c>
      <c r="AP135" s="2927">
        <v>2</v>
      </c>
      <c r="AQ135" s="2927">
        <v>3</v>
      </c>
      <c r="AR135" s="2927">
        <v>5</v>
      </c>
      <c r="AS135" s="2927">
        <v>7</v>
      </c>
      <c r="AT135" s="2927">
        <v>5</v>
      </c>
      <c r="AU135" s="2927">
        <v>2</v>
      </c>
      <c r="AV135" s="2927">
        <v>2</v>
      </c>
      <c r="AW135" s="2927">
        <v>2</v>
      </c>
      <c r="AX135" s="2891"/>
      <c r="AY135" s="1160"/>
    </row>
    <row r="136" spans="1:51" s="1160" customFormat="1" ht="40.5" customHeight="1" x14ac:dyDescent="0.2">
      <c r="A136" s="2947"/>
      <c r="B136" s="2957"/>
      <c r="C136" s="2882">
        <v>3033412</v>
      </c>
      <c r="D136" s="2957" t="s">
        <v>317</v>
      </c>
      <c r="E136" s="2882">
        <v>5000056</v>
      </c>
      <c r="F136" s="2957" t="s">
        <v>318</v>
      </c>
      <c r="G136" s="2980" t="s">
        <v>2905</v>
      </c>
      <c r="H136" s="2981" t="s">
        <v>317</v>
      </c>
      <c r="I136" s="2887" t="s">
        <v>82</v>
      </c>
      <c r="J136" s="2982">
        <f>+J137</f>
        <v>950</v>
      </c>
      <c r="K136" s="2982">
        <f>+K137</f>
        <v>237</v>
      </c>
      <c r="L136" s="2982">
        <f>+L137</f>
        <v>238</v>
      </c>
      <c r="M136" s="2982">
        <f>+M137</f>
        <v>237</v>
      </c>
      <c r="N136" s="2982">
        <f>+N137</f>
        <v>238</v>
      </c>
      <c r="O136" s="2889" t="s">
        <v>2906</v>
      </c>
      <c r="P136" s="2890">
        <v>2183616.2400000002</v>
      </c>
      <c r="Q136" s="2890">
        <v>20221</v>
      </c>
      <c r="R136" s="2890">
        <v>0</v>
      </c>
      <c r="S136" s="2890">
        <v>0</v>
      </c>
      <c r="T136" s="2890">
        <v>0</v>
      </c>
      <c r="U136" s="2890">
        <f>+Q136-P136</f>
        <v>-2163395.2400000002</v>
      </c>
      <c r="V136" s="2890">
        <v>0</v>
      </c>
      <c r="W136" s="2983"/>
      <c r="X136" s="2982">
        <f t="shared" ref="X136:AW136" si="33">+X137</f>
        <v>950</v>
      </c>
      <c r="Y136" s="2982">
        <f t="shared" si="33"/>
        <v>0</v>
      </c>
      <c r="Z136" s="2982">
        <f t="shared" si="33"/>
        <v>477</v>
      </c>
      <c r="AA136" s="2982">
        <f t="shared" si="33"/>
        <v>170</v>
      </c>
      <c r="AB136" s="2982">
        <f t="shared" si="33"/>
        <v>18</v>
      </c>
      <c r="AC136" s="2982">
        <f t="shared" si="33"/>
        <v>15</v>
      </c>
      <c r="AD136" s="2982">
        <f t="shared" si="33"/>
        <v>10</v>
      </c>
      <c r="AE136" s="2982">
        <f t="shared" si="33"/>
        <v>15</v>
      </c>
      <c r="AF136" s="2982">
        <f t="shared" si="33"/>
        <v>15</v>
      </c>
      <c r="AG136" s="2982">
        <f t="shared" si="33"/>
        <v>35</v>
      </c>
      <c r="AH136" s="2982">
        <f t="shared" si="33"/>
        <v>52</v>
      </c>
      <c r="AI136" s="2982">
        <f t="shared" si="33"/>
        <v>42</v>
      </c>
      <c r="AJ136" s="2982">
        <f t="shared" si="33"/>
        <v>30</v>
      </c>
      <c r="AK136" s="2982">
        <f t="shared" si="33"/>
        <v>30</v>
      </c>
      <c r="AL136" s="2982">
        <f t="shared" si="33"/>
        <v>45</v>
      </c>
      <c r="AM136" s="2982">
        <f t="shared" si="33"/>
        <v>473</v>
      </c>
      <c r="AN136" s="2982">
        <f t="shared" si="33"/>
        <v>180</v>
      </c>
      <c r="AO136" s="2982">
        <f t="shared" si="33"/>
        <v>30</v>
      </c>
      <c r="AP136" s="2982">
        <f t="shared" si="33"/>
        <v>15</v>
      </c>
      <c r="AQ136" s="2982">
        <f t="shared" si="33"/>
        <v>22</v>
      </c>
      <c r="AR136" s="2982">
        <f t="shared" si="33"/>
        <v>35</v>
      </c>
      <c r="AS136" s="2982">
        <f t="shared" si="33"/>
        <v>80</v>
      </c>
      <c r="AT136" s="2982">
        <f t="shared" si="33"/>
        <v>50</v>
      </c>
      <c r="AU136" s="2982">
        <f t="shared" si="33"/>
        <v>28</v>
      </c>
      <c r="AV136" s="2982">
        <f t="shared" si="33"/>
        <v>15</v>
      </c>
      <c r="AW136" s="2982">
        <f t="shared" si="33"/>
        <v>18</v>
      </c>
      <c r="AX136" s="2985">
        <v>950</v>
      </c>
      <c r="AY136" s="1160">
        <f t="shared" si="27"/>
        <v>0</v>
      </c>
    </row>
    <row r="137" spans="1:51" ht="63" x14ac:dyDescent="0.2">
      <c r="A137" s="2947"/>
      <c r="B137" s="2957"/>
      <c r="C137" s="2882"/>
      <c r="D137" s="2957"/>
      <c r="E137" s="2882"/>
      <c r="F137" s="2957"/>
      <c r="G137" s="2996" t="s">
        <v>2907</v>
      </c>
      <c r="H137" s="2894" t="s">
        <v>2908</v>
      </c>
      <c r="I137" s="2903"/>
      <c r="J137" s="2986">
        <f>K137+L137+M137+N137</f>
        <v>950</v>
      </c>
      <c r="K137" s="2987">
        <v>237</v>
      </c>
      <c r="L137" s="2987">
        <v>238</v>
      </c>
      <c r="M137" s="2987">
        <v>237</v>
      </c>
      <c r="N137" s="2987">
        <v>238</v>
      </c>
      <c r="O137" s="2997"/>
      <c r="P137" s="2988"/>
      <c r="Q137" s="2989"/>
      <c r="R137" s="2988"/>
      <c r="S137" s="2988"/>
      <c r="T137" s="2991"/>
      <c r="U137" s="2991"/>
      <c r="V137" s="2949"/>
      <c r="W137" s="2949"/>
      <c r="X137" s="2992">
        <f>Y137+Z137+AM137</f>
        <v>950</v>
      </c>
      <c r="Y137" s="2992">
        <v>0</v>
      </c>
      <c r="Z137" s="2992">
        <f>AA137+AB137+AC137+AD137+AE137+AF137+AG137+AH137+AI137+AJ137+AK137+AL137</f>
        <v>477</v>
      </c>
      <c r="AA137" s="3002">
        <v>170</v>
      </c>
      <c r="AB137" s="3002">
        <v>18</v>
      </c>
      <c r="AC137" s="3002">
        <v>15</v>
      </c>
      <c r="AD137" s="3002">
        <v>10</v>
      </c>
      <c r="AE137" s="3002">
        <v>15</v>
      </c>
      <c r="AF137" s="3002">
        <v>15</v>
      </c>
      <c r="AG137" s="3002">
        <v>35</v>
      </c>
      <c r="AH137" s="3002">
        <v>52</v>
      </c>
      <c r="AI137" s="3002">
        <v>42</v>
      </c>
      <c r="AJ137" s="3002">
        <v>30</v>
      </c>
      <c r="AK137" s="3002">
        <v>30</v>
      </c>
      <c r="AL137" s="3002">
        <v>45</v>
      </c>
      <c r="AM137" s="2992">
        <f>AN137+AO137+AP137+AQ137+AR137+AS137+AT137+AU137+AV137+AW137</f>
        <v>473</v>
      </c>
      <c r="AN137" s="3002">
        <v>180</v>
      </c>
      <c r="AO137" s="3002">
        <v>30</v>
      </c>
      <c r="AP137" s="3002">
        <v>15</v>
      </c>
      <c r="AQ137" s="3002">
        <v>22</v>
      </c>
      <c r="AR137" s="3002">
        <v>35</v>
      </c>
      <c r="AS137" s="3002">
        <v>80</v>
      </c>
      <c r="AT137" s="3002">
        <v>50</v>
      </c>
      <c r="AU137" s="3002">
        <v>28</v>
      </c>
      <c r="AV137" s="3002">
        <v>15</v>
      </c>
      <c r="AW137" s="3002">
        <v>18</v>
      </c>
      <c r="AX137" s="2891"/>
      <c r="AY137" s="1160">
        <f t="shared" si="27"/>
        <v>950</v>
      </c>
    </row>
    <row r="138" spans="1:51" s="1160" customFormat="1" ht="44.25" customHeight="1" x14ac:dyDescent="0.2">
      <c r="A138" s="2947" t="s">
        <v>322</v>
      </c>
      <c r="B138" s="2957" t="s">
        <v>323</v>
      </c>
      <c r="C138" s="2882">
        <v>3000005</v>
      </c>
      <c r="D138" s="2957" t="s">
        <v>291</v>
      </c>
      <c r="E138" s="2882">
        <v>5000058</v>
      </c>
      <c r="F138" s="2957" t="s">
        <v>324</v>
      </c>
      <c r="G138" s="2980" t="s">
        <v>2909</v>
      </c>
      <c r="H138" s="2981" t="s">
        <v>291</v>
      </c>
      <c r="I138" s="2887" t="s">
        <v>293</v>
      </c>
      <c r="J138" s="2982">
        <f>+J139</f>
        <v>1403</v>
      </c>
      <c r="K138" s="2982">
        <f>+K139</f>
        <v>200</v>
      </c>
      <c r="L138" s="2982">
        <f>+L139</f>
        <v>401</v>
      </c>
      <c r="M138" s="2982">
        <f>+M139</f>
        <v>401</v>
      </c>
      <c r="N138" s="2982">
        <f>+N139</f>
        <v>401</v>
      </c>
      <c r="O138" s="2889" t="s">
        <v>2910</v>
      </c>
      <c r="P138" s="2890">
        <v>154177.31</v>
      </c>
      <c r="Q138" s="2890">
        <v>0</v>
      </c>
      <c r="R138" s="2890"/>
      <c r="S138" s="2890"/>
      <c r="T138" s="2890"/>
      <c r="U138" s="2890">
        <f>+Q138-P138</f>
        <v>-154177.31</v>
      </c>
      <c r="V138" s="2890">
        <v>45020</v>
      </c>
      <c r="W138" s="2983"/>
      <c r="X138" s="2982">
        <f t="shared" ref="X138:AW138" si="34">+X139</f>
        <v>1403</v>
      </c>
      <c r="Y138" s="2982">
        <f t="shared" si="34"/>
        <v>0</v>
      </c>
      <c r="Z138" s="2982">
        <f t="shared" si="34"/>
        <v>670</v>
      </c>
      <c r="AA138" s="2982">
        <f t="shared" si="34"/>
        <v>280</v>
      </c>
      <c r="AB138" s="2982">
        <f t="shared" si="34"/>
        <v>20</v>
      </c>
      <c r="AC138" s="2982">
        <f t="shared" si="34"/>
        <v>20</v>
      </c>
      <c r="AD138" s="2982">
        <f t="shared" si="34"/>
        <v>20</v>
      </c>
      <c r="AE138" s="2982">
        <f t="shared" si="34"/>
        <v>20</v>
      </c>
      <c r="AF138" s="2982">
        <f t="shared" si="34"/>
        <v>20</v>
      </c>
      <c r="AG138" s="2982">
        <f t="shared" si="34"/>
        <v>30</v>
      </c>
      <c r="AH138" s="2982">
        <f t="shared" si="34"/>
        <v>140</v>
      </c>
      <c r="AI138" s="2982">
        <f t="shared" si="34"/>
        <v>40</v>
      </c>
      <c r="AJ138" s="2982">
        <f t="shared" si="34"/>
        <v>20</v>
      </c>
      <c r="AK138" s="2982">
        <f t="shared" si="34"/>
        <v>20</v>
      </c>
      <c r="AL138" s="2982">
        <f t="shared" si="34"/>
        <v>40</v>
      </c>
      <c r="AM138" s="2982">
        <f t="shared" si="34"/>
        <v>733</v>
      </c>
      <c r="AN138" s="2982">
        <f t="shared" si="34"/>
        <v>318</v>
      </c>
      <c r="AO138" s="2982">
        <f t="shared" si="34"/>
        <v>20</v>
      </c>
      <c r="AP138" s="2982">
        <f t="shared" si="34"/>
        <v>15</v>
      </c>
      <c r="AQ138" s="2982">
        <f t="shared" si="34"/>
        <v>40</v>
      </c>
      <c r="AR138" s="2982">
        <f t="shared" si="34"/>
        <v>40</v>
      </c>
      <c r="AS138" s="2982">
        <f t="shared" si="34"/>
        <v>180</v>
      </c>
      <c r="AT138" s="2982">
        <f t="shared" si="34"/>
        <v>80</v>
      </c>
      <c r="AU138" s="2982">
        <f t="shared" si="34"/>
        <v>20</v>
      </c>
      <c r="AV138" s="2982">
        <f t="shared" si="34"/>
        <v>10</v>
      </c>
      <c r="AW138" s="2982">
        <f t="shared" si="34"/>
        <v>10</v>
      </c>
      <c r="AX138" s="2985">
        <v>1403</v>
      </c>
      <c r="AY138" s="1160">
        <f t="shared" si="27"/>
        <v>0</v>
      </c>
    </row>
    <row r="139" spans="1:51" ht="37.5" customHeight="1" x14ac:dyDescent="0.2">
      <c r="A139" s="2947"/>
      <c r="B139" s="2957"/>
      <c r="C139" s="2882"/>
      <c r="D139" s="2957"/>
      <c r="E139" s="2882"/>
      <c r="F139" s="2957"/>
      <c r="G139" s="2996" t="s">
        <v>328</v>
      </c>
      <c r="H139" s="2894" t="s">
        <v>2911</v>
      </c>
      <c r="I139" s="2903"/>
      <c r="J139" s="2986">
        <f>K139+L139+M139+N139</f>
        <v>1403</v>
      </c>
      <c r="K139" s="2987">
        <v>200</v>
      </c>
      <c r="L139" s="2987">
        <v>401</v>
      </c>
      <c r="M139" s="2987">
        <v>401</v>
      </c>
      <c r="N139" s="2987">
        <v>401</v>
      </c>
      <c r="O139" s="2997"/>
      <c r="P139" s="2988"/>
      <c r="Q139" s="2989"/>
      <c r="R139" s="2998"/>
      <c r="S139" s="2998"/>
      <c r="T139" s="2991"/>
      <c r="U139" s="2991"/>
      <c r="V139" s="2987"/>
      <c r="W139" s="2987"/>
      <c r="X139" s="2992">
        <f>Y139+Z139+AM139</f>
        <v>1403</v>
      </c>
      <c r="Y139" s="2992">
        <v>0</v>
      </c>
      <c r="Z139" s="2992">
        <f>AA139+AB139+AC139+AD139+AE139+AF139+AG139+AH139+AI139+AJ139+AK139+AL139</f>
        <v>670</v>
      </c>
      <c r="AA139" s="2949">
        <v>280</v>
      </c>
      <c r="AB139" s="2949">
        <v>20</v>
      </c>
      <c r="AC139" s="2949">
        <v>20</v>
      </c>
      <c r="AD139" s="2949">
        <v>20</v>
      </c>
      <c r="AE139" s="2949">
        <v>20</v>
      </c>
      <c r="AF139" s="2949">
        <v>20</v>
      </c>
      <c r="AG139" s="2949">
        <v>30</v>
      </c>
      <c r="AH139" s="2949">
        <v>140</v>
      </c>
      <c r="AI139" s="2949">
        <v>40</v>
      </c>
      <c r="AJ139" s="2949">
        <v>20</v>
      </c>
      <c r="AK139" s="2949">
        <v>20</v>
      </c>
      <c r="AL139" s="2949">
        <v>40</v>
      </c>
      <c r="AM139" s="2992">
        <f>AN139+AO139+AP139+AQ139+AR139+AS139+AT139+AU139+AV139+AW139</f>
        <v>733</v>
      </c>
      <c r="AN139" s="2949">
        <v>318</v>
      </c>
      <c r="AO139" s="2949">
        <v>20</v>
      </c>
      <c r="AP139" s="2949">
        <v>15</v>
      </c>
      <c r="AQ139" s="2949">
        <v>40</v>
      </c>
      <c r="AR139" s="2949">
        <v>40</v>
      </c>
      <c r="AS139" s="2949">
        <v>180</v>
      </c>
      <c r="AT139" s="2949">
        <v>80</v>
      </c>
      <c r="AU139" s="2949">
        <v>20</v>
      </c>
      <c r="AV139" s="2949">
        <v>10</v>
      </c>
      <c r="AW139" s="2949">
        <v>10</v>
      </c>
      <c r="AX139" s="2891"/>
      <c r="AY139" s="1160">
        <f t="shared" si="27"/>
        <v>1403</v>
      </c>
    </row>
    <row r="140" spans="1:51" s="1160" customFormat="1" ht="33" customHeight="1" x14ac:dyDescent="0.2">
      <c r="A140" s="2906" t="s">
        <v>330</v>
      </c>
      <c r="B140" s="2883" t="s">
        <v>331</v>
      </c>
      <c r="C140" s="2883">
        <v>3033291</v>
      </c>
      <c r="D140" s="2883" t="s">
        <v>332</v>
      </c>
      <c r="E140" s="2883">
        <v>5000042</v>
      </c>
      <c r="F140" s="2883" t="s">
        <v>333</v>
      </c>
      <c r="G140" s="2980" t="s">
        <v>2912</v>
      </c>
      <c r="H140" s="2981" t="s">
        <v>332</v>
      </c>
      <c r="I140" s="2887" t="s">
        <v>334</v>
      </c>
      <c r="J140" s="2982">
        <f>SUM(J141:J151)</f>
        <v>3174</v>
      </c>
      <c r="K140" s="2982">
        <f>SUM(K141:K151)</f>
        <v>791</v>
      </c>
      <c r="L140" s="2982">
        <f>SUM(L141:L151)</f>
        <v>795</v>
      </c>
      <c r="M140" s="2982">
        <f>SUM(M141:M151)</f>
        <v>792</v>
      </c>
      <c r="N140" s="2982">
        <f>SUM(N141:N151)</f>
        <v>796</v>
      </c>
      <c r="O140" s="3003" t="s">
        <v>2913</v>
      </c>
      <c r="P140" s="3004">
        <v>537959.12</v>
      </c>
      <c r="Q140" s="3004">
        <v>1150</v>
      </c>
      <c r="R140" s="3004">
        <v>0</v>
      </c>
      <c r="S140" s="3004">
        <v>0</v>
      </c>
      <c r="T140" s="3004">
        <v>0</v>
      </c>
      <c r="U140" s="2890">
        <f>+Q140-P140</f>
        <v>-536809.12</v>
      </c>
      <c r="V140" s="3004">
        <v>0</v>
      </c>
      <c r="W140" s="3005"/>
      <c r="X140" s="2982">
        <f t="shared" ref="X140:AW140" si="35">SUM(X141:X151)</f>
        <v>3174</v>
      </c>
      <c r="Y140" s="2982">
        <f t="shared" si="35"/>
        <v>0</v>
      </c>
      <c r="Z140" s="2982">
        <f t="shared" si="35"/>
        <v>1706</v>
      </c>
      <c r="AA140" s="2982">
        <f t="shared" si="35"/>
        <v>639</v>
      </c>
      <c r="AB140" s="2982">
        <f t="shared" si="35"/>
        <v>79</v>
      </c>
      <c r="AC140" s="2982">
        <f t="shared" si="35"/>
        <v>54</v>
      </c>
      <c r="AD140" s="2982">
        <f t="shared" si="35"/>
        <v>58</v>
      </c>
      <c r="AE140" s="2982">
        <f t="shared" si="35"/>
        <v>93</v>
      </c>
      <c r="AF140" s="2982">
        <f t="shared" si="35"/>
        <v>80</v>
      </c>
      <c r="AG140" s="2982">
        <f t="shared" si="35"/>
        <v>125</v>
      </c>
      <c r="AH140" s="2982">
        <f t="shared" si="35"/>
        <v>158</v>
      </c>
      <c r="AI140" s="2982">
        <f t="shared" si="35"/>
        <v>142</v>
      </c>
      <c r="AJ140" s="2982">
        <f t="shared" si="35"/>
        <v>86</v>
      </c>
      <c r="AK140" s="2982">
        <f t="shared" si="35"/>
        <v>76</v>
      </c>
      <c r="AL140" s="2982">
        <f t="shared" si="35"/>
        <v>116</v>
      </c>
      <c r="AM140" s="2982">
        <f t="shared" si="35"/>
        <v>1468</v>
      </c>
      <c r="AN140" s="2982">
        <f t="shared" si="35"/>
        <v>630</v>
      </c>
      <c r="AO140" s="2982">
        <f t="shared" si="35"/>
        <v>116</v>
      </c>
      <c r="AP140" s="2982">
        <f t="shared" si="35"/>
        <v>43</v>
      </c>
      <c r="AQ140" s="2982">
        <f t="shared" si="35"/>
        <v>52</v>
      </c>
      <c r="AR140" s="2982">
        <f t="shared" si="35"/>
        <v>101</v>
      </c>
      <c r="AS140" s="2982">
        <f t="shared" si="35"/>
        <v>227</v>
      </c>
      <c r="AT140" s="2982">
        <f t="shared" si="35"/>
        <v>166</v>
      </c>
      <c r="AU140" s="2982">
        <f t="shared" si="35"/>
        <v>42</v>
      </c>
      <c r="AV140" s="2982">
        <f t="shared" si="35"/>
        <v>39</v>
      </c>
      <c r="AW140" s="2982">
        <f t="shared" si="35"/>
        <v>52</v>
      </c>
      <c r="AX140" s="2985">
        <v>3162</v>
      </c>
      <c r="AY140" s="1160">
        <f t="shared" si="27"/>
        <v>12</v>
      </c>
    </row>
    <row r="141" spans="1:51" s="1160" customFormat="1" x14ac:dyDescent="0.2">
      <c r="A141" s="2909"/>
      <c r="B141" s="2892"/>
      <c r="C141" s="2892"/>
      <c r="D141" s="2892"/>
      <c r="E141" s="2892"/>
      <c r="F141" s="2892"/>
      <c r="G141" s="2996" t="s">
        <v>336</v>
      </c>
      <c r="H141" s="2894" t="s">
        <v>2914</v>
      </c>
      <c r="I141" s="2903"/>
      <c r="J141" s="2986">
        <f>SUM(K141:N141)</f>
        <v>2</v>
      </c>
      <c r="K141" s="2987">
        <v>0</v>
      </c>
      <c r="L141" s="2987">
        <v>1</v>
      </c>
      <c r="M141" s="2987">
        <v>0</v>
      </c>
      <c r="N141" s="2987">
        <v>1</v>
      </c>
      <c r="O141" s="2889"/>
      <c r="P141" s="2890"/>
      <c r="Q141" s="2890"/>
      <c r="R141" s="2890"/>
      <c r="S141" s="2890"/>
      <c r="T141" s="2890"/>
      <c r="U141" s="2890"/>
      <c r="V141" s="2890"/>
      <c r="W141" s="2983"/>
      <c r="X141" s="2992">
        <f>Y141+Z141+AM141</f>
        <v>2</v>
      </c>
      <c r="Y141" s="3006">
        <v>0</v>
      </c>
      <c r="Z141" s="3007">
        <f>AA141+AB141+AC141+AD141+AE141+AF141+AG141+AH141+AI141+AJ141+AK141+AL141</f>
        <v>2</v>
      </c>
      <c r="AA141" s="3006">
        <v>2</v>
      </c>
      <c r="AB141" s="3006">
        <v>0</v>
      </c>
      <c r="AC141" s="3006">
        <v>0</v>
      </c>
      <c r="AD141" s="3006">
        <v>0</v>
      </c>
      <c r="AE141" s="3006">
        <v>0</v>
      </c>
      <c r="AF141" s="3006">
        <v>0</v>
      </c>
      <c r="AG141" s="3006">
        <v>0</v>
      </c>
      <c r="AH141" s="3006">
        <v>0</v>
      </c>
      <c r="AI141" s="3006">
        <v>0</v>
      </c>
      <c r="AJ141" s="3006">
        <v>0</v>
      </c>
      <c r="AK141" s="3006">
        <v>0</v>
      </c>
      <c r="AL141" s="3006">
        <v>0</v>
      </c>
      <c r="AM141" s="3006">
        <v>0</v>
      </c>
      <c r="AN141" s="3006">
        <v>0</v>
      </c>
      <c r="AO141" s="3006">
        <v>0</v>
      </c>
      <c r="AP141" s="3006">
        <v>0</v>
      </c>
      <c r="AQ141" s="3006">
        <v>0</v>
      </c>
      <c r="AR141" s="3006">
        <v>0</v>
      </c>
      <c r="AS141" s="3006">
        <v>0</v>
      </c>
      <c r="AT141" s="3006">
        <v>0</v>
      </c>
      <c r="AU141" s="3006">
        <v>0</v>
      </c>
      <c r="AV141" s="3006">
        <v>0</v>
      </c>
      <c r="AW141" s="3006">
        <v>0</v>
      </c>
      <c r="AX141" s="2985"/>
    </row>
    <row r="142" spans="1:51" s="1160" customFormat="1" ht="16.5" x14ac:dyDescent="0.2">
      <c r="A142" s="2909"/>
      <c r="B142" s="2892"/>
      <c r="C142" s="2892"/>
      <c r="D142" s="2892"/>
      <c r="E142" s="2892"/>
      <c r="F142" s="2892"/>
      <c r="G142" s="2996" t="s">
        <v>340</v>
      </c>
      <c r="H142" s="2894" t="s">
        <v>2915</v>
      </c>
      <c r="I142" s="3008" t="s">
        <v>2916</v>
      </c>
      <c r="J142" s="2986">
        <f>SUM(K142:N142)</f>
        <v>10</v>
      </c>
      <c r="K142" s="2987">
        <v>2</v>
      </c>
      <c r="L142" s="2987">
        <v>3</v>
      </c>
      <c r="M142" s="2987">
        <v>2</v>
      </c>
      <c r="N142" s="2987">
        <v>3</v>
      </c>
      <c r="O142" s="2889"/>
      <c r="P142" s="2890"/>
      <c r="Q142" s="2890"/>
      <c r="R142" s="2890"/>
      <c r="S142" s="2890"/>
      <c r="T142" s="2890"/>
      <c r="U142" s="2890"/>
      <c r="V142" s="2890"/>
      <c r="W142" s="2983"/>
      <c r="X142" s="2992">
        <f>Y142+Z142+AM142</f>
        <v>10</v>
      </c>
      <c r="Y142" s="3006">
        <v>0</v>
      </c>
      <c r="Z142" s="3007">
        <f>AA142+AB142+AC142+AD142+AE142+AF142+AG142+AH142+AI142+AJ142+AK142+AL142</f>
        <v>10</v>
      </c>
      <c r="AA142" s="3006">
        <v>10</v>
      </c>
      <c r="AB142" s="3006">
        <v>0</v>
      </c>
      <c r="AC142" s="3006">
        <v>0</v>
      </c>
      <c r="AD142" s="3006">
        <v>0</v>
      </c>
      <c r="AE142" s="3006">
        <v>0</v>
      </c>
      <c r="AF142" s="3006">
        <v>0</v>
      </c>
      <c r="AG142" s="3006">
        <v>0</v>
      </c>
      <c r="AH142" s="3006">
        <v>0</v>
      </c>
      <c r="AI142" s="3006">
        <v>0</v>
      </c>
      <c r="AJ142" s="3006">
        <v>0</v>
      </c>
      <c r="AK142" s="3006">
        <v>0</v>
      </c>
      <c r="AL142" s="3006">
        <v>0</v>
      </c>
      <c r="AM142" s="3006">
        <v>0</v>
      </c>
      <c r="AN142" s="3006">
        <v>0</v>
      </c>
      <c r="AO142" s="3006">
        <v>0</v>
      </c>
      <c r="AP142" s="3006">
        <v>0</v>
      </c>
      <c r="AQ142" s="3006">
        <v>0</v>
      </c>
      <c r="AR142" s="3006">
        <v>0</v>
      </c>
      <c r="AS142" s="3006">
        <v>0</v>
      </c>
      <c r="AT142" s="3006">
        <v>0</v>
      </c>
      <c r="AU142" s="3006">
        <v>0</v>
      </c>
      <c r="AV142" s="3006">
        <v>0</v>
      </c>
      <c r="AW142" s="3006">
        <v>0</v>
      </c>
      <c r="AX142" s="2985"/>
    </row>
    <row r="143" spans="1:51" ht="18" x14ac:dyDescent="0.2">
      <c r="A143" s="2909"/>
      <c r="B143" s="2892"/>
      <c r="C143" s="2892"/>
      <c r="D143" s="2892"/>
      <c r="E143" s="2892"/>
      <c r="F143" s="2892"/>
      <c r="G143" s="2996" t="s">
        <v>344</v>
      </c>
      <c r="H143" s="2894" t="s">
        <v>2917</v>
      </c>
      <c r="I143" s="2887" t="s">
        <v>2916</v>
      </c>
      <c r="J143" s="2986">
        <f>K143+L143+M143+N143</f>
        <v>10</v>
      </c>
      <c r="K143" s="2987">
        <v>2</v>
      </c>
      <c r="L143" s="2987">
        <v>3</v>
      </c>
      <c r="M143" s="2987">
        <v>2</v>
      </c>
      <c r="N143" s="2987">
        <v>3</v>
      </c>
      <c r="O143" s="2997"/>
      <c r="P143" s="2988"/>
      <c r="Q143" s="2989"/>
      <c r="R143" s="2988"/>
      <c r="S143" s="2988"/>
      <c r="T143" s="2991"/>
      <c r="U143" s="2991"/>
      <c r="V143" s="2949"/>
      <c r="W143" s="2949"/>
      <c r="X143" s="2992">
        <f>Y143+Z143+AM143</f>
        <v>10</v>
      </c>
      <c r="Y143" s="2992">
        <v>0</v>
      </c>
      <c r="Z143" s="2992">
        <f t="shared" ref="Z143:Z153" si="36">AA143+AB143+AC143+AD143+AE143+AF143+AG143+AH143+AI143+AJ143+AK143+AL143</f>
        <v>5</v>
      </c>
      <c r="AA143" s="2949">
        <v>4</v>
      </c>
      <c r="AB143" s="2949">
        <v>0</v>
      </c>
      <c r="AC143" s="2949">
        <v>0</v>
      </c>
      <c r="AD143" s="2949">
        <v>0</v>
      </c>
      <c r="AE143" s="2949">
        <v>0</v>
      </c>
      <c r="AF143" s="2949">
        <v>0</v>
      </c>
      <c r="AG143" s="2949">
        <v>0</v>
      </c>
      <c r="AH143" s="2949">
        <v>1</v>
      </c>
      <c r="AI143" s="2949">
        <v>0</v>
      </c>
      <c r="AJ143" s="2949">
        <v>0</v>
      </c>
      <c r="AK143" s="2949">
        <v>0</v>
      </c>
      <c r="AL143" s="2949">
        <v>0</v>
      </c>
      <c r="AM143" s="2992">
        <f t="shared" ref="AM143:AM151" si="37">AN143+AO143+AP143+AQ143+AR143+AS143+AT143+AU143+AV143+AW143</f>
        <v>5</v>
      </c>
      <c r="AN143" s="2949">
        <v>4</v>
      </c>
      <c r="AO143" s="2949">
        <v>0</v>
      </c>
      <c r="AP143" s="2949">
        <v>0</v>
      </c>
      <c r="AQ143" s="2949">
        <v>0</v>
      </c>
      <c r="AR143" s="2949">
        <v>0</v>
      </c>
      <c r="AS143" s="2949">
        <v>1</v>
      </c>
      <c r="AT143" s="2949">
        <v>0</v>
      </c>
      <c r="AU143" s="2949">
        <v>0</v>
      </c>
      <c r="AV143" s="2949">
        <v>0</v>
      </c>
      <c r="AW143" s="2949">
        <v>0</v>
      </c>
      <c r="AX143" s="2891"/>
      <c r="AY143" s="1160">
        <f t="shared" si="27"/>
        <v>10</v>
      </c>
    </row>
    <row r="144" spans="1:51" ht="18" x14ac:dyDescent="0.2">
      <c r="A144" s="2909"/>
      <c r="B144" s="2892"/>
      <c r="C144" s="2892"/>
      <c r="D144" s="2892"/>
      <c r="E144" s="2892"/>
      <c r="F144" s="2892"/>
      <c r="G144" s="2996" t="s">
        <v>346</v>
      </c>
      <c r="H144" s="2894" t="s">
        <v>2918</v>
      </c>
      <c r="I144" s="2896"/>
      <c r="J144" s="2986">
        <f t="shared" ref="J144:J151" si="38">K144+L144+M144+N144</f>
        <v>1872</v>
      </c>
      <c r="K144" s="2987">
        <v>468</v>
      </c>
      <c r="L144" s="2987">
        <v>468</v>
      </c>
      <c r="M144" s="2987">
        <v>468</v>
      </c>
      <c r="N144" s="2987">
        <v>468</v>
      </c>
      <c r="O144" s="2997"/>
      <c r="P144" s="2988"/>
      <c r="Q144" s="2989"/>
      <c r="R144" s="2988"/>
      <c r="S144" s="2988"/>
      <c r="T144" s="2991"/>
      <c r="U144" s="2991"/>
      <c r="V144" s="2949"/>
      <c r="W144" s="2949"/>
      <c r="X144" s="2992">
        <f t="shared" ref="X144:X153" si="39">Y144+Z144+AM144</f>
        <v>1872</v>
      </c>
      <c r="Y144" s="2992">
        <v>0</v>
      </c>
      <c r="Z144" s="2992">
        <f t="shared" si="36"/>
        <v>987</v>
      </c>
      <c r="AA144" s="2949">
        <v>357</v>
      </c>
      <c r="AB144" s="2949">
        <v>45</v>
      </c>
      <c r="AC144" s="2949">
        <v>30</v>
      </c>
      <c r="AD144" s="2949">
        <v>40</v>
      </c>
      <c r="AE144" s="2949">
        <v>60</v>
      </c>
      <c r="AF144" s="2949">
        <v>50</v>
      </c>
      <c r="AG144" s="2949">
        <v>70</v>
      </c>
      <c r="AH144" s="2949">
        <v>100</v>
      </c>
      <c r="AI144" s="2949">
        <v>85</v>
      </c>
      <c r="AJ144" s="2949">
        <v>50</v>
      </c>
      <c r="AK144" s="2949">
        <v>40</v>
      </c>
      <c r="AL144" s="2949">
        <v>60</v>
      </c>
      <c r="AM144" s="2992">
        <f t="shared" si="37"/>
        <v>885</v>
      </c>
      <c r="AN144" s="2949">
        <v>360</v>
      </c>
      <c r="AO144" s="2949">
        <v>80</v>
      </c>
      <c r="AP144" s="2949">
        <v>25</v>
      </c>
      <c r="AQ144" s="2949">
        <v>30</v>
      </c>
      <c r="AR144" s="2949">
        <v>60</v>
      </c>
      <c r="AS144" s="2949">
        <v>150</v>
      </c>
      <c r="AT144" s="2949">
        <v>110</v>
      </c>
      <c r="AU144" s="2949">
        <v>20</v>
      </c>
      <c r="AV144" s="2949">
        <v>20</v>
      </c>
      <c r="AW144" s="2949">
        <v>30</v>
      </c>
      <c r="AX144" s="2891"/>
      <c r="AY144" s="1160">
        <f t="shared" si="27"/>
        <v>1872</v>
      </c>
    </row>
    <row r="145" spans="1:51" ht="16.5" customHeight="1" x14ac:dyDescent="0.2">
      <c r="A145" s="2909"/>
      <c r="B145" s="2892"/>
      <c r="C145" s="2892"/>
      <c r="D145" s="2892"/>
      <c r="E145" s="2892"/>
      <c r="F145" s="2892"/>
      <c r="G145" s="2996" t="s">
        <v>348</v>
      </c>
      <c r="H145" s="2894" t="s">
        <v>2919</v>
      </c>
      <c r="I145" s="2896"/>
      <c r="J145" s="2986">
        <f t="shared" si="38"/>
        <v>381</v>
      </c>
      <c r="K145" s="2987">
        <v>95</v>
      </c>
      <c r="L145" s="2987">
        <v>95</v>
      </c>
      <c r="M145" s="2987">
        <v>96</v>
      </c>
      <c r="N145" s="2987">
        <v>95</v>
      </c>
      <c r="O145" s="2997"/>
      <c r="P145" s="2988"/>
      <c r="Q145" s="2989"/>
      <c r="R145" s="2988"/>
      <c r="S145" s="2988"/>
      <c r="T145" s="2991"/>
      <c r="U145" s="2991"/>
      <c r="V145" s="2949"/>
      <c r="W145" s="2949"/>
      <c r="X145" s="2992">
        <f t="shared" si="39"/>
        <v>381</v>
      </c>
      <c r="Y145" s="2992">
        <v>0</v>
      </c>
      <c r="Z145" s="2992">
        <f t="shared" si="36"/>
        <v>188</v>
      </c>
      <c r="AA145" s="2949">
        <v>60</v>
      </c>
      <c r="AB145" s="2949">
        <v>10</v>
      </c>
      <c r="AC145" s="2949">
        <v>10</v>
      </c>
      <c r="AD145" s="2949">
        <v>4</v>
      </c>
      <c r="AE145" s="2949">
        <v>8</v>
      </c>
      <c r="AF145" s="2949">
        <v>6</v>
      </c>
      <c r="AG145" s="2949">
        <v>10</v>
      </c>
      <c r="AH145" s="2949">
        <v>20</v>
      </c>
      <c r="AI145" s="2949">
        <v>10</v>
      </c>
      <c r="AJ145" s="2949">
        <v>10</v>
      </c>
      <c r="AK145" s="2949">
        <v>20</v>
      </c>
      <c r="AL145" s="2949">
        <v>20</v>
      </c>
      <c r="AM145" s="2992">
        <f t="shared" si="37"/>
        <v>193</v>
      </c>
      <c r="AN145" s="2949">
        <v>60</v>
      </c>
      <c r="AO145" s="2949">
        <v>20</v>
      </c>
      <c r="AP145" s="2949">
        <v>6</v>
      </c>
      <c r="AQ145" s="2949">
        <v>8</v>
      </c>
      <c r="AR145" s="2949">
        <v>15</v>
      </c>
      <c r="AS145" s="2949">
        <v>30</v>
      </c>
      <c r="AT145" s="2949">
        <v>30</v>
      </c>
      <c r="AU145" s="2949">
        <v>8</v>
      </c>
      <c r="AV145" s="2949">
        <v>8</v>
      </c>
      <c r="AW145" s="2949">
        <v>8</v>
      </c>
      <c r="AX145" s="2891"/>
      <c r="AY145" s="1160">
        <f t="shared" si="27"/>
        <v>381</v>
      </c>
    </row>
    <row r="146" spans="1:51" ht="18" x14ac:dyDescent="0.2">
      <c r="A146" s="2909"/>
      <c r="B146" s="2892"/>
      <c r="C146" s="2892"/>
      <c r="D146" s="2892"/>
      <c r="E146" s="2892"/>
      <c r="F146" s="2892"/>
      <c r="G146" s="2996" t="s">
        <v>350</v>
      </c>
      <c r="H146" s="2894" t="s">
        <v>2920</v>
      </c>
      <c r="I146" s="2896"/>
      <c r="J146" s="2986">
        <f t="shared" si="38"/>
        <v>685</v>
      </c>
      <c r="K146" s="2987">
        <v>171</v>
      </c>
      <c r="L146" s="2987">
        <v>171</v>
      </c>
      <c r="M146" s="2987">
        <v>171</v>
      </c>
      <c r="N146" s="2987">
        <v>172</v>
      </c>
      <c r="O146" s="2997"/>
      <c r="P146" s="2988"/>
      <c r="Q146" s="2989"/>
      <c r="R146" s="2988"/>
      <c r="S146" s="2988"/>
      <c r="T146" s="2991"/>
      <c r="U146" s="2991"/>
      <c r="V146" s="2949"/>
      <c r="W146" s="2949"/>
      <c r="X146" s="2992">
        <f t="shared" si="39"/>
        <v>685</v>
      </c>
      <c r="Y146" s="2992">
        <v>0</v>
      </c>
      <c r="Z146" s="2992">
        <f t="shared" si="36"/>
        <v>400</v>
      </c>
      <c r="AA146" s="2949">
        <v>150</v>
      </c>
      <c r="AB146" s="2949">
        <v>20</v>
      </c>
      <c r="AC146" s="2949">
        <v>10</v>
      </c>
      <c r="AD146" s="2949">
        <v>10</v>
      </c>
      <c r="AE146" s="2949">
        <v>20</v>
      </c>
      <c r="AF146" s="2949">
        <v>20</v>
      </c>
      <c r="AG146" s="2949">
        <v>40</v>
      </c>
      <c r="AH146" s="2949">
        <v>30</v>
      </c>
      <c r="AI146" s="2949">
        <v>40</v>
      </c>
      <c r="AJ146" s="2949">
        <v>20</v>
      </c>
      <c r="AK146" s="2949">
        <v>10</v>
      </c>
      <c r="AL146" s="2949">
        <v>30</v>
      </c>
      <c r="AM146" s="2992">
        <f t="shared" si="37"/>
        <v>285</v>
      </c>
      <c r="AN146" s="2949">
        <v>150</v>
      </c>
      <c r="AO146" s="2949">
        <v>10</v>
      </c>
      <c r="AP146" s="2949">
        <v>8</v>
      </c>
      <c r="AQ146" s="2949">
        <v>10</v>
      </c>
      <c r="AR146" s="2949">
        <v>20</v>
      </c>
      <c r="AS146" s="2949">
        <v>40</v>
      </c>
      <c r="AT146" s="2949">
        <v>20</v>
      </c>
      <c r="AU146" s="2949">
        <v>10</v>
      </c>
      <c r="AV146" s="2949">
        <v>7</v>
      </c>
      <c r="AW146" s="2949">
        <v>10</v>
      </c>
      <c r="AX146" s="2891"/>
      <c r="AY146" s="1160">
        <f t="shared" si="27"/>
        <v>685</v>
      </c>
    </row>
    <row r="147" spans="1:51" ht="18" x14ac:dyDescent="0.2">
      <c r="A147" s="2909"/>
      <c r="B147" s="2892"/>
      <c r="C147" s="2892"/>
      <c r="D147" s="2892"/>
      <c r="E147" s="2892"/>
      <c r="F147" s="2892"/>
      <c r="G147" s="2996" t="s">
        <v>354</v>
      </c>
      <c r="H147" s="2894" t="s">
        <v>2921</v>
      </c>
      <c r="I147" s="2896"/>
      <c r="J147" s="2986">
        <f>K147+L147+M147+N147</f>
        <v>30</v>
      </c>
      <c r="K147" s="2987">
        <v>7</v>
      </c>
      <c r="L147" s="2987">
        <v>8</v>
      </c>
      <c r="M147" s="2987">
        <v>7</v>
      </c>
      <c r="N147" s="2987">
        <v>8</v>
      </c>
      <c r="O147" s="2997"/>
      <c r="P147" s="2988"/>
      <c r="Q147" s="2989"/>
      <c r="R147" s="2988"/>
      <c r="S147" s="2988"/>
      <c r="T147" s="2991"/>
      <c r="U147" s="2991"/>
      <c r="V147" s="2949"/>
      <c r="W147" s="2949"/>
      <c r="X147" s="2992">
        <f t="shared" si="39"/>
        <v>30</v>
      </c>
      <c r="Y147" s="2992">
        <v>0</v>
      </c>
      <c r="Z147" s="2992">
        <f t="shared" si="36"/>
        <v>17</v>
      </c>
      <c r="AA147" s="2949">
        <v>4</v>
      </c>
      <c r="AB147" s="2949">
        <v>1</v>
      </c>
      <c r="AC147" s="2949">
        <v>1</v>
      </c>
      <c r="AD147" s="2949">
        <v>1</v>
      </c>
      <c r="AE147" s="2949">
        <v>1</v>
      </c>
      <c r="AF147" s="2949">
        <v>1</v>
      </c>
      <c r="AG147" s="2949">
        <v>1</v>
      </c>
      <c r="AH147" s="2949">
        <v>2</v>
      </c>
      <c r="AI147" s="2949">
        <v>2</v>
      </c>
      <c r="AJ147" s="2949">
        <v>1</v>
      </c>
      <c r="AK147" s="2949">
        <v>1</v>
      </c>
      <c r="AL147" s="2949">
        <v>1</v>
      </c>
      <c r="AM147" s="2992">
        <f t="shared" si="37"/>
        <v>13</v>
      </c>
      <c r="AN147" s="2949">
        <v>4</v>
      </c>
      <c r="AO147" s="2949">
        <v>1</v>
      </c>
      <c r="AP147" s="2949">
        <v>1</v>
      </c>
      <c r="AQ147" s="2949">
        <v>1</v>
      </c>
      <c r="AR147" s="2949">
        <v>1</v>
      </c>
      <c r="AS147" s="2949">
        <v>1</v>
      </c>
      <c r="AT147" s="2949">
        <v>1</v>
      </c>
      <c r="AU147" s="2949">
        <v>1</v>
      </c>
      <c r="AV147" s="2949">
        <v>1</v>
      </c>
      <c r="AW147" s="2949">
        <v>1</v>
      </c>
      <c r="AX147" s="2891"/>
      <c r="AY147" s="1160">
        <f t="shared" si="27"/>
        <v>30</v>
      </c>
    </row>
    <row r="148" spans="1:51" ht="18" x14ac:dyDescent="0.2">
      <c r="A148" s="2909"/>
      <c r="B148" s="2892"/>
      <c r="C148" s="2892"/>
      <c r="D148" s="2892"/>
      <c r="E148" s="2892"/>
      <c r="F148" s="2892"/>
      <c r="G148" s="2996" t="s">
        <v>356</v>
      </c>
      <c r="H148" s="2894" t="s">
        <v>2922</v>
      </c>
      <c r="I148" s="2903"/>
      <c r="J148" s="2986">
        <f>K148+L148+M148+N148</f>
        <v>43</v>
      </c>
      <c r="K148" s="2987">
        <v>10</v>
      </c>
      <c r="L148" s="2987">
        <v>11</v>
      </c>
      <c r="M148" s="2987">
        <v>11</v>
      </c>
      <c r="N148" s="2987">
        <v>11</v>
      </c>
      <c r="O148" s="2997"/>
      <c r="P148" s="2988"/>
      <c r="Q148" s="2989"/>
      <c r="R148" s="2988"/>
      <c r="S148" s="2988"/>
      <c r="T148" s="2991"/>
      <c r="U148" s="2991"/>
      <c r="V148" s="2949"/>
      <c r="W148" s="2949"/>
      <c r="X148" s="2992">
        <f t="shared" si="39"/>
        <v>43</v>
      </c>
      <c r="Y148" s="2992">
        <v>0</v>
      </c>
      <c r="Z148" s="2992">
        <f t="shared" si="36"/>
        <v>24</v>
      </c>
      <c r="AA148" s="2949">
        <v>6</v>
      </c>
      <c r="AB148" s="2949">
        <v>1</v>
      </c>
      <c r="AC148" s="2949">
        <v>1</v>
      </c>
      <c r="AD148" s="2949">
        <v>1</v>
      </c>
      <c r="AE148" s="2949">
        <v>2</v>
      </c>
      <c r="AF148" s="2949">
        <v>1</v>
      </c>
      <c r="AG148" s="2949">
        <v>2</v>
      </c>
      <c r="AH148" s="2949">
        <v>2</v>
      </c>
      <c r="AI148" s="2949">
        <v>2</v>
      </c>
      <c r="AJ148" s="2949">
        <v>2</v>
      </c>
      <c r="AK148" s="2949">
        <v>2</v>
      </c>
      <c r="AL148" s="2949">
        <v>2</v>
      </c>
      <c r="AM148" s="2992">
        <f t="shared" si="37"/>
        <v>19</v>
      </c>
      <c r="AN148" s="2949">
        <v>6</v>
      </c>
      <c r="AO148" s="2949">
        <v>2</v>
      </c>
      <c r="AP148" s="2949">
        <v>1</v>
      </c>
      <c r="AQ148" s="2949">
        <v>1</v>
      </c>
      <c r="AR148" s="2949">
        <v>2</v>
      </c>
      <c r="AS148" s="2949">
        <v>2</v>
      </c>
      <c r="AT148" s="2949">
        <v>2</v>
      </c>
      <c r="AU148" s="2949">
        <v>1</v>
      </c>
      <c r="AV148" s="2949">
        <v>1</v>
      </c>
      <c r="AW148" s="2949">
        <v>1</v>
      </c>
      <c r="AX148" s="2891"/>
      <c r="AY148" s="1160">
        <f t="shared" si="27"/>
        <v>43</v>
      </c>
    </row>
    <row r="149" spans="1:51" ht="18" x14ac:dyDescent="0.2">
      <c r="A149" s="2909"/>
      <c r="B149" s="2892"/>
      <c r="C149" s="2892"/>
      <c r="D149" s="2892"/>
      <c r="E149" s="2892"/>
      <c r="F149" s="2892"/>
      <c r="G149" s="2996" t="s">
        <v>360</v>
      </c>
      <c r="H149" s="2894" t="s">
        <v>2923</v>
      </c>
      <c r="I149" s="2887" t="s">
        <v>2916</v>
      </c>
      <c r="J149" s="2986">
        <f t="shared" si="38"/>
        <v>60</v>
      </c>
      <c r="K149" s="2987">
        <v>15</v>
      </c>
      <c r="L149" s="2987">
        <v>15</v>
      </c>
      <c r="M149" s="2987">
        <v>15</v>
      </c>
      <c r="N149" s="2987">
        <v>15</v>
      </c>
      <c r="O149" s="2997"/>
      <c r="P149" s="2988"/>
      <c r="Q149" s="2989"/>
      <c r="R149" s="2988"/>
      <c r="S149" s="2988"/>
      <c r="T149" s="2991"/>
      <c r="U149" s="2991"/>
      <c r="V149" s="2949"/>
      <c r="W149" s="2949"/>
      <c r="X149" s="2992">
        <f t="shared" si="39"/>
        <v>60</v>
      </c>
      <c r="Y149" s="2992">
        <v>0</v>
      </c>
      <c r="Z149" s="2992">
        <f t="shared" si="36"/>
        <v>32</v>
      </c>
      <c r="AA149" s="2949">
        <v>10</v>
      </c>
      <c r="AB149" s="2949">
        <v>2</v>
      </c>
      <c r="AC149" s="2949">
        <v>2</v>
      </c>
      <c r="AD149" s="2949">
        <v>2</v>
      </c>
      <c r="AE149" s="2949">
        <v>2</v>
      </c>
      <c r="AF149" s="2949">
        <v>2</v>
      </c>
      <c r="AG149" s="2949">
        <v>2</v>
      </c>
      <c r="AH149" s="2949">
        <v>2</v>
      </c>
      <c r="AI149" s="2949">
        <v>2</v>
      </c>
      <c r="AJ149" s="2949">
        <v>2</v>
      </c>
      <c r="AK149" s="2949">
        <v>2</v>
      </c>
      <c r="AL149" s="2949">
        <v>2</v>
      </c>
      <c r="AM149" s="2992">
        <f t="shared" si="37"/>
        <v>28</v>
      </c>
      <c r="AN149" s="2949">
        <v>10</v>
      </c>
      <c r="AO149" s="2949">
        <v>2</v>
      </c>
      <c r="AP149" s="2949">
        <v>2</v>
      </c>
      <c r="AQ149" s="2949">
        <v>2</v>
      </c>
      <c r="AR149" s="2949">
        <v>2</v>
      </c>
      <c r="AS149" s="2949">
        <v>2</v>
      </c>
      <c r="AT149" s="2949">
        <v>2</v>
      </c>
      <c r="AU149" s="2949">
        <v>2</v>
      </c>
      <c r="AV149" s="2949">
        <v>2</v>
      </c>
      <c r="AW149" s="2949">
        <v>2</v>
      </c>
      <c r="AX149" s="2891"/>
      <c r="AY149" s="1160">
        <f t="shared" si="27"/>
        <v>60</v>
      </c>
    </row>
    <row r="150" spans="1:51" ht="16.5" customHeight="1" x14ac:dyDescent="0.2">
      <c r="A150" s="2909"/>
      <c r="B150" s="2892"/>
      <c r="C150" s="2892"/>
      <c r="D150" s="2892"/>
      <c r="E150" s="2892"/>
      <c r="F150" s="2892"/>
      <c r="G150" s="2996" t="s">
        <v>362</v>
      </c>
      <c r="H150" s="2894" t="s">
        <v>2924</v>
      </c>
      <c r="I150" s="2896"/>
      <c r="J150" s="2986">
        <f t="shared" si="38"/>
        <v>21</v>
      </c>
      <c r="K150" s="2987">
        <v>6</v>
      </c>
      <c r="L150" s="2987">
        <v>5</v>
      </c>
      <c r="M150" s="2987">
        <v>5</v>
      </c>
      <c r="N150" s="2987">
        <v>5</v>
      </c>
      <c r="O150" s="2997"/>
      <c r="P150" s="2988"/>
      <c r="Q150" s="2989"/>
      <c r="R150" s="2988"/>
      <c r="S150" s="2988"/>
      <c r="T150" s="2991"/>
      <c r="U150" s="2991"/>
      <c r="V150" s="2949"/>
      <c r="W150" s="2949"/>
      <c r="X150" s="2992">
        <f t="shared" si="39"/>
        <v>21</v>
      </c>
      <c r="Y150" s="2992">
        <v>0</v>
      </c>
      <c r="Z150" s="2992">
        <f t="shared" si="36"/>
        <v>11</v>
      </c>
      <c r="AA150" s="2949">
        <v>6</v>
      </c>
      <c r="AB150" s="2949">
        <v>0</v>
      </c>
      <c r="AC150" s="2949">
        <v>0</v>
      </c>
      <c r="AD150" s="2949">
        <v>0</v>
      </c>
      <c r="AE150" s="2949">
        <v>0</v>
      </c>
      <c r="AF150" s="2949">
        <v>0</v>
      </c>
      <c r="AG150" s="2949">
        <v>0</v>
      </c>
      <c r="AH150" s="2949">
        <v>1</v>
      </c>
      <c r="AI150" s="2949">
        <v>1</v>
      </c>
      <c r="AJ150" s="2949">
        <v>1</v>
      </c>
      <c r="AK150" s="2949">
        <v>1</v>
      </c>
      <c r="AL150" s="2949">
        <v>1</v>
      </c>
      <c r="AM150" s="2992">
        <f t="shared" si="37"/>
        <v>10</v>
      </c>
      <c r="AN150" s="2949">
        <v>6</v>
      </c>
      <c r="AO150" s="2949">
        <v>1</v>
      </c>
      <c r="AP150" s="2949">
        <v>0</v>
      </c>
      <c r="AQ150" s="2949">
        <v>0</v>
      </c>
      <c r="AR150" s="2949">
        <v>1</v>
      </c>
      <c r="AS150" s="2949">
        <v>1</v>
      </c>
      <c r="AT150" s="2949">
        <v>1</v>
      </c>
      <c r="AU150" s="2949">
        <v>0</v>
      </c>
      <c r="AV150" s="2949">
        <v>0</v>
      </c>
      <c r="AW150" s="2949">
        <v>0</v>
      </c>
      <c r="AX150" s="2891"/>
      <c r="AY150" s="1160">
        <f t="shared" si="27"/>
        <v>21</v>
      </c>
    </row>
    <row r="151" spans="1:51" ht="16.5" customHeight="1" x14ac:dyDescent="0.2">
      <c r="A151" s="2909"/>
      <c r="B151" s="2892"/>
      <c r="C151" s="2892"/>
      <c r="D151" s="2892"/>
      <c r="E151" s="2892"/>
      <c r="F151" s="2892"/>
      <c r="G151" s="2996" t="s">
        <v>364</v>
      </c>
      <c r="H151" s="2894" t="s">
        <v>2925</v>
      </c>
      <c r="I151" s="2896"/>
      <c r="J151" s="2986">
        <f t="shared" si="38"/>
        <v>60</v>
      </c>
      <c r="K151" s="2987">
        <v>15</v>
      </c>
      <c r="L151" s="2987">
        <v>15</v>
      </c>
      <c r="M151" s="2987">
        <v>15</v>
      </c>
      <c r="N151" s="2987">
        <v>15</v>
      </c>
      <c r="O151" s="2997"/>
      <c r="P151" s="2988"/>
      <c r="Q151" s="2989"/>
      <c r="R151" s="2988"/>
      <c r="S151" s="2988"/>
      <c r="T151" s="2991"/>
      <c r="U151" s="2991"/>
      <c r="V151" s="2949"/>
      <c r="W151" s="2949"/>
      <c r="X151" s="2992">
        <f t="shared" si="39"/>
        <v>60</v>
      </c>
      <c r="Y151" s="2992">
        <v>0</v>
      </c>
      <c r="Z151" s="2992">
        <f t="shared" si="36"/>
        <v>30</v>
      </c>
      <c r="AA151" s="2949">
        <v>30</v>
      </c>
      <c r="AB151" s="2949">
        <v>0</v>
      </c>
      <c r="AC151" s="2949">
        <v>0</v>
      </c>
      <c r="AD151" s="2949">
        <v>0</v>
      </c>
      <c r="AE151" s="2949">
        <v>0</v>
      </c>
      <c r="AF151" s="2949">
        <v>0</v>
      </c>
      <c r="AG151" s="2949">
        <v>0</v>
      </c>
      <c r="AH151" s="2949">
        <v>0</v>
      </c>
      <c r="AI151" s="2949">
        <v>0</v>
      </c>
      <c r="AJ151" s="2949">
        <v>0</v>
      </c>
      <c r="AK151" s="2949">
        <v>0</v>
      </c>
      <c r="AL151" s="2949">
        <v>0</v>
      </c>
      <c r="AM151" s="2992">
        <f t="shared" si="37"/>
        <v>30</v>
      </c>
      <c r="AN151" s="2949">
        <v>30</v>
      </c>
      <c r="AO151" s="2949">
        <v>0</v>
      </c>
      <c r="AP151" s="2949">
        <v>0</v>
      </c>
      <c r="AQ151" s="2949">
        <v>0</v>
      </c>
      <c r="AR151" s="2949">
        <v>0</v>
      </c>
      <c r="AS151" s="2949">
        <v>0</v>
      </c>
      <c r="AT151" s="2949">
        <v>0</v>
      </c>
      <c r="AU151" s="2949">
        <v>0</v>
      </c>
      <c r="AV151" s="2949">
        <v>0</v>
      </c>
      <c r="AW151" s="2949">
        <v>0</v>
      </c>
      <c r="AX151" s="2891"/>
      <c r="AY151" s="1160">
        <f t="shared" si="27"/>
        <v>60</v>
      </c>
    </row>
    <row r="152" spans="1:51" s="1160" customFormat="1" ht="18" x14ac:dyDescent="0.2">
      <c r="A152" s="2909"/>
      <c r="B152" s="2892"/>
      <c r="C152" s="2892"/>
      <c r="D152" s="2892"/>
      <c r="E152" s="2892"/>
      <c r="F152" s="2892"/>
      <c r="G152" s="2996" t="s">
        <v>338</v>
      </c>
      <c r="H152" s="2894" t="s">
        <v>2926</v>
      </c>
      <c r="I152" s="2896"/>
      <c r="J152" s="3009">
        <f>SUM(K152:N152)</f>
        <v>1</v>
      </c>
      <c r="K152" s="2987">
        <v>0</v>
      </c>
      <c r="L152" s="2987">
        <v>0</v>
      </c>
      <c r="M152" s="2987">
        <v>1</v>
      </c>
      <c r="N152" s="2987">
        <v>0</v>
      </c>
      <c r="O152" s="2889"/>
      <c r="P152" s="2890"/>
      <c r="Q152" s="2890"/>
      <c r="R152" s="2890"/>
      <c r="S152" s="2890"/>
      <c r="T152" s="2890"/>
      <c r="U152" s="2890"/>
      <c r="V152" s="2890"/>
      <c r="W152" s="2983"/>
      <c r="X152" s="2992">
        <f t="shared" si="39"/>
        <v>1</v>
      </c>
      <c r="Y152" s="3006">
        <v>0</v>
      </c>
      <c r="Z152" s="3007">
        <f t="shared" si="36"/>
        <v>1</v>
      </c>
      <c r="AA152" s="3006">
        <v>1</v>
      </c>
      <c r="AB152" s="3006">
        <v>0</v>
      </c>
      <c r="AC152" s="3006">
        <v>0</v>
      </c>
      <c r="AD152" s="3006">
        <v>0</v>
      </c>
      <c r="AE152" s="3006">
        <v>0</v>
      </c>
      <c r="AF152" s="3006">
        <v>0</v>
      </c>
      <c r="AG152" s="3006">
        <v>0</v>
      </c>
      <c r="AH152" s="3006">
        <v>0</v>
      </c>
      <c r="AI152" s="3006">
        <v>0</v>
      </c>
      <c r="AJ152" s="3006">
        <v>0</v>
      </c>
      <c r="AK152" s="3006">
        <v>0</v>
      </c>
      <c r="AL152" s="3006">
        <v>0</v>
      </c>
      <c r="AM152" s="3006">
        <v>0</v>
      </c>
      <c r="AN152" s="3006">
        <v>0</v>
      </c>
      <c r="AO152" s="3006">
        <v>0</v>
      </c>
      <c r="AP152" s="3006">
        <v>0</v>
      </c>
      <c r="AQ152" s="3006">
        <v>0</v>
      </c>
      <c r="AR152" s="3006">
        <v>0</v>
      </c>
      <c r="AS152" s="3006">
        <v>0</v>
      </c>
      <c r="AT152" s="3006">
        <v>0</v>
      </c>
      <c r="AU152" s="3006">
        <v>0</v>
      </c>
      <c r="AV152" s="3006">
        <v>0</v>
      </c>
      <c r="AW152" s="3006">
        <v>0</v>
      </c>
      <c r="AX152" s="2985"/>
    </row>
    <row r="153" spans="1:51" s="1160" customFormat="1" ht="18" x14ac:dyDescent="0.2">
      <c r="A153" s="2909"/>
      <c r="B153" s="2892"/>
      <c r="C153" s="2892"/>
      <c r="D153" s="2892"/>
      <c r="E153" s="2892"/>
      <c r="F153" s="2892"/>
      <c r="G153" s="2996" t="s">
        <v>342</v>
      </c>
      <c r="H153" s="2894" t="s">
        <v>2927</v>
      </c>
      <c r="I153" s="2896"/>
      <c r="J153" s="3010">
        <f>SUM(K153:N153)</f>
        <v>1</v>
      </c>
      <c r="K153" s="2987">
        <v>0</v>
      </c>
      <c r="L153" s="2987">
        <v>0</v>
      </c>
      <c r="M153" s="2987">
        <v>0</v>
      </c>
      <c r="N153" s="2987">
        <v>1</v>
      </c>
      <c r="O153" s="3011"/>
      <c r="P153" s="3012"/>
      <c r="Q153" s="3012"/>
      <c r="R153" s="3012"/>
      <c r="S153" s="3012"/>
      <c r="T153" s="3012"/>
      <c r="U153" s="3012"/>
      <c r="V153" s="3012"/>
      <c r="W153" s="3013"/>
      <c r="X153" s="2992">
        <f t="shared" si="39"/>
        <v>1</v>
      </c>
      <c r="Y153" s="3006">
        <v>0</v>
      </c>
      <c r="Z153" s="3007">
        <f t="shared" si="36"/>
        <v>1</v>
      </c>
      <c r="AA153" s="3006">
        <v>1</v>
      </c>
      <c r="AB153" s="3006">
        <v>0</v>
      </c>
      <c r="AC153" s="3006">
        <v>0</v>
      </c>
      <c r="AD153" s="3006">
        <v>0</v>
      </c>
      <c r="AE153" s="3006">
        <v>0</v>
      </c>
      <c r="AF153" s="3006">
        <v>0</v>
      </c>
      <c r="AG153" s="3006">
        <v>0</v>
      </c>
      <c r="AH153" s="3006">
        <v>0</v>
      </c>
      <c r="AI153" s="3006">
        <v>0</v>
      </c>
      <c r="AJ153" s="3006">
        <v>0</v>
      </c>
      <c r="AK153" s="3006">
        <v>0</v>
      </c>
      <c r="AL153" s="3006">
        <v>0</v>
      </c>
      <c r="AM153" s="3006">
        <v>0</v>
      </c>
      <c r="AN153" s="3006">
        <v>0</v>
      </c>
      <c r="AO153" s="3006">
        <v>0</v>
      </c>
      <c r="AP153" s="3006">
        <v>0</v>
      </c>
      <c r="AQ153" s="3006">
        <v>0</v>
      </c>
      <c r="AR153" s="3006">
        <v>0</v>
      </c>
      <c r="AS153" s="3006">
        <v>0</v>
      </c>
      <c r="AT153" s="3006">
        <v>0</v>
      </c>
      <c r="AU153" s="3006">
        <v>0</v>
      </c>
      <c r="AV153" s="3006">
        <v>0</v>
      </c>
      <c r="AW153" s="3006">
        <v>0</v>
      </c>
      <c r="AX153" s="2985"/>
    </row>
    <row r="154" spans="1:51" ht="18" x14ac:dyDescent="0.2">
      <c r="A154" s="2909"/>
      <c r="B154" s="2892"/>
      <c r="C154" s="2892"/>
      <c r="D154" s="2892"/>
      <c r="E154" s="2892"/>
      <c r="F154" s="2892"/>
      <c r="G154" s="2996" t="s">
        <v>352</v>
      </c>
      <c r="H154" s="2894" t="s">
        <v>2928</v>
      </c>
      <c r="I154" s="2903"/>
      <c r="J154" s="2992">
        <v>7</v>
      </c>
      <c r="K154" s="2987">
        <v>2</v>
      </c>
      <c r="L154" s="2987">
        <v>2</v>
      </c>
      <c r="M154" s="2987">
        <v>1</v>
      </c>
      <c r="N154" s="2987">
        <v>2</v>
      </c>
      <c r="O154" s="2997"/>
      <c r="P154" s="2988"/>
      <c r="Q154" s="2989"/>
      <c r="R154" s="2988"/>
      <c r="S154" s="2988"/>
      <c r="T154" s="2991"/>
      <c r="U154" s="2991"/>
      <c r="V154" s="2949"/>
      <c r="W154" s="2949"/>
      <c r="X154" s="2992">
        <f>Y154+Z154+AM154</f>
        <v>7</v>
      </c>
      <c r="Y154" s="2992">
        <v>0</v>
      </c>
      <c r="Z154" s="2992">
        <f>AA154+AB154+AC154+AD154+AE154+AF154+AG154+AH154+AI154+AJ154+AK154+AL154</f>
        <v>4</v>
      </c>
      <c r="AA154" s="2949">
        <v>2</v>
      </c>
      <c r="AB154" s="2949">
        <v>0</v>
      </c>
      <c r="AC154" s="2949">
        <v>0</v>
      </c>
      <c r="AD154" s="2949">
        <v>0</v>
      </c>
      <c r="AE154" s="2949">
        <v>0</v>
      </c>
      <c r="AF154" s="2949">
        <v>0</v>
      </c>
      <c r="AG154" s="2949">
        <v>0</v>
      </c>
      <c r="AH154" s="2949">
        <v>1</v>
      </c>
      <c r="AI154" s="2949">
        <v>0</v>
      </c>
      <c r="AJ154" s="2949">
        <v>0</v>
      </c>
      <c r="AK154" s="2949">
        <v>0</v>
      </c>
      <c r="AL154" s="2949">
        <v>1</v>
      </c>
      <c r="AM154" s="2992">
        <f>AN154+AO154+AP154+AQ154+AR154+AS154+AT154+AU154+AV154+AW154</f>
        <v>3</v>
      </c>
      <c r="AN154" s="2949">
        <v>2</v>
      </c>
      <c r="AO154" s="2949">
        <v>0</v>
      </c>
      <c r="AP154" s="2949">
        <v>0</v>
      </c>
      <c r="AQ154" s="2949">
        <v>0</v>
      </c>
      <c r="AR154" s="2949">
        <v>0</v>
      </c>
      <c r="AS154" s="2949">
        <v>1</v>
      </c>
      <c r="AT154" s="2949">
        <v>0</v>
      </c>
      <c r="AU154" s="2949">
        <v>0</v>
      </c>
      <c r="AV154" s="2949">
        <v>0</v>
      </c>
      <c r="AW154" s="2949">
        <v>0</v>
      </c>
      <c r="AX154" s="2891"/>
      <c r="AY154" s="1160">
        <f t="shared" si="27"/>
        <v>7</v>
      </c>
    </row>
    <row r="155" spans="1:51" ht="18" x14ac:dyDescent="0.2">
      <c r="A155" s="2944"/>
      <c r="B155" s="2901"/>
      <c r="C155" s="2901"/>
      <c r="D155" s="2901"/>
      <c r="E155" s="2901"/>
      <c r="F155" s="2901"/>
      <c r="G155" s="2996" t="s">
        <v>358</v>
      </c>
      <c r="H155" s="2894" t="s">
        <v>2929</v>
      </c>
      <c r="I155" s="2999" t="s">
        <v>2930</v>
      </c>
      <c r="J155" s="2992">
        <v>2</v>
      </c>
      <c r="K155" s="2987">
        <v>1</v>
      </c>
      <c r="L155" s="2987">
        <v>0</v>
      </c>
      <c r="M155" s="2987">
        <v>1</v>
      </c>
      <c r="N155" s="2987">
        <v>0</v>
      </c>
      <c r="O155" s="2997"/>
      <c r="P155" s="2988"/>
      <c r="Q155" s="2989"/>
      <c r="R155" s="2988"/>
      <c r="S155" s="2988"/>
      <c r="T155" s="2991"/>
      <c r="U155" s="2991"/>
      <c r="V155" s="2949"/>
      <c r="W155" s="2949"/>
      <c r="X155" s="2992">
        <f>Y155+Z155+AM155</f>
        <v>2</v>
      </c>
      <c r="Y155" s="2992">
        <v>0</v>
      </c>
      <c r="Z155" s="2992">
        <f>AA155+AB155+AC155+AD155+AE155+AF155+AG155+AH155+AI155+AJ155+AK155+AL155</f>
        <v>1</v>
      </c>
      <c r="AA155" s="2949">
        <v>1</v>
      </c>
      <c r="AB155" s="2949">
        <v>0</v>
      </c>
      <c r="AC155" s="2949">
        <v>0</v>
      </c>
      <c r="AD155" s="2949">
        <v>0</v>
      </c>
      <c r="AE155" s="2949">
        <v>0</v>
      </c>
      <c r="AF155" s="2949">
        <v>0</v>
      </c>
      <c r="AG155" s="2949">
        <v>0</v>
      </c>
      <c r="AH155" s="2949">
        <v>0</v>
      </c>
      <c r="AI155" s="2949">
        <v>0</v>
      </c>
      <c r="AJ155" s="2949">
        <v>0</v>
      </c>
      <c r="AK155" s="2949">
        <v>0</v>
      </c>
      <c r="AL155" s="2949">
        <v>0</v>
      </c>
      <c r="AM155" s="2992">
        <f>AN155+AO155+AP155+AQ155+AR155+AS155+AT155+AU155+AV155+AW155</f>
        <v>1</v>
      </c>
      <c r="AN155" s="2949">
        <v>1</v>
      </c>
      <c r="AO155" s="2949">
        <v>0</v>
      </c>
      <c r="AP155" s="2949">
        <v>0</v>
      </c>
      <c r="AQ155" s="2949">
        <v>0</v>
      </c>
      <c r="AR155" s="2949">
        <v>0</v>
      </c>
      <c r="AS155" s="2949">
        <v>0</v>
      </c>
      <c r="AT155" s="2949">
        <v>0</v>
      </c>
      <c r="AU155" s="2949">
        <v>0</v>
      </c>
      <c r="AV155" s="2949">
        <v>0</v>
      </c>
      <c r="AW155" s="2949">
        <v>0</v>
      </c>
      <c r="AX155" s="2891"/>
      <c r="AY155" s="1160">
        <f t="shared" si="27"/>
        <v>2</v>
      </c>
    </row>
    <row r="156" spans="1:51" s="1160" customFormat="1" ht="44.25" customHeight="1" x14ac:dyDescent="0.2">
      <c r="A156" s="2947" t="s">
        <v>366</v>
      </c>
      <c r="B156" s="2957" t="s">
        <v>367</v>
      </c>
      <c r="C156" s="2882">
        <v>3033292</v>
      </c>
      <c r="D156" s="2957" t="s">
        <v>368</v>
      </c>
      <c r="E156" s="2882">
        <v>5000043</v>
      </c>
      <c r="F156" s="2957" t="s">
        <v>369</v>
      </c>
      <c r="G156" s="2980" t="s">
        <v>2931</v>
      </c>
      <c r="H156" s="2981" t="s">
        <v>368</v>
      </c>
      <c r="I156" s="3000" t="s">
        <v>293</v>
      </c>
      <c r="J156" s="2982">
        <f>+J157</f>
        <v>3384</v>
      </c>
      <c r="K156" s="2982">
        <f>+K157</f>
        <v>846</v>
      </c>
      <c r="L156" s="2982">
        <f>+L157</f>
        <v>846</v>
      </c>
      <c r="M156" s="2982">
        <f>+M157</f>
        <v>846</v>
      </c>
      <c r="N156" s="2982">
        <f>+N157</f>
        <v>846</v>
      </c>
      <c r="O156" s="2889" t="s">
        <v>2932</v>
      </c>
      <c r="P156" s="2890">
        <v>157274.62</v>
      </c>
      <c r="Q156" s="2890">
        <v>156495</v>
      </c>
      <c r="R156" s="2890">
        <v>0</v>
      </c>
      <c r="S156" s="2890">
        <v>0</v>
      </c>
      <c r="T156" s="2890">
        <v>0</v>
      </c>
      <c r="U156" s="2890">
        <f>+Q156-P156</f>
        <v>-779.61999999999534</v>
      </c>
      <c r="V156" s="2890">
        <v>124429</v>
      </c>
      <c r="W156" s="2983"/>
      <c r="X156" s="2982">
        <f t="shared" ref="X156:AW156" si="40">+X157</f>
        <v>3384</v>
      </c>
      <c r="Y156" s="2982">
        <f t="shared" si="40"/>
        <v>0</v>
      </c>
      <c r="Z156" s="2982">
        <f t="shared" si="40"/>
        <v>1907</v>
      </c>
      <c r="AA156" s="2982">
        <f t="shared" si="40"/>
        <v>550</v>
      </c>
      <c r="AB156" s="2982">
        <f t="shared" si="40"/>
        <v>73</v>
      </c>
      <c r="AC156" s="2982">
        <f t="shared" si="40"/>
        <v>119</v>
      </c>
      <c r="AD156" s="2982">
        <f t="shared" si="40"/>
        <v>36</v>
      </c>
      <c r="AE156" s="2982">
        <f t="shared" si="40"/>
        <v>59</v>
      </c>
      <c r="AF156" s="2982">
        <f t="shared" si="40"/>
        <v>86</v>
      </c>
      <c r="AG156" s="2982">
        <f t="shared" si="40"/>
        <v>146</v>
      </c>
      <c r="AH156" s="2982">
        <f t="shared" si="40"/>
        <v>220</v>
      </c>
      <c r="AI156" s="2982">
        <f t="shared" si="40"/>
        <v>200</v>
      </c>
      <c r="AJ156" s="2982">
        <f t="shared" si="40"/>
        <v>144</v>
      </c>
      <c r="AK156" s="2982">
        <f t="shared" si="40"/>
        <v>94</v>
      </c>
      <c r="AL156" s="2982">
        <f t="shared" si="40"/>
        <v>180</v>
      </c>
      <c r="AM156" s="2982">
        <f t="shared" si="40"/>
        <v>1477</v>
      </c>
      <c r="AN156" s="2982">
        <f t="shared" si="40"/>
        <v>580</v>
      </c>
      <c r="AO156" s="2982">
        <f t="shared" si="40"/>
        <v>100</v>
      </c>
      <c r="AP156" s="2982">
        <f t="shared" si="40"/>
        <v>40</v>
      </c>
      <c r="AQ156" s="2982">
        <f t="shared" si="40"/>
        <v>80</v>
      </c>
      <c r="AR156" s="2982">
        <f t="shared" si="40"/>
        <v>130</v>
      </c>
      <c r="AS156" s="2982">
        <f t="shared" si="40"/>
        <v>250</v>
      </c>
      <c r="AT156" s="2982">
        <f t="shared" si="40"/>
        <v>177</v>
      </c>
      <c r="AU156" s="2982">
        <f t="shared" si="40"/>
        <v>60</v>
      </c>
      <c r="AV156" s="2982">
        <f t="shared" si="40"/>
        <v>30</v>
      </c>
      <c r="AW156" s="2982">
        <f t="shared" si="40"/>
        <v>30</v>
      </c>
      <c r="AX156" s="2985">
        <v>3384</v>
      </c>
      <c r="AY156" s="1160">
        <f t="shared" si="27"/>
        <v>0</v>
      </c>
    </row>
    <row r="157" spans="1:51" ht="27" x14ac:dyDescent="0.2">
      <c r="A157" s="2947"/>
      <c r="B157" s="2957"/>
      <c r="C157" s="2882"/>
      <c r="D157" s="2957"/>
      <c r="E157" s="2882"/>
      <c r="F157" s="2957"/>
      <c r="G157" s="2996" t="s">
        <v>370</v>
      </c>
      <c r="H157" s="2894" t="s">
        <v>2933</v>
      </c>
      <c r="I157" s="2999" t="s">
        <v>2934</v>
      </c>
      <c r="J157" s="2986">
        <f>K157+L157+M157+N157</f>
        <v>3384</v>
      </c>
      <c r="K157" s="2987">
        <v>846</v>
      </c>
      <c r="L157" s="2987">
        <v>846</v>
      </c>
      <c r="M157" s="2987">
        <v>846</v>
      </c>
      <c r="N157" s="2987">
        <v>846</v>
      </c>
      <c r="O157" s="2997"/>
      <c r="P157" s="2988"/>
      <c r="Q157" s="2989"/>
      <c r="R157" s="2988"/>
      <c r="S157" s="2988"/>
      <c r="T157" s="2991"/>
      <c r="U157" s="2991"/>
      <c r="V157" s="2949"/>
      <c r="W157" s="2949"/>
      <c r="X157" s="2992">
        <f>Y157+Z157+AM157</f>
        <v>3384</v>
      </c>
      <c r="Y157" s="2992">
        <v>0</v>
      </c>
      <c r="Z157" s="2992">
        <f>AA157+AB157+AC157+AD157+AE157+AF157+AG157+AH157+AI157+AJ157+AK157+AL157</f>
        <v>1907</v>
      </c>
      <c r="AA157" s="3014">
        <v>550</v>
      </c>
      <c r="AB157" s="3014">
        <v>73</v>
      </c>
      <c r="AC157" s="3014">
        <v>119</v>
      </c>
      <c r="AD157" s="3014">
        <v>36</v>
      </c>
      <c r="AE157" s="3014">
        <v>59</v>
      </c>
      <c r="AF157" s="3014">
        <v>86</v>
      </c>
      <c r="AG157" s="3014">
        <v>146</v>
      </c>
      <c r="AH157" s="3014">
        <v>220</v>
      </c>
      <c r="AI157" s="3014">
        <v>200</v>
      </c>
      <c r="AJ157" s="3014">
        <v>144</v>
      </c>
      <c r="AK157" s="3014">
        <v>94</v>
      </c>
      <c r="AL157" s="3014">
        <v>180</v>
      </c>
      <c r="AM157" s="2992">
        <f>AN157+AO157+AP157+AQ157+AR157+AS157+AT157+AU157+AV157+AW157</f>
        <v>1477</v>
      </c>
      <c r="AN157" s="3014">
        <v>580</v>
      </c>
      <c r="AO157" s="3014">
        <v>100</v>
      </c>
      <c r="AP157" s="3014">
        <v>40</v>
      </c>
      <c r="AQ157" s="3014">
        <v>80</v>
      </c>
      <c r="AR157" s="3014">
        <v>130</v>
      </c>
      <c r="AS157" s="3014">
        <v>250</v>
      </c>
      <c r="AT157" s="3014">
        <v>177</v>
      </c>
      <c r="AU157" s="3014">
        <v>60</v>
      </c>
      <c r="AV157" s="3014">
        <v>30</v>
      </c>
      <c r="AW157" s="3014">
        <v>30</v>
      </c>
      <c r="AX157" s="2891"/>
      <c r="AY157" s="1160">
        <f t="shared" si="27"/>
        <v>3384</v>
      </c>
    </row>
    <row r="158" spans="1:51" ht="27" x14ac:dyDescent="0.2">
      <c r="A158" s="2947"/>
      <c r="B158" s="2957"/>
      <c r="C158" s="2882"/>
      <c r="D158" s="2957"/>
      <c r="E158" s="2882"/>
      <c r="F158" s="2957"/>
      <c r="G158" s="2996" t="s">
        <v>372</v>
      </c>
      <c r="H158" s="2894" t="s">
        <v>2935</v>
      </c>
      <c r="I158" s="2887" t="s">
        <v>2936</v>
      </c>
      <c r="J158" s="2992">
        <v>216</v>
      </c>
      <c r="K158" s="2987">
        <v>54</v>
      </c>
      <c r="L158" s="2987">
        <v>54</v>
      </c>
      <c r="M158" s="2987">
        <v>54</v>
      </c>
      <c r="N158" s="2987">
        <v>54</v>
      </c>
      <c r="O158" s="2997"/>
      <c r="P158" s="2988"/>
      <c r="Q158" s="2989"/>
      <c r="R158" s="2988"/>
      <c r="S158" s="2988"/>
      <c r="T158" s="2991"/>
      <c r="U158" s="2991"/>
      <c r="V158" s="2949"/>
      <c r="W158" s="2949"/>
      <c r="X158" s="2992">
        <f>Y158+Z158+AM158</f>
        <v>216</v>
      </c>
      <c r="Y158" s="2992">
        <v>0</v>
      </c>
      <c r="Z158" s="2992">
        <f>AA158+AB158+AC158+AD158+AE158+AF158+AG158+AH158+AI158+AJ158+AK158+AL158</f>
        <v>116</v>
      </c>
      <c r="AA158" s="2949">
        <v>40</v>
      </c>
      <c r="AB158" s="2949">
        <v>5</v>
      </c>
      <c r="AC158" s="2949">
        <v>3</v>
      </c>
      <c r="AD158" s="2949">
        <v>3</v>
      </c>
      <c r="AE158" s="2949">
        <v>4</v>
      </c>
      <c r="AF158" s="2949">
        <v>3</v>
      </c>
      <c r="AG158" s="2949">
        <v>10</v>
      </c>
      <c r="AH158" s="2949">
        <v>11</v>
      </c>
      <c r="AI158" s="2949">
        <v>9</v>
      </c>
      <c r="AJ158" s="2949">
        <v>8</v>
      </c>
      <c r="AK158" s="2949">
        <v>8</v>
      </c>
      <c r="AL158" s="2949">
        <v>12</v>
      </c>
      <c r="AM158" s="2992">
        <f>AN158+AO158+AP158+AQ158+AR158+AS158+AT158+AU158+AV158+AW158</f>
        <v>100</v>
      </c>
      <c r="AN158" s="2949">
        <v>49</v>
      </c>
      <c r="AO158" s="2949">
        <v>8</v>
      </c>
      <c r="AP158" s="2949">
        <v>3</v>
      </c>
      <c r="AQ158" s="2949">
        <v>4</v>
      </c>
      <c r="AR158" s="2949">
        <v>8</v>
      </c>
      <c r="AS158" s="2949">
        <v>13</v>
      </c>
      <c r="AT158" s="2949">
        <v>7</v>
      </c>
      <c r="AU158" s="2949">
        <v>3</v>
      </c>
      <c r="AV158" s="2949">
        <v>2</v>
      </c>
      <c r="AW158" s="2949">
        <v>3</v>
      </c>
      <c r="AX158" s="2891"/>
      <c r="AY158" s="1160">
        <f t="shared" si="27"/>
        <v>216</v>
      </c>
    </row>
    <row r="159" spans="1:51" ht="21" customHeight="1" x14ac:dyDescent="0.2">
      <c r="A159" s="2947"/>
      <c r="B159" s="2957"/>
      <c r="C159" s="2882"/>
      <c r="D159" s="2957"/>
      <c r="E159" s="2882"/>
      <c r="F159" s="2957"/>
      <c r="G159" s="2996" t="s">
        <v>374</v>
      </c>
      <c r="H159" s="2894" t="s">
        <v>2937</v>
      </c>
      <c r="I159" s="2903"/>
      <c r="J159" s="2992">
        <v>96</v>
      </c>
      <c r="K159" s="2987">
        <v>24</v>
      </c>
      <c r="L159" s="2987">
        <v>24</v>
      </c>
      <c r="M159" s="2987">
        <v>24</v>
      </c>
      <c r="N159" s="2987">
        <v>24</v>
      </c>
      <c r="O159" s="2997"/>
      <c r="P159" s="2988"/>
      <c r="Q159" s="2989"/>
      <c r="R159" s="2988"/>
      <c r="S159" s="2988"/>
      <c r="T159" s="2991"/>
      <c r="U159" s="2991"/>
      <c r="V159" s="2949"/>
      <c r="W159" s="2949"/>
      <c r="X159" s="2992">
        <f>Y159+Z159+AM159</f>
        <v>96</v>
      </c>
      <c r="Y159" s="2992">
        <v>0</v>
      </c>
      <c r="Z159" s="2992">
        <f>AA159+AB159+AC159+AD159+AE159+AF159+AG159+AH159+AI159+AJ159+AK159+AL159</f>
        <v>50</v>
      </c>
      <c r="AA159" s="2949">
        <v>20</v>
      </c>
      <c r="AB159" s="2949">
        <v>2</v>
      </c>
      <c r="AC159" s="2949">
        <v>2</v>
      </c>
      <c r="AD159" s="2949">
        <v>2</v>
      </c>
      <c r="AE159" s="2949">
        <v>2</v>
      </c>
      <c r="AF159" s="2949">
        <v>2</v>
      </c>
      <c r="AG159" s="2949">
        <v>2</v>
      </c>
      <c r="AH159" s="2949">
        <v>10</v>
      </c>
      <c r="AI159" s="2949">
        <v>2</v>
      </c>
      <c r="AJ159" s="2949">
        <v>2</v>
      </c>
      <c r="AK159" s="2949">
        <v>2</v>
      </c>
      <c r="AL159" s="2949">
        <v>2</v>
      </c>
      <c r="AM159" s="2992">
        <f>AN159+AO159+AP159+AQ159+AR159+AS159+AT159+AU159+AV159+AW159</f>
        <v>46</v>
      </c>
      <c r="AN159" s="2949">
        <v>20</v>
      </c>
      <c r="AO159" s="2949">
        <v>2</v>
      </c>
      <c r="AP159" s="2949">
        <v>2</v>
      </c>
      <c r="AQ159" s="2949">
        <v>2</v>
      </c>
      <c r="AR159" s="2949">
        <v>2</v>
      </c>
      <c r="AS159" s="2949">
        <v>10</v>
      </c>
      <c r="AT159" s="2949">
        <v>2</v>
      </c>
      <c r="AU159" s="2949">
        <v>2</v>
      </c>
      <c r="AV159" s="2949">
        <v>2</v>
      </c>
      <c r="AW159" s="2949">
        <v>2</v>
      </c>
      <c r="AX159" s="2891"/>
      <c r="AY159" s="1160">
        <f t="shared" si="27"/>
        <v>96</v>
      </c>
    </row>
    <row r="160" spans="1:51" s="1160" customFormat="1" ht="18.75" customHeight="1" x14ac:dyDescent="0.2">
      <c r="A160" s="2905" t="s">
        <v>376</v>
      </c>
      <c r="B160" s="2905"/>
      <c r="C160" s="2905"/>
      <c r="D160" s="2905"/>
      <c r="E160" s="2905"/>
      <c r="F160" s="2905"/>
      <c r="G160" s="2905"/>
      <c r="H160" s="2905"/>
      <c r="I160" s="2905"/>
      <c r="J160" s="2905"/>
      <c r="K160" s="2905"/>
      <c r="L160" s="2905"/>
      <c r="M160" s="2905"/>
      <c r="N160" s="2905"/>
      <c r="O160" s="2905"/>
      <c r="P160" s="2905"/>
      <c r="Q160" s="2905"/>
      <c r="R160" s="2905"/>
      <c r="S160" s="2905"/>
      <c r="T160" s="2905"/>
      <c r="U160" s="2905"/>
      <c r="V160" s="2905"/>
      <c r="W160" s="2905"/>
      <c r="X160" s="2995"/>
      <c r="Y160" s="2879"/>
      <c r="Z160" s="2879"/>
      <c r="AA160" s="2879"/>
      <c r="AB160" s="2879"/>
      <c r="AC160" s="2879"/>
      <c r="AD160" s="2879"/>
      <c r="AE160" s="2879"/>
      <c r="AF160" s="2879"/>
      <c r="AG160" s="2879"/>
      <c r="AH160" s="2879"/>
      <c r="AI160" s="2879"/>
      <c r="AJ160" s="2879"/>
      <c r="AK160" s="2879"/>
      <c r="AL160" s="2879"/>
      <c r="AM160" s="2879"/>
      <c r="AN160" s="2879"/>
      <c r="AO160" s="2879"/>
      <c r="AP160" s="2879"/>
      <c r="AQ160" s="2879"/>
      <c r="AR160" s="2879"/>
      <c r="AS160" s="2879"/>
      <c r="AT160" s="2879"/>
      <c r="AU160" s="2879"/>
      <c r="AV160" s="2879"/>
      <c r="AW160" s="2879"/>
      <c r="AX160" s="2880"/>
      <c r="AY160" s="1160">
        <f t="shared" si="27"/>
        <v>0</v>
      </c>
    </row>
    <row r="161" spans="1:51" s="1160" customFormat="1" ht="21" customHeight="1" x14ac:dyDescent="0.2">
      <c r="A161" s="2947" t="s">
        <v>377</v>
      </c>
      <c r="B161" s="2884" t="s">
        <v>378</v>
      </c>
      <c r="C161" s="2882">
        <v>3033172</v>
      </c>
      <c r="D161" s="2957" t="s">
        <v>379</v>
      </c>
      <c r="E161" s="2882">
        <v>5000037</v>
      </c>
      <c r="F161" s="2957" t="s">
        <v>380</v>
      </c>
      <c r="G161" s="2980" t="s">
        <v>2938</v>
      </c>
      <c r="H161" s="2981" t="s">
        <v>379</v>
      </c>
      <c r="I161" s="2887" t="s">
        <v>381</v>
      </c>
      <c r="J161" s="2982">
        <f>+J162</f>
        <v>950</v>
      </c>
      <c r="K161" s="2982">
        <f>+K162</f>
        <v>237</v>
      </c>
      <c r="L161" s="2982">
        <f>+L162</f>
        <v>238</v>
      </c>
      <c r="M161" s="2982">
        <f>+M162</f>
        <v>237</v>
      </c>
      <c r="N161" s="2982">
        <f>+N162</f>
        <v>238</v>
      </c>
      <c r="O161" s="2889" t="s">
        <v>2939</v>
      </c>
      <c r="P161" s="2890">
        <v>872982.6</v>
      </c>
      <c r="Q161" s="2890">
        <v>328599</v>
      </c>
      <c r="R161" s="2890">
        <v>0</v>
      </c>
      <c r="S161" s="2890">
        <v>0</v>
      </c>
      <c r="T161" s="2890">
        <v>0</v>
      </c>
      <c r="U161" s="2890">
        <f>+Q161-P161</f>
        <v>-544383.6</v>
      </c>
      <c r="V161" s="2890">
        <v>292905</v>
      </c>
      <c r="W161" s="2983"/>
      <c r="X161" s="2982">
        <f t="shared" ref="X161:AW161" si="41">+X162</f>
        <v>950</v>
      </c>
      <c r="Y161" s="2982">
        <f t="shared" si="41"/>
        <v>0</v>
      </c>
      <c r="Z161" s="2982">
        <f t="shared" si="41"/>
        <v>477</v>
      </c>
      <c r="AA161" s="2982">
        <f t="shared" si="41"/>
        <v>170</v>
      </c>
      <c r="AB161" s="2982">
        <f t="shared" si="41"/>
        <v>18</v>
      </c>
      <c r="AC161" s="2982">
        <f t="shared" si="41"/>
        <v>15</v>
      </c>
      <c r="AD161" s="2982">
        <f t="shared" si="41"/>
        <v>10</v>
      </c>
      <c r="AE161" s="2982">
        <f t="shared" si="41"/>
        <v>15</v>
      </c>
      <c r="AF161" s="2982">
        <f t="shared" si="41"/>
        <v>15</v>
      </c>
      <c r="AG161" s="2982">
        <f t="shared" si="41"/>
        <v>35</v>
      </c>
      <c r="AH161" s="2982">
        <f t="shared" si="41"/>
        <v>52</v>
      </c>
      <c r="AI161" s="2982">
        <f t="shared" si="41"/>
        <v>42</v>
      </c>
      <c r="AJ161" s="2982">
        <f t="shared" si="41"/>
        <v>30</v>
      </c>
      <c r="AK161" s="2982">
        <f t="shared" si="41"/>
        <v>30</v>
      </c>
      <c r="AL161" s="2982">
        <f t="shared" si="41"/>
        <v>45</v>
      </c>
      <c r="AM161" s="2982">
        <f t="shared" si="41"/>
        <v>473</v>
      </c>
      <c r="AN161" s="2982">
        <f t="shared" si="41"/>
        <v>180</v>
      </c>
      <c r="AO161" s="2982">
        <f t="shared" si="41"/>
        <v>30</v>
      </c>
      <c r="AP161" s="2982">
        <f t="shared" si="41"/>
        <v>15</v>
      </c>
      <c r="AQ161" s="2982">
        <f t="shared" si="41"/>
        <v>22</v>
      </c>
      <c r="AR161" s="2982">
        <f t="shared" si="41"/>
        <v>35</v>
      </c>
      <c r="AS161" s="2982">
        <f t="shared" si="41"/>
        <v>80</v>
      </c>
      <c r="AT161" s="2982">
        <f t="shared" si="41"/>
        <v>50</v>
      </c>
      <c r="AU161" s="2982">
        <f t="shared" si="41"/>
        <v>28</v>
      </c>
      <c r="AV161" s="2982">
        <f t="shared" si="41"/>
        <v>15</v>
      </c>
      <c r="AW161" s="2982">
        <f t="shared" si="41"/>
        <v>18</v>
      </c>
      <c r="AX161" s="2985">
        <v>950</v>
      </c>
      <c r="AY161" s="1160">
        <f t="shared" si="27"/>
        <v>0</v>
      </c>
    </row>
    <row r="162" spans="1:51" ht="24.75" customHeight="1" x14ac:dyDescent="0.2">
      <c r="A162" s="2947"/>
      <c r="B162" s="2893"/>
      <c r="C162" s="2882"/>
      <c r="D162" s="2957"/>
      <c r="E162" s="2882"/>
      <c r="F162" s="2957"/>
      <c r="G162" s="2996">
        <v>3317201</v>
      </c>
      <c r="H162" s="2894" t="s">
        <v>2940</v>
      </c>
      <c r="I162" s="2903"/>
      <c r="J162" s="2986">
        <f>K162+L162+M162+N162</f>
        <v>950</v>
      </c>
      <c r="K162" s="2987">
        <v>237</v>
      </c>
      <c r="L162" s="2987">
        <v>238</v>
      </c>
      <c r="M162" s="2987">
        <v>237</v>
      </c>
      <c r="N162" s="2987">
        <v>238</v>
      </c>
      <c r="O162" s="2997"/>
      <c r="P162" s="2988"/>
      <c r="Q162" s="2989"/>
      <c r="R162" s="2988"/>
      <c r="S162" s="2988"/>
      <c r="T162" s="2991"/>
      <c r="U162" s="2991"/>
      <c r="V162" s="2949"/>
      <c r="W162" s="2949"/>
      <c r="X162" s="2992">
        <f t="shared" ref="X162:X168" si="42">Y162+Z162+AM162</f>
        <v>950</v>
      </c>
      <c r="Y162" s="2992">
        <v>0</v>
      </c>
      <c r="Z162" s="2992">
        <f t="shared" ref="Z162:Z168" si="43">AA162+AB162+AC162+AD162+AE162+AF162+AG162+AH162+AI162+AJ162+AK162+AL162</f>
        <v>477</v>
      </c>
      <c r="AA162" s="3002">
        <v>170</v>
      </c>
      <c r="AB162" s="3002">
        <v>18</v>
      </c>
      <c r="AC162" s="3002">
        <v>15</v>
      </c>
      <c r="AD162" s="3002">
        <v>10</v>
      </c>
      <c r="AE162" s="3002">
        <v>15</v>
      </c>
      <c r="AF162" s="3002">
        <v>15</v>
      </c>
      <c r="AG162" s="3002">
        <v>35</v>
      </c>
      <c r="AH162" s="3002">
        <v>52</v>
      </c>
      <c r="AI162" s="3002">
        <v>42</v>
      </c>
      <c r="AJ162" s="3002">
        <v>30</v>
      </c>
      <c r="AK162" s="3002">
        <v>30</v>
      </c>
      <c r="AL162" s="3002">
        <v>45</v>
      </c>
      <c r="AM162" s="2992">
        <f t="shared" ref="AM162:AM168" si="44">AN162+AO162+AP162+AQ162+AR162+AS162+AT162+AU162+AV162+AW162</f>
        <v>473</v>
      </c>
      <c r="AN162" s="3002">
        <v>180</v>
      </c>
      <c r="AO162" s="3002">
        <v>30</v>
      </c>
      <c r="AP162" s="3002">
        <v>15</v>
      </c>
      <c r="AQ162" s="3002">
        <v>22</v>
      </c>
      <c r="AR162" s="3002">
        <v>35</v>
      </c>
      <c r="AS162" s="3002">
        <v>80</v>
      </c>
      <c r="AT162" s="3002">
        <v>50</v>
      </c>
      <c r="AU162" s="3002">
        <v>28</v>
      </c>
      <c r="AV162" s="3002">
        <v>15</v>
      </c>
      <c r="AW162" s="3002">
        <v>18</v>
      </c>
      <c r="AX162" s="2985"/>
      <c r="AY162" s="1160">
        <f t="shared" si="27"/>
        <v>950</v>
      </c>
    </row>
    <row r="163" spans="1:51" ht="21" customHeight="1" x14ac:dyDescent="0.2">
      <c r="A163" s="2947"/>
      <c r="B163" s="2893"/>
      <c r="C163" s="2882"/>
      <c r="D163" s="2957"/>
      <c r="E163" s="2882"/>
      <c r="F163" s="2957"/>
      <c r="G163" s="2996" t="s">
        <v>384</v>
      </c>
      <c r="H163" s="2894" t="s">
        <v>2941</v>
      </c>
      <c r="I163" s="2999" t="s">
        <v>2942</v>
      </c>
      <c r="J163" s="2992">
        <v>644</v>
      </c>
      <c r="K163" s="2987">
        <v>161</v>
      </c>
      <c r="L163" s="2987">
        <v>161</v>
      </c>
      <c r="M163" s="2987">
        <v>161</v>
      </c>
      <c r="N163" s="2987">
        <v>161</v>
      </c>
      <c r="O163" s="2997"/>
      <c r="P163" s="2988"/>
      <c r="Q163" s="2989"/>
      <c r="R163" s="2988"/>
      <c r="S163" s="2988"/>
      <c r="T163" s="2991"/>
      <c r="U163" s="2991"/>
      <c r="V163" s="2949"/>
      <c r="W163" s="2949"/>
      <c r="X163" s="2992">
        <f t="shared" si="42"/>
        <v>644</v>
      </c>
      <c r="Y163" s="2992">
        <v>0</v>
      </c>
      <c r="Z163" s="2992">
        <f t="shared" si="43"/>
        <v>316</v>
      </c>
      <c r="AA163" s="2949">
        <v>102</v>
      </c>
      <c r="AB163" s="2949">
        <v>11</v>
      </c>
      <c r="AC163" s="2949">
        <v>11</v>
      </c>
      <c r="AD163" s="2949">
        <v>6</v>
      </c>
      <c r="AE163" s="2949">
        <v>12</v>
      </c>
      <c r="AF163" s="2949">
        <v>13</v>
      </c>
      <c r="AG163" s="2949">
        <v>26</v>
      </c>
      <c r="AH163" s="2949">
        <v>31</v>
      </c>
      <c r="AI163" s="2949">
        <v>35</v>
      </c>
      <c r="AJ163" s="2949">
        <v>21</v>
      </c>
      <c r="AK163" s="2949">
        <v>18</v>
      </c>
      <c r="AL163" s="2949">
        <v>30</v>
      </c>
      <c r="AM163" s="2992">
        <f t="shared" si="44"/>
        <v>328</v>
      </c>
      <c r="AN163" s="2949">
        <v>114</v>
      </c>
      <c r="AO163" s="2949">
        <v>18</v>
      </c>
      <c r="AP163" s="2949">
        <v>11</v>
      </c>
      <c r="AQ163" s="2949">
        <v>13</v>
      </c>
      <c r="AR163" s="2949">
        <v>35</v>
      </c>
      <c r="AS163" s="2949">
        <v>63</v>
      </c>
      <c r="AT163" s="2949">
        <v>36</v>
      </c>
      <c r="AU163" s="2949">
        <v>18</v>
      </c>
      <c r="AV163" s="2949">
        <v>10</v>
      </c>
      <c r="AW163" s="2949">
        <v>10</v>
      </c>
      <c r="AX163" s="2985"/>
      <c r="AY163" s="1160">
        <f t="shared" si="27"/>
        <v>644</v>
      </c>
    </row>
    <row r="164" spans="1:51" ht="23.25" customHeight="1" x14ac:dyDescent="0.2">
      <c r="A164" s="2947"/>
      <c r="B164" s="2893"/>
      <c r="C164" s="2882"/>
      <c r="D164" s="2957"/>
      <c r="E164" s="2882"/>
      <c r="F164" s="2957"/>
      <c r="G164" s="2996" t="s">
        <v>386</v>
      </c>
      <c r="H164" s="2894" t="s">
        <v>2943</v>
      </c>
      <c r="I164" s="2999" t="s">
        <v>2944</v>
      </c>
      <c r="J164" s="2992">
        <v>1076</v>
      </c>
      <c r="K164" s="2987">
        <v>269</v>
      </c>
      <c r="L164" s="2987">
        <v>269</v>
      </c>
      <c r="M164" s="2987">
        <v>269</v>
      </c>
      <c r="N164" s="2987">
        <v>269</v>
      </c>
      <c r="O164" s="2997"/>
      <c r="P164" s="2988"/>
      <c r="Q164" s="2989"/>
      <c r="R164" s="2988"/>
      <c r="S164" s="2988"/>
      <c r="T164" s="2991"/>
      <c r="U164" s="2991"/>
      <c r="V164" s="2949"/>
      <c r="W164" s="2949"/>
      <c r="X164" s="2992">
        <f t="shared" si="42"/>
        <v>950</v>
      </c>
      <c r="Y164" s="2992">
        <v>0</v>
      </c>
      <c r="Z164" s="2992">
        <f>AA164+AB164+AC164+AD164+AE164+AF164+AG164+AH164+AI164+AJ164+AK164+AL164</f>
        <v>477</v>
      </c>
      <c r="AA164" s="3002">
        <v>170</v>
      </c>
      <c r="AB164" s="3002">
        <v>18</v>
      </c>
      <c r="AC164" s="3002">
        <v>15</v>
      </c>
      <c r="AD164" s="3002">
        <v>10</v>
      </c>
      <c r="AE164" s="3002">
        <v>15</v>
      </c>
      <c r="AF164" s="3002">
        <v>15</v>
      </c>
      <c r="AG164" s="3002">
        <v>35</v>
      </c>
      <c r="AH164" s="3002">
        <v>52</v>
      </c>
      <c r="AI164" s="3002">
        <v>42</v>
      </c>
      <c r="AJ164" s="3002">
        <v>30</v>
      </c>
      <c r="AK164" s="3002">
        <v>30</v>
      </c>
      <c r="AL164" s="3002">
        <v>45</v>
      </c>
      <c r="AM164" s="2992">
        <f>AN164+AO164+AP164+AQ164+AR164+AS164+AT164+AU164+AV164+AW164</f>
        <v>473</v>
      </c>
      <c r="AN164" s="3002">
        <v>180</v>
      </c>
      <c r="AO164" s="3002">
        <v>30</v>
      </c>
      <c r="AP164" s="3002">
        <v>15</v>
      </c>
      <c r="AQ164" s="3002">
        <v>22</v>
      </c>
      <c r="AR164" s="3002">
        <v>35</v>
      </c>
      <c r="AS164" s="3002">
        <v>80</v>
      </c>
      <c r="AT164" s="3002">
        <v>50</v>
      </c>
      <c r="AU164" s="3002">
        <v>28</v>
      </c>
      <c r="AV164" s="3002">
        <v>15</v>
      </c>
      <c r="AW164" s="3002">
        <v>18</v>
      </c>
      <c r="AX164" s="2985"/>
      <c r="AY164" s="1160">
        <f t="shared" si="27"/>
        <v>1076</v>
      </c>
    </row>
    <row r="165" spans="1:51" ht="23.25" customHeight="1" x14ac:dyDescent="0.2">
      <c r="A165" s="2947"/>
      <c r="B165" s="2893"/>
      <c r="C165" s="2882"/>
      <c r="D165" s="2957"/>
      <c r="E165" s="2882"/>
      <c r="F165" s="2957"/>
      <c r="G165" s="2996" t="s">
        <v>387</v>
      </c>
      <c r="H165" s="2894" t="s">
        <v>2945</v>
      </c>
      <c r="I165" s="2887" t="s">
        <v>2946</v>
      </c>
      <c r="J165" s="2992">
        <v>1076</v>
      </c>
      <c r="K165" s="2987">
        <v>269</v>
      </c>
      <c r="L165" s="2987">
        <v>269</v>
      </c>
      <c r="M165" s="2987">
        <v>269</v>
      </c>
      <c r="N165" s="2987">
        <v>269</v>
      </c>
      <c r="O165" s="2997"/>
      <c r="P165" s="2988"/>
      <c r="Q165" s="2989"/>
      <c r="R165" s="2988"/>
      <c r="S165" s="2988"/>
      <c r="T165" s="2991"/>
      <c r="U165" s="2991"/>
      <c r="V165" s="2949"/>
      <c r="W165" s="2949"/>
      <c r="X165" s="2992">
        <f t="shared" si="42"/>
        <v>950</v>
      </c>
      <c r="Y165" s="2992">
        <v>0</v>
      </c>
      <c r="Z165" s="2992">
        <f t="shared" si="43"/>
        <v>477</v>
      </c>
      <c r="AA165" s="2949">
        <v>243</v>
      </c>
      <c r="AB165" s="2949">
        <v>0</v>
      </c>
      <c r="AC165" s="2949">
        <v>0</v>
      </c>
      <c r="AD165" s="2949">
        <v>0</v>
      </c>
      <c r="AE165" s="2949">
        <v>0</v>
      </c>
      <c r="AF165" s="2949">
        <v>0</v>
      </c>
      <c r="AG165" s="2949">
        <v>35</v>
      </c>
      <c r="AH165" s="2949">
        <v>154</v>
      </c>
      <c r="AI165" s="2949">
        <v>0</v>
      </c>
      <c r="AJ165" s="2949">
        <v>0</v>
      </c>
      <c r="AK165" s="2949">
        <v>0</v>
      </c>
      <c r="AL165" s="2949">
        <v>45</v>
      </c>
      <c r="AM165" s="2992">
        <f t="shared" si="44"/>
        <v>473</v>
      </c>
      <c r="AN165" s="2949">
        <v>282</v>
      </c>
      <c r="AO165" s="2949">
        <v>0</v>
      </c>
      <c r="AP165" s="2949">
        <v>0</v>
      </c>
      <c r="AQ165" s="2949">
        <v>0</v>
      </c>
      <c r="AR165" s="2949">
        <v>0</v>
      </c>
      <c r="AS165" s="2949">
        <v>80</v>
      </c>
      <c r="AT165" s="2949">
        <v>111</v>
      </c>
      <c r="AU165" s="2949">
        <v>0</v>
      </c>
      <c r="AV165" s="2949">
        <v>0</v>
      </c>
      <c r="AW165" s="2949">
        <v>0</v>
      </c>
      <c r="AX165" s="2985"/>
      <c r="AY165" s="1160">
        <f t="shared" si="27"/>
        <v>1076</v>
      </c>
    </row>
    <row r="166" spans="1:51" ht="22.5" customHeight="1" x14ac:dyDescent="0.2">
      <c r="A166" s="2947"/>
      <c r="B166" s="2893"/>
      <c r="C166" s="2882"/>
      <c r="D166" s="2957"/>
      <c r="E166" s="2882"/>
      <c r="F166" s="2957"/>
      <c r="G166" s="2996" t="s">
        <v>389</v>
      </c>
      <c r="H166" s="2894" t="s">
        <v>2947</v>
      </c>
      <c r="I166" s="2896"/>
      <c r="J166" s="2992">
        <v>1076</v>
      </c>
      <c r="K166" s="2987">
        <v>269</v>
      </c>
      <c r="L166" s="2987">
        <v>269</v>
      </c>
      <c r="M166" s="2987">
        <v>269</v>
      </c>
      <c r="N166" s="2987">
        <v>269</v>
      </c>
      <c r="O166" s="2997"/>
      <c r="P166" s="2988"/>
      <c r="Q166" s="2989"/>
      <c r="R166" s="2988"/>
      <c r="S166" s="2988"/>
      <c r="T166" s="2991"/>
      <c r="U166" s="2991"/>
      <c r="V166" s="2949"/>
      <c r="W166" s="2949"/>
      <c r="X166" s="2992">
        <f t="shared" si="42"/>
        <v>950</v>
      </c>
      <c r="Y166" s="2992">
        <v>0</v>
      </c>
      <c r="Z166" s="2992">
        <f t="shared" si="43"/>
        <v>477</v>
      </c>
      <c r="AA166" s="2949">
        <v>278</v>
      </c>
      <c r="AB166" s="2949">
        <v>0</v>
      </c>
      <c r="AC166" s="2949">
        <v>0</v>
      </c>
      <c r="AD166" s="2949">
        <v>0</v>
      </c>
      <c r="AE166" s="2949">
        <v>0</v>
      </c>
      <c r="AF166" s="2949">
        <v>0</v>
      </c>
      <c r="AG166" s="2949">
        <v>0</v>
      </c>
      <c r="AH166" s="2949">
        <v>199</v>
      </c>
      <c r="AI166" s="2949">
        <v>0</v>
      </c>
      <c r="AJ166" s="2949">
        <v>0</v>
      </c>
      <c r="AK166" s="2949">
        <v>0</v>
      </c>
      <c r="AL166" s="2949">
        <v>0</v>
      </c>
      <c r="AM166" s="2992">
        <f t="shared" si="44"/>
        <v>473</v>
      </c>
      <c r="AN166" s="2949">
        <v>282</v>
      </c>
      <c r="AO166" s="2949">
        <v>0</v>
      </c>
      <c r="AP166" s="2949">
        <v>0</v>
      </c>
      <c r="AQ166" s="2949">
        <v>0</v>
      </c>
      <c r="AR166" s="2949">
        <v>0</v>
      </c>
      <c r="AS166" s="2949">
        <v>191</v>
      </c>
      <c r="AT166" s="2949">
        <v>0</v>
      </c>
      <c r="AU166" s="2949">
        <v>0</v>
      </c>
      <c r="AV166" s="2949">
        <v>0</v>
      </c>
      <c r="AW166" s="2949">
        <v>0</v>
      </c>
      <c r="AX166" s="2985"/>
      <c r="AY166" s="1160">
        <f t="shared" si="27"/>
        <v>1076</v>
      </c>
    </row>
    <row r="167" spans="1:51" ht="23.25" customHeight="1" x14ac:dyDescent="0.2">
      <c r="A167" s="2947"/>
      <c r="B167" s="2893"/>
      <c r="C167" s="2882"/>
      <c r="D167" s="2957"/>
      <c r="E167" s="2882"/>
      <c r="F167" s="2957"/>
      <c r="G167" s="2996" t="s">
        <v>391</v>
      </c>
      <c r="H167" s="2894" t="s">
        <v>2948</v>
      </c>
      <c r="I167" s="2903"/>
      <c r="J167" s="2992">
        <v>644</v>
      </c>
      <c r="K167" s="2987">
        <v>161</v>
      </c>
      <c r="L167" s="2987">
        <v>161</v>
      </c>
      <c r="M167" s="2987">
        <v>161</v>
      </c>
      <c r="N167" s="2987">
        <v>161</v>
      </c>
      <c r="O167" s="2997"/>
      <c r="P167" s="2988"/>
      <c r="Q167" s="2989"/>
      <c r="R167" s="2988"/>
      <c r="S167" s="2988"/>
      <c r="T167" s="2991"/>
      <c r="U167" s="2991"/>
      <c r="V167" s="2949"/>
      <c r="W167" s="2949"/>
      <c r="X167" s="2992">
        <f t="shared" si="42"/>
        <v>644</v>
      </c>
      <c r="Y167" s="2992">
        <v>0</v>
      </c>
      <c r="Z167" s="2992">
        <f t="shared" si="43"/>
        <v>316</v>
      </c>
      <c r="AA167" s="2949">
        <v>181</v>
      </c>
      <c r="AB167" s="2949">
        <v>0</v>
      </c>
      <c r="AC167" s="2949">
        <v>0</v>
      </c>
      <c r="AD167" s="2949">
        <v>0</v>
      </c>
      <c r="AE167" s="2949">
        <v>0</v>
      </c>
      <c r="AF167" s="2949">
        <v>0</v>
      </c>
      <c r="AG167" s="2949">
        <v>0</v>
      </c>
      <c r="AH167" s="2949">
        <v>135</v>
      </c>
      <c r="AI167" s="2949">
        <v>0</v>
      </c>
      <c r="AJ167" s="2949">
        <v>0</v>
      </c>
      <c r="AK167" s="2949">
        <v>0</v>
      </c>
      <c r="AL167" s="2949">
        <v>0</v>
      </c>
      <c r="AM167" s="2992">
        <f t="shared" si="44"/>
        <v>328</v>
      </c>
      <c r="AN167" s="2949">
        <v>191</v>
      </c>
      <c r="AO167" s="2949">
        <v>0</v>
      </c>
      <c r="AP167" s="2949">
        <v>0</v>
      </c>
      <c r="AQ167" s="2949">
        <v>0</v>
      </c>
      <c r="AR167" s="2949">
        <v>0</v>
      </c>
      <c r="AS167" s="2949">
        <v>137</v>
      </c>
      <c r="AT167" s="2949">
        <v>0</v>
      </c>
      <c r="AU167" s="2949">
        <v>0</v>
      </c>
      <c r="AV167" s="2949">
        <v>0</v>
      </c>
      <c r="AW167" s="2949">
        <v>0</v>
      </c>
      <c r="AX167" s="2985"/>
      <c r="AY167" s="1160">
        <f t="shared" si="27"/>
        <v>644</v>
      </c>
    </row>
    <row r="168" spans="1:51" ht="26.25" customHeight="1" x14ac:dyDescent="0.2">
      <c r="A168" s="2947"/>
      <c r="B168" s="2893"/>
      <c r="C168" s="2882"/>
      <c r="D168" s="2957"/>
      <c r="E168" s="2882"/>
      <c r="F168" s="2957"/>
      <c r="G168" s="2996" t="s">
        <v>394</v>
      </c>
      <c r="H168" s="2894" t="s">
        <v>2949</v>
      </c>
      <c r="I168" s="2999" t="s">
        <v>2950</v>
      </c>
      <c r="J168" s="2992">
        <v>20</v>
      </c>
      <c r="K168" s="2987">
        <v>5</v>
      </c>
      <c r="L168" s="2987">
        <v>5</v>
      </c>
      <c r="M168" s="2987">
        <v>5</v>
      </c>
      <c r="N168" s="2987">
        <v>5</v>
      </c>
      <c r="O168" s="2997"/>
      <c r="P168" s="2988"/>
      <c r="Q168" s="2989"/>
      <c r="R168" s="2988"/>
      <c r="S168" s="2988"/>
      <c r="T168" s="2991"/>
      <c r="U168" s="2991"/>
      <c r="V168" s="2949"/>
      <c r="W168" s="2949"/>
      <c r="X168" s="2992">
        <f t="shared" si="42"/>
        <v>20</v>
      </c>
      <c r="Y168" s="2992">
        <v>0</v>
      </c>
      <c r="Z168" s="2992">
        <f t="shared" si="43"/>
        <v>10</v>
      </c>
      <c r="AA168" s="2949">
        <v>10</v>
      </c>
      <c r="AB168" s="2949">
        <v>0</v>
      </c>
      <c r="AC168" s="2949">
        <v>0</v>
      </c>
      <c r="AD168" s="2949">
        <v>0</v>
      </c>
      <c r="AE168" s="2949">
        <v>0</v>
      </c>
      <c r="AF168" s="2949">
        <v>0</v>
      </c>
      <c r="AG168" s="2949">
        <v>0</v>
      </c>
      <c r="AH168" s="2949">
        <v>0</v>
      </c>
      <c r="AI168" s="2949">
        <v>0</v>
      </c>
      <c r="AJ168" s="2949">
        <v>0</v>
      </c>
      <c r="AK168" s="2949">
        <v>0</v>
      </c>
      <c r="AL168" s="2949">
        <v>0</v>
      </c>
      <c r="AM168" s="2992">
        <f t="shared" si="44"/>
        <v>10</v>
      </c>
      <c r="AN168" s="2949">
        <v>10</v>
      </c>
      <c r="AO168" s="2949">
        <v>0</v>
      </c>
      <c r="AP168" s="2949">
        <v>0</v>
      </c>
      <c r="AQ168" s="2949">
        <v>0</v>
      </c>
      <c r="AR168" s="2949">
        <v>0</v>
      </c>
      <c r="AS168" s="2949">
        <v>0</v>
      </c>
      <c r="AT168" s="2949">
        <v>0</v>
      </c>
      <c r="AU168" s="2949">
        <v>0</v>
      </c>
      <c r="AV168" s="2949">
        <v>0</v>
      </c>
      <c r="AW168" s="2949">
        <v>0</v>
      </c>
      <c r="AX168" s="2985"/>
      <c r="AY168" s="1160">
        <f t="shared" si="27"/>
        <v>20</v>
      </c>
    </row>
    <row r="169" spans="1:51" s="1160" customFormat="1" ht="34.5" customHeight="1" x14ac:dyDescent="0.2">
      <c r="A169" s="2947" t="s">
        <v>396</v>
      </c>
      <c r="B169" s="2883" t="s">
        <v>421</v>
      </c>
      <c r="C169" s="2882">
        <v>3033294</v>
      </c>
      <c r="D169" s="2957" t="s">
        <v>397</v>
      </c>
      <c r="E169" s="2882">
        <v>5000044</v>
      </c>
      <c r="F169" s="2957" t="s">
        <v>398</v>
      </c>
      <c r="G169" s="2980" t="s">
        <v>2951</v>
      </c>
      <c r="H169" s="2981" t="s">
        <v>397</v>
      </c>
      <c r="I169" s="3015" t="s">
        <v>399</v>
      </c>
      <c r="J169" s="2982">
        <f>SUM(J170:J179)</f>
        <v>1492</v>
      </c>
      <c r="K169" s="2982">
        <f>SUM(K170:K179)</f>
        <v>371</v>
      </c>
      <c r="L169" s="2982">
        <f>SUM(L170:L179)</f>
        <v>374</v>
      </c>
      <c r="M169" s="2982">
        <f>SUM(M170:M179)</f>
        <v>373</v>
      </c>
      <c r="N169" s="2982">
        <f>SUM(N170:N179)</f>
        <v>374</v>
      </c>
      <c r="O169" s="2889" t="s">
        <v>2952</v>
      </c>
      <c r="P169" s="2890">
        <v>198513.86</v>
      </c>
      <c r="Q169" s="2890">
        <v>0</v>
      </c>
      <c r="R169" s="2890">
        <v>0</v>
      </c>
      <c r="S169" s="2890">
        <v>0</v>
      </c>
      <c r="T169" s="2890">
        <v>0</v>
      </c>
      <c r="U169" s="2890">
        <f>+Q169-P169</f>
        <v>-198513.86</v>
      </c>
      <c r="V169" s="2890">
        <v>0</v>
      </c>
      <c r="W169" s="2983"/>
      <c r="X169" s="2982">
        <f t="shared" ref="X169:AW169" si="45">SUM(X170:X179)</f>
        <v>1492</v>
      </c>
      <c r="Y169" s="2982">
        <f t="shared" si="45"/>
        <v>0</v>
      </c>
      <c r="Z169" s="2982">
        <f t="shared" si="45"/>
        <v>938</v>
      </c>
      <c r="AA169" s="2982">
        <f t="shared" si="45"/>
        <v>778</v>
      </c>
      <c r="AB169" s="2982">
        <f t="shared" si="45"/>
        <v>0</v>
      </c>
      <c r="AC169" s="2982">
        <f t="shared" si="45"/>
        <v>0</v>
      </c>
      <c r="AD169" s="2982">
        <f t="shared" si="45"/>
        <v>0</v>
      </c>
      <c r="AE169" s="2982">
        <f t="shared" si="45"/>
        <v>0</v>
      </c>
      <c r="AF169" s="2982">
        <f t="shared" si="45"/>
        <v>0</v>
      </c>
      <c r="AG169" s="2982">
        <f t="shared" si="45"/>
        <v>30</v>
      </c>
      <c r="AH169" s="2982">
        <f t="shared" si="45"/>
        <v>90</v>
      </c>
      <c r="AI169" s="2982">
        <f t="shared" si="45"/>
        <v>0</v>
      </c>
      <c r="AJ169" s="2982">
        <f t="shared" si="45"/>
        <v>0</v>
      </c>
      <c r="AK169" s="2982">
        <f t="shared" si="45"/>
        <v>0</v>
      </c>
      <c r="AL169" s="2982">
        <f t="shared" si="45"/>
        <v>40</v>
      </c>
      <c r="AM169" s="2982">
        <f t="shared" si="45"/>
        <v>554</v>
      </c>
      <c r="AN169" s="2982">
        <f t="shared" si="45"/>
        <v>434</v>
      </c>
      <c r="AO169" s="2982">
        <f t="shared" si="45"/>
        <v>0</v>
      </c>
      <c r="AP169" s="2982">
        <f t="shared" si="45"/>
        <v>0</v>
      </c>
      <c r="AQ169" s="2982">
        <f t="shared" si="45"/>
        <v>0</v>
      </c>
      <c r="AR169" s="2982">
        <f t="shared" si="45"/>
        <v>0</v>
      </c>
      <c r="AS169" s="2982">
        <f t="shared" si="45"/>
        <v>80</v>
      </c>
      <c r="AT169" s="2982">
        <f t="shared" si="45"/>
        <v>40</v>
      </c>
      <c r="AU169" s="2982">
        <f t="shared" si="45"/>
        <v>0</v>
      </c>
      <c r="AV169" s="2982">
        <f t="shared" si="45"/>
        <v>0</v>
      </c>
      <c r="AW169" s="2982">
        <f t="shared" si="45"/>
        <v>0</v>
      </c>
      <c r="AX169" s="2985">
        <v>1480</v>
      </c>
      <c r="AY169" s="1160">
        <f t="shared" si="27"/>
        <v>12</v>
      </c>
    </row>
    <row r="170" spans="1:51" ht="24.75" customHeight="1" x14ac:dyDescent="0.2">
      <c r="A170" s="2947"/>
      <c r="B170" s="2892"/>
      <c r="C170" s="2882"/>
      <c r="D170" s="2957"/>
      <c r="E170" s="2882"/>
      <c r="F170" s="2957"/>
      <c r="G170" s="2996" t="s">
        <v>400</v>
      </c>
      <c r="H170" s="2894" t="s">
        <v>2953</v>
      </c>
      <c r="I170" s="3016"/>
      <c r="J170" s="2986">
        <f>K170+L170+M170+N170</f>
        <v>25</v>
      </c>
      <c r="K170" s="2987">
        <v>6</v>
      </c>
      <c r="L170" s="2987">
        <v>6</v>
      </c>
      <c r="M170" s="2987">
        <v>7</v>
      </c>
      <c r="N170" s="2987">
        <v>6</v>
      </c>
      <c r="O170" s="3017"/>
      <c r="P170" s="2988"/>
      <c r="Q170" s="2989"/>
      <c r="R170" s="2988"/>
      <c r="S170" s="2988"/>
      <c r="T170" s="2991"/>
      <c r="U170" s="2991"/>
      <c r="V170" s="2949"/>
      <c r="W170" s="2949"/>
      <c r="X170" s="2992">
        <f t="shared" ref="X170:X179" si="46">Y170+Z170+AM170</f>
        <v>25</v>
      </c>
      <c r="Y170" s="2992">
        <v>0</v>
      </c>
      <c r="Z170" s="2992">
        <f t="shared" ref="Z170:Z179" si="47">AA170+AB170+AC170+AD170+AE170+AF170+AG170+AH170+AI170+AJ170+AK170+AL170</f>
        <v>15</v>
      </c>
      <c r="AA170" s="2949">
        <v>15</v>
      </c>
      <c r="AB170" s="2949">
        <v>0</v>
      </c>
      <c r="AC170" s="2949">
        <v>0</v>
      </c>
      <c r="AD170" s="2949">
        <v>0</v>
      </c>
      <c r="AE170" s="2949">
        <v>0</v>
      </c>
      <c r="AF170" s="2949">
        <v>0</v>
      </c>
      <c r="AG170" s="2949">
        <v>0</v>
      </c>
      <c r="AH170" s="2949">
        <v>0</v>
      </c>
      <c r="AI170" s="2949">
        <v>0</v>
      </c>
      <c r="AJ170" s="2949">
        <v>0</v>
      </c>
      <c r="AK170" s="2949">
        <v>0</v>
      </c>
      <c r="AL170" s="2949">
        <v>0</v>
      </c>
      <c r="AM170" s="2992">
        <f t="shared" ref="AM170:AM179" si="48">AN170+AO170+AP170+AQ170+AR170+AS170+AT170+AU170+AV170+AW170</f>
        <v>10</v>
      </c>
      <c r="AN170" s="2949">
        <v>10</v>
      </c>
      <c r="AO170" s="2949">
        <v>0</v>
      </c>
      <c r="AP170" s="2949">
        <v>0</v>
      </c>
      <c r="AQ170" s="2949">
        <v>0</v>
      </c>
      <c r="AR170" s="2949">
        <v>0</v>
      </c>
      <c r="AS170" s="2949">
        <v>0</v>
      </c>
      <c r="AT170" s="2949">
        <v>0</v>
      </c>
      <c r="AU170" s="2949">
        <v>0</v>
      </c>
      <c r="AV170" s="2949">
        <v>0</v>
      </c>
      <c r="AW170" s="2949">
        <v>0</v>
      </c>
      <c r="AX170" s="2891"/>
      <c r="AY170" s="1160">
        <f t="shared" si="27"/>
        <v>25</v>
      </c>
    </row>
    <row r="171" spans="1:51" ht="38.25" customHeight="1" x14ac:dyDescent="0.2">
      <c r="A171" s="2947"/>
      <c r="B171" s="2892"/>
      <c r="C171" s="2882"/>
      <c r="D171" s="2957"/>
      <c r="E171" s="2882"/>
      <c r="F171" s="2957"/>
      <c r="G171" s="2996" t="s">
        <v>402</v>
      </c>
      <c r="H171" s="2894" t="s">
        <v>2954</v>
      </c>
      <c r="I171" s="3016"/>
      <c r="J171" s="2986">
        <f t="shared" ref="J171:J179" si="49">K171+L171+M171+N171</f>
        <v>260</v>
      </c>
      <c r="K171" s="2987">
        <v>65</v>
      </c>
      <c r="L171" s="2987">
        <v>65</v>
      </c>
      <c r="M171" s="2987">
        <v>65</v>
      </c>
      <c r="N171" s="2987">
        <v>65</v>
      </c>
      <c r="O171" s="3017"/>
      <c r="P171" s="2988"/>
      <c r="Q171" s="2989"/>
      <c r="R171" s="2988"/>
      <c r="S171" s="2988"/>
      <c r="T171" s="2991"/>
      <c r="U171" s="2991"/>
      <c r="V171" s="2949"/>
      <c r="W171" s="2949"/>
      <c r="X171" s="2992">
        <f t="shared" si="46"/>
        <v>260</v>
      </c>
      <c r="Y171" s="2992">
        <v>0</v>
      </c>
      <c r="Z171" s="2992">
        <f t="shared" si="47"/>
        <v>140</v>
      </c>
      <c r="AA171" s="2949">
        <v>140</v>
      </c>
      <c r="AB171" s="2949">
        <v>0</v>
      </c>
      <c r="AC171" s="2949">
        <v>0</v>
      </c>
      <c r="AD171" s="2949">
        <v>0</v>
      </c>
      <c r="AE171" s="2949">
        <v>0</v>
      </c>
      <c r="AF171" s="2949">
        <v>0</v>
      </c>
      <c r="AG171" s="2949">
        <v>0</v>
      </c>
      <c r="AH171" s="2949">
        <v>0</v>
      </c>
      <c r="AI171" s="2949">
        <v>0</v>
      </c>
      <c r="AJ171" s="2949">
        <v>0</v>
      </c>
      <c r="AK171" s="2949">
        <v>0</v>
      </c>
      <c r="AL171" s="2949">
        <v>0</v>
      </c>
      <c r="AM171" s="2992">
        <f t="shared" si="48"/>
        <v>120</v>
      </c>
      <c r="AN171" s="2949">
        <v>120</v>
      </c>
      <c r="AO171" s="2949">
        <v>0</v>
      </c>
      <c r="AP171" s="2949">
        <v>0</v>
      </c>
      <c r="AQ171" s="2949">
        <v>0</v>
      </c>
      <c r="AR171" s="2949">
        <v>0</v>
      </c>
      <c r="AS171" s="2949">
        <v>0</v>
      </c>
      <c r="AT171" s="2949">
        <v>0</v>
      </c>
      <c r="AU171" s="2949">
        <v>0</v>
      </c>
      <c r="AV171" s="2949">
        <v>0</v>
      </c>
      <c r="AW171" s="2949">
        <v>0</v>
      </c>
      <c r="AX171" s="2891"/>
      <c r="AY171" s="1160">
        <f t="shared" si="27"/>
        <v>260</v>
      </c>
    </row>
    <row r="172" spans="1:51" ht="38.25" customHeight="1" x14ac:dyDescent="0.2">
      <c r="A172" s="2947"/>
      <c r="B172" s="2892"/>
      <c r="C172" s="2882"/>
      <c r="D172" s="2957"/>
      <c r="E172" s="2882"/>
      <c r="F172" s="2957"/>
      <c r="G172" s="2996" t="s">
        <v>405</v>
      </c>
      <c r="H172" s="2894" t="s">
        <v>2955</v>
      </c>
      <c r="I172" s="3016"/>
      <c r="J172" s="2986">
        <f t="shared" si="49"/>
        <v>4</v>
      </c>
      <c r="K172" s="2987">
        <v>1</v>
      </c>
      <c r="L172" s="2987">
        <v>1</v>
      </c>
      <c r="M172" s="2987">
        <v>1</v>
      </c>
      <c r="N172" s="2987">
        <v>1</v>
      </c>
      <c r="O172" s="3017"/>
      <c r="P172" s="2988"/>
      <c r="Q172" s="2989"/>
      <c r="R172" s="2988"/>
      <c r="S172" s="2988"/>
      <c r="T172" s="2991"/>
      <c r="U172" s="2991"/>
      <c r="V172" s="2949"/>
      <c r="W172" s="2949"/>
      <c r="X172" s="2992">
        <f t="shared" si="46"/>
        <v>4</v>
      </c>
      <c r="Y172" s="2992">
        <v>0</v>
      </c>
      <c r="Z172" s="2992">
        <f t="shared" si="47"/>
        <v>4</v>
      </c>
      <c r="AA172" s="2949">
        <v>4</v>
      </c>
      <c r="AB172" s="2949"/>
      <c r="AC172" s="2949"/>
      <c r="AD172" s="2949"/>
      <c r="AE172" s="2949"/>
      <c r="AF172" s="2949"/>
      <c r="AG172" s="2949"/>
      <c r="AH172" s="2949"/>
      <c r="AI172" s="2949"/>
      <c r="AJ172" s="2949"/>
      <c r="AK172" s="2949"/>
      <c r="AL172" s="2949"/>
      <c r="AM172" s="2992"/>
      <c r="AN172" s="2949"/>
      <c r="AO172" s="2949"/>
      <c r="AP172" s="2949"/>
      <c r="AQ172" s="2949"/>
      <c r="AR172" s="2949"/>
      <c r="AS172" s="2949"/>
      <c r="AT172" s="2949"/>
      <c r="AU172" s="2949"/>
      <c r="AV172" s="2949"/>
      <c r="AW172" s="2949"/>
      <c r="AX172" s="2891"/>
      <c r="AY172" s="1160"/>
    </row>
    <row r="173" spans="1:51" ht="16.5" customHeight="1" x14ac:dyDescent="0.2">
      <c r="A173" s="2947"/>
      <c r="B173" s="2892"/>
      <c r="C173" s="2882"/>
      <c r="D173" s="2957"/>
      <c r="E173" s="2882"/>
      <c r="F173" s="2957"/>
      <c r="G173" s="2996" t="s">
        <v>407</v>
      </c>
      <c r="H173" s="2894" t="s">
        <v>2956</v>
      </c>
      <c r="I173" s="3016"/>
      <c r="J173" s="2986">
        <f t="shared" si="49"/>
        <v>40</v>
      </c>
      <c r="K173" s="2987">
        <v>10</v>
      </c>
      <c r="L173" s="2987">
        <v>10</v>
      </c>
      <c r="M173" s="2987">
        <v>10</v>
      </c>
      <c r="N173" s="2987">
        <v>10</v>
      </c>
      <c r="O173" s="3017"/>
      <c r="P173" s="2988"/>
      <c r="Q173" s="2989"/>
      <c r="R173" s="2988"/>
      <c r="S173" s="2988"/>
      <c r="T173" s="2991"/>
      <c r="U173" s="2991"/>
      <c r="V173" s="2949"/>
      <c r="W173" s="2949"/>
      <c r="X173" s="2992">
        <f t="shared" si="46"/>
        <v>40</v>
      </c>
      <c r="Y173" s="2992">
        <v>0</v>
      </c>
      <c r="Z173" s="2992">
        <f t="shared" si="47"/>
        <v>20</v>
      </c>
      <c r="AA173" s="2949">
        <v>20</v>
      </c>
      <c r="AB173" s="2949">
        <v>0</v>
      </c>
      <c r="AC173" s="2949">
        <v>0</v>
      </c>
      <c r="AD173" s="2949">
        <v>0</v>
      </c>
      <c r="AE173" s="2949">
        <v>0</v>
      </c>
      <c r="AF173" s="2949">
        <v>0</v>
      </c>
      <c r="AG173" s="2949">
        <v>0</v>
      </c>
      <c r="AH173" s="2949">
        <v>0</v>
      </c>
      <c r="AI173" s="2949">
        <v>0</v>
      </c>
      <c r="AJ173" s="2949">
        <v>0</v>
      </c>
      <c r="AK173" s="2949">
        <v>0</v>
      </c>
      <c r="AL173" s="2949">
        <v>0</v>
      </c>
      <c r="AM173" s="2992">
        <f t="shared" si="48"/>
        <v>20</v>
      </c>
      <c r="AN173" s="2949">
        <v>20</v>
      </c>
      <c r="AO173" s="2949">
        <v>0</v>
      </c>
      <c r="AP173" s="2949">
        <v>0</v>
      </c>
      <c r="AQ173" s="2949">
        <v>0</v>
      </c>
      <c r="AR173" s="2949">
        <v>0</v>
      </c>
      <c r="AS173" s="2949">
        <v>0</v>
      </c>
      <c r="AT173" s="2949">
        <v>0</v>
      </c>
      <c r="AU173" s="2949">
        <v>0</v>
      </c>
      <c r="AV173" s="2949">
        <v>0</v>
      </c>
      <c r="AW173" s="2949">
        <v>0</v>
      </c>
      <c r="AX173" s="2891"/>
      <c r="AY173" s="1160">
        <f t="shared" si="27"/>
        <v>40</v>
      </c>
    </row>
    <row r="174" spans="1:51" ht="32.25" customHeight="1" x14ac:dyDescent="0.2">
      <c r="A174" s="2947"/>
      <c r="B174" s="2892"/>
      <c r="C174" s="2882"/>
      <c r="D174" s="2957"/>
      <c r="E174" s="2882"/>
      <c r="F174" s="2957"/>
      <c r="G174" s="2996" t="s">
        <v>409</v>
      </c>
      <c r="H174" s="2894" t="s">
        <v>2957</v>
      </c>
      <c r="I174" s="3016"/>
      <c r="J174" s="2986">
        <f t="shared" si="49"/>
        <v>971</v>
      </c>
      <c r="K174" s="2987">
        <v>243</v>
      </c>
      <c r="L174" s="2987">
        <v>243</v>
      </c>
      <c r="M174" s="2987">
        <v>242</v>
      </c>
      <c r="N174" s="2987">
        <v>243</v>
      </c>
      <c r="O174" s="3017"/>
      <c r="P174" s="2988"/>
      <c r="Q174" s="2989"/>
      <c r="R174" s="2988"/>
      <c r="S174" s="2988"/>
      <c r="T174" s="2991"/>
      <c r="U174" s="2991"/>
      <c r="V174" s="2949"/>
      <c r="W174" s="2949"/>
      <c r="X174" s="2992">
        <f t="shared" si="46"/>
        <v>971</v>
      </c>
      <c r="Y174" s="2992">
        <v>0</v>
      </c>
      <c r="Z174" s="2992">
        <f t="shared" si="47"/>
        <v>610</v>
      </c>
      <c r="AA174" s="2949">
        <v>450</v>
      </c>
      <c r="AB174" s="2949">
        <v>0</v>
      </c>
      <c r="AC174" s="2949">
        <v>0</v>
      </c>
      <c r="AD174" s="2949">
        <v>0</v>
      </c>
      <c r="AE174" s="2949">
        <v>0</v>
      </c>
      <c r="AF174" s="2949">
        <v>0</v>
      </c>
      <c r="AG174" s="2949">
        <v>30</v>
      </c>
      <c r="AH174" s="2949">
        <v>90</v>
      </c>
      <c r="AI174" s="2949">
        <v>0</v>
      </c>
      <c r="AJ174" s="2949">
        <v>0</v>
      </c>
      <c r="AK174" s="2949">
        <v>0</v>
      </c>
      <c r="AL174" s="2949">
        <v>40</v>
      </c>
      <c r="AM174" s="2992">
        <f t="shared" si="48"/>
        <v>361</v>
      </c>
      <c r="AN174" s="2949">
        <v>241</v>
      </c>
      <c r="AO174" s="2949">
        <v>0</v>
      </c>
      <c r="AP174" s="2949">
        <v>0</v>
      </c>
      <c r="AQ174" s="2949">
        <v>0</v>
      </c>
      <c r="AR174" s="2949">
        <v>0</v>
      </c>
      <c r="AS174" s="2949">
        <v>80</v>
      </c>
      <c r="AT174" s="2949">
        <v>40</v>
      </c>
      <c r="AU174" s="2949">
        <v>0</v>
      </c>
      <c r="AV174" s="2949">
        <v>0</v>
      </c>
      <c r="AW174" s="2949">
        <v>0</v>
      </c>
      <c r="AX174" s="2891"/>
      <c r="AY174" s="1160">
        <f t="shared" si="27"/>
        <v>971</v>
      </c>
    </row>
    <row r="175" spans="1:51" ht="38.25" customHeight="1" x14ac:dyDescent="0.2">
      <c r="A175" s="2947"/>
      <c r="B175" s="2892"/>
      <c r="C175" s="2882"/>
      <c r="D175" s="2957"/>
      <c r="E175" s="2882"/>
      <c r="F175" s="2957"/>
      <c r="G175" s="2996" t="s">
        <v>411</v>
      </c>
      <c r="H175" s="2894" t="s">
        <v>2958</v>
      </c>
      <c r="I175" s="3016"/>
      <c r="J175" s="2986">
        <f t="shared" si="49"/>
        <v>31</v>
      </c>
      <c r="K175" s="2987">
        <v>7</v>
      </c>
      <c r="L175" s="2987">
        <v>8</v>
      </c>
      <c r="M175" s="2987">
        <v>8</v>
      </c>
      <c r="N175" s="2987">
        <v>8</v>
      </c>
      <c r="O175" s="3017"/>
      <c r="P175" s="2988"/>
      <c r="Q175" s="2989"/>
      <c r="R175" s="2988"/>
      <c r="S175" s="2988"/>
      <c r="T175" s="2991"/>
      <c r="U175" s="2991"/>
      <c r="V175" s="2949"/>
      <c r="W175" s="2949"/>
      <c r="X175" s="2992">
        <f t="shared" si="46"/>
        <v>31</v>
      </c>
      <c r="Y175" s="2992">
        <v>0</v>
      </c>
      <c r="Z175" s="2992">
        <f t="shared" si="47"/>
        <v>20</v>
      </c>
      <c r="AA175" s="2949">
        <v>20</v>
      </c>
      <c r="AB175" s="2949">
        <v>0</v>
      </c>
      <c r="AC175" s="2949">
        <v>0</v>
      </c>
      <c r="AD175" s="2949">
        <v>0</v>
      </c>
      <c r="AE175" s="2949">
        <v>0</v>
      </c>
      <c r="AF175" s="2949">
        <v>0</v>
      </c>
      <c r="AG175" s="2949">
        <v>0</v>
      </c>
      <c r="AH175" s="2949">
        <v>0</v>
      </c>
      <c r="AI175" s="2949">
        <v>0</v>
      </c>
      <c r="AJ175" s="2949">
        <v>0</v>
      </c>
      <c r="AK175" s="2949">
        <v>0</v>
      </c>
      <c r="AL175" s="2949">
        <v>0</v>
      </c>
      <c r="AM175" s="2992">
        <f t="shared" si="48"/>
        <v>11</v>
      </c>
      <c r="AN175" s="2949">
        <v>11</v>
      </c>
      <c r="AO175" s="2949">
        <v>0</v>
      </c>
      <c r="AP175" s="2949">
        <v>0</v>
      </c>
      <c r="AQ175" s="2949">
        <v>0</v>
      </c>
      <c r="AR175" s="2949">
        <v>0</v>
      </c>
      <c r="AS175" s="2949">
        <v>0</v>
      </c>
      <c r="AT175" s="2949">
        <v>0</v>
      </c>
      <c r="AU175" s="2949">
        <v>0</v>
      </c>
      <c r="AV175" s="2949">
        <v>0</v>
      </c>
      <c r="AW175" s="2949">
        <v>0</v>
      </c>
      <c r="AX175" s="2891"/>
      <c r="AY175" s="1160">
        <f t="shared" si="27"/>
        <v>31</v>
      </c>
    </row>
    <row r="176" spans="1:51" ht="38.25" customHeight="1" x14ac:dyDescent="0.2">
      <c r="A176" s="2947"/>
      <c r="B176" s="2892"/>
      <c r="C176" s="2882"/>
      <c r="D176" s="2957"/>
      <c r="E176" s="2882"/>
      <c r="F176" s="2957"/>
      <c r="G176" s="2996" t="s">
        <v>413</v>
      </c>
      <c r="H176" s="2894" t="s">
        <v>2959</v>
      </c>
      <c r="I176" s="3016"/>
      <c r="J176" s="2986">
        <f t="shared" si="49"/>
        <v>8</v>
      </c>
      <c r="K176" s="2987">
        <v>2</v>
      </c>
      <c r="L176" s="2987">
        <v>2</v>
      </c>
      <c r="M176" s="2987">
        <v>2</v>
      </c>
      <c r="N176" s="2987">
        <v>2</v>
      </c>
      <c r="O176" s="3017"/>
      <c r="P176" s="2988"/>
      <c r="Q176" s="2989"/>
      <c r="R176" s="2988"/>
      <c r="S176" s="2988"/>
      <c r="T176" s="2991"/>
      <c r="U176" s="2991"/>
      <c r="V176" s="2949"/>
      <c r="W176" s="2949"/>
      <c r="X176" s="2992">
        <f t="shared" si="46"/>
        <v>8</v>
      </c>
      <c r="Y176" s="2992">
        <v>0</v>
      </c>
      <c r="Z176" s="2992">
        <f t="shared" si="47"/>
        <v>8</v>
      </c>
      <c r="AA176" s="2949">
        <v>8</v>
      </c>
      <c r="AB176" s="2949"/>
      <c r="AC176" s="2949"/>
      <c r="AD176" s="2949"/>
      <c r="AE176" s="2949"/>
      <c r="AF176" s="2949"/>
      <c r="AG176" s="2949"/>
      <c r="AH176" s="2949"/>
      <c r="AI176" s="2949"/>
      <c r="AJ176" s="2949"/>
      <c r="AK176" s="2949"/>
      <c r="AL176" s="2949"/>
      <c r="AM176" s="2992"/>
      <c r="AN176" s="2949"/>
      <c r="AO176" s="2949"/>
      <c r="AP176" s="2949"/>
      <c r="AQ176" s="2949"/>
      <c r="AR176" s="2949"/>
      <c r="AS176" s="2949"/>
      <c r="AT176" s="2949"/>
      <c r="AU176" s="2949"/>
      <c r="AV176" s="2949"/>
      <c r="AW176" s="2949"/>
      <c r="AX176" s="2891"/>
      <c r="AY176" s="1160">
        <f t="shared" si="27"/>
        <v>8</v>
      </c>
    </row>
    <row r="177" spans="1:51" ht="23.25" customHeight="1" x14ac:dyDescent="0.2">
      <c r="A177" s="2947"/>
      <c r="B177" s="2892"/>
      <c r="C177" s="2882"/>
      <c r="D177" s="2957"/>
      <c r="E177" s="2882"/>
      <c r="F177" s="2957"/>
      <c r="G177" s="2996" t="s">
        <v>415</v>
      </c>
      <c r="H177" s="2894" t="s">
        <v>2960</v>
      </c>
      <c r="I177" s="3016"/>
      <c r="J177" s="2986">
        <f t="shared" si="49"/>
        <v>31</v>
      </c>
      <c r="K177" s="2987">
        <v>7</v>
      </c>
      <c r="L177" s="2987">
        <v>8</v>
      </c>
      <c r="M177" s="2987">
        <v>8</v>
      </c>
      <c r="N177" s="2987">
        <v>8</v>
      </c>
      <c r="O177" s="3017"/>
      <c r="P177" s="2988"/>
      <c r="Q177" s="2989"/>
      <c r="R177" s="2988"/>
      <c r="S177" s="2988"/>
      <c r="T177" s="2991"/>
      <c r="U177" s="2991"/>
      <c r="V177" s="2949"/>
      <c r="W177" s="2949"/>
      <c r="X177" s="2992">
        <f t="shared" si="46"/>
        <v>31</v>
      </c>
      <c r="Y177" s="2992">
        <v>0</v>
      </c>
      <c r="Z177" s="2992">
        <f t="shared" si="47"/>
        <v>20</v>
      </c>
      <c r="AA177" s="2949">
        <v>20</v>
      </c>
      <c r="AB177" s="2949">
        <v>0</v>
      </c>
      <c r="AC177" s="2949">
        <v>0</v>
      </c>
      <c r="AD177" s="2949">
        <v>0</v>
      </c>
      <c r="AE177" s="2949">
        <v>0</v>
      </c>
      <c r="AF177" s="2949">
        <v>0</v>
      </c>
      <c r="AG177" s="2949">
        <v>0</v>
      </c>
      <c r="AH177" s="2949">
        <v>0</v>
      </c>
      <c r="AI177" s="2949">
        <v>0</v>
      </c>
      <c r="AJ177" s="2949">
        <v>0</v>
      </c>
      <c r="AK177" s="2949">
        <v>0</v>
      </c>
      <c r="AL177" s="2949">
        <v>0</v>
      </c>
      <c r="AM177" s="2992">
        <f t="shared" si="48"/>
        <v>11</v>
      </c>
      <c r="AN177" s="2949">
        <v>11</v>
      </c>
      <c r="AO177" s="2949">
        <v>0</v>
      </c>
      <c r="AP177" s="2949">
        <v>0</v>
      </c>
      <c r="AQ177" s="2949">
        <v>0</v>
      </c>
      <c r="AR177" s="2949">
        <v>0</v>
      </c>
      <c r="AS177" s="2949">
        <v>0</v>
      </c>
      <c r="AT177" s="2949">
        <v>0</v>
      </c>
      <c r="AU177" s="2949">
        <v>0</v>
      </c>
      <c r="AV177" s="2949">
        <v>0</v>
      </c>
      <c r="AW177" s="2949">
        <v>0</v>
      </c>
      <c r="AX177" s="2891"/>
      <c r="AY177" s="1160">
        <f t="shared" si="27"/>
        <v>31</v>
      </c>
    </row>
    <row r="178" spans="1:51" ht="27" customHeight="1" x14ac:dyDescent="0.2">
      <c r="A178" s="2947"/>
      <c r="B178" s="2892"/>
      <c r="C178" s="2882"/>
      <c r="D178" s="2957"/>
      <c r="E178" s="2882"/>
      <c r="F178" s="2957"/>
      <c r="G178" s="2996" t="s">
        <v>417</v>
      </c>
      <c r="H178" s="2894" t="s">
        <v>2961</v>
      </c>
      <c r="I178" s="3016"/>
      <c r="J178" s="2986">
        <f t="shared" si="49"/>
        <v>2</v>
      </c>
      <c r="K178" s="2987">
        <v>0</v>
      </c>
      <c r="L178" s="2987">
        <v>1</v>
      </c>
      <c r="M178" s="2987">
        <v>0</v>
      </c>
      <c r="N178" s="2987">
        <v>1</v>
      </c>
      <c r="O178" s="3017"/>
      <c r="P178" s="2988"/>
      <c r="Q178" s="2989"/>
      <c r="R178" s="2988"/>
      <c r="S178" s="2988"/>
      <c r="T178" s="2991"/>
      <c r="U178" s="2991"/>
      <c r="V178" s="2949"/>
      <c r="W178" s="2949"/>
      <c r="X178" s="2992">
        <f t="shared" si="46"/>
        <v>2</v>
      </c>
      <c r="Y178" s="2992">
        <v>0</v>
      </c>
      <c r="Z178" s="2992">
        <f t="shared" si="47"/>
        <v>1</v>
      </c>
      <c r="AA178" s="2949">
        <v>1</v>
      </c>
      <c r="AB178" s="2949">
        <v>0</v>
      </c>
      <c r="AC178" s="2949">
        <v>0</v>
      </c>
      <c r="AD178" s="2949">
        <v>0</v>
      </c>
      <c r="AE178" s="2949">
        <v>0</v>
      </c>
      <c r="AF178" s="2949">
        <v>0</v>
      </c>
      <c r="AG178" s="2949">
        <v>0</v>
      </c>
      <c r="AH178" s="2949">
        <v>0</v>
      </c>
      <c r="AI178" s="2949">
        <v>0</v>
      </c>
      <c r="AJ178" s="2949">
        <v>0</v>
      </c>
      <c r="AK178" s="2949">
        <v>0</v>
      </c>
      <c r="AL178" s="2949">
        <v>0</v>
      </c>
      <c r="AM178" s="2992">
        <f t="shared" si="48"/>
        <v>1</v>
      </c>
      <c r="AN178" s="2949">
        <v>1</v>
      </c>
      <c r="AO178" s="2949">
        <v>0</v>
      </c>
      <c r="AP178" s="2949">
        <v>0</v>
      </c>
      <c r="AQ178" s="2949">
        <v>0</v>
      </c>
      <c r="AR178" s="2949">
        <v>0</v>
      </c>
      <c r="AS178" s="2949">
        <v>0</v>
      </c>
      <c r="AT178" s="2949">
        <v>0</v>
      </c>
      <c r="AU178" s="2949">
        <v>0</v>
      </c>
      <c r="AV178" s="2949">
        <v>0</v>
      </c>
      <c r="AW178" s="2949">
        <v>0</v>
      </c>
      <c r="AX178" s="2891"/>
      <c r="AY178" s="1160">
        <f t="shared" si="27"/>
        <v>2</v>
      </c>
    </row>
    <row r="179" spans="1:51" ht="27" customHeight="1" x14ac:dyDescent="0.2">
      <c r="A179" s="2947"/>
      <c r="B179" s="2892"/>
      <c r="C179" s="2882"/>
      <c r="D179" s="2957"/>
      <c r="E179" s="2882"/>
      <c r="F179" s="2957"/>
      <c r="G179" s="2996" t="s">
        <v>419</v>
      </c>
      <c r="H179" s="2894" t="s">
        <v>2962</v>
      </c>
      <c r="I179" s="3018"/>
      <c r="J179" s="2986">
        <f t="shared" si="49"/>
        <v>120</v>
      </c>
      <c r="K179" s="2987">
        <v>30</v>
      </c>
      <c r="L179" s="2987">
        <v>30</v>
      </c>
      <c r="M179" s="2987">
        <v>30</v>
      </c>
      <c r="N179" s="2987">
        <v>30</v>
      </c>
      <c r="O179" s="3017"/>
      <c r="P179" s="2988"/>
      <c r="Q179" s="2989"/>
      <c r="R179" s="2988"/>
      <c r="S179" s="2988"/>
      <c r="T179" s="2991"/>
      <c r="U179" s="2991"/>
      <c r="V179" s="2949"/>
      <c r="W179" s="2949"/>
      <c r="X179" s="2992">
        <f t="shared" si="46"/>
        <v>120</v>
      </c>
      <c r="Y179" s="2992">
        <v>0</v>
      </c>
      <c r="Z179" s="2992">
        <f t="shared" si="47"/>
        <v>100</v>
      </c>
      <c r="AA179" s="2949">
        <v>100</v>
      </c>
      <c r="AB179" s="2949">
        <v>0</v>
      </c>
      <c r="AC179" s="2949">
        <v>0</v>
      </c>
      <c r="AD179" s="2949">
        <v>0</v>
      </c>
      <c r="AE179" s="2949">
        <v>0</v>
      </c>
      <c r="AF179" s="2949">
        <v>0</v>
      </c>
      <c r="AG179" s="2949">
        <v>0</v>
      </c>
      <c r="AH179" s="2949">
        <v>0</v>
      </c>
      <c r="AI179" s="2949">
        <v>0</v>
      </c>
      <c r="AJ179" s="2949">
        <v>0</v>
      </c>
      <c r="AK179" s="2949">
        <v>0</v>
      </c>
      <c r="AL179" s="2949">
        <v>0</v>
      </c>
      <c r="AM179" s="2992">
        <f t="shared" si="48"/>
        <v>20</v>
      </c>
      <c r="AN179" s="2949">
        <v>20</v>
      </c>
      <c r="AO179" s="2949">
        <v>0</v>
      </c>
      <c r="AP179" s="2949">
        <v>0</v>
      </c>
      <c r="AQ179" s="2949">
        <v>0</v>
      </c>
      <c r="AR179" s="2949">
        <v>0</v>
      </c>
      <c r="AS179" s="2949">
        <v>0</v>
      </c>
      <c r="AT179" s="2949">
        <v>0</v>
      </c>
      <c r="AU179" s="2949">
        <v>0</v>
      </c>
      <c r="AV179" s="2949">
        <v>0</v>
      </c>
      <c r="AW179" s="2949">
        <v>0</v>
      </c>
      <c r="AX179" s="2891"/>
      <c r="AY179" s="1160">
        <f t="shared" si="27"/>
        <v>120</v>
      </c>
    </row>
    <row r="180" spans="1:51" s="3023" customFormat="1" ht="23.25" customHeight="1" x14ac:dyDescent="0.2">
      <c r="A180" s="2947"/>
      <c r="B180" s="2892"/>
      <c r="C180" s="2882">
        <v>3033295</v>
      </c>
      <c r="D180" s="3019" t="s">
        <v>422</v>
      </c>
      <c r="E180" s="2882">
        <v>5000045</v>
      </c>
      <c r="F180" s="2957" t="s">
        <v>423</v>
      </c>
      <c r="G180" s="2980" t="s">
        <v>2963</v>
      </c>
      <c r="H180" s="2981" t="s">
        <v>422</v>
      </c>
      <c r="I180" s="2887" t="s">
        <v>424</v>
      </c>
      <c r="J180" s="2982">
        <f>+J181</f>
        <v>815</v>
      </c>
      <c r="K180" s="2982">
        <f>+K181</f>
        <v>203</v>
      </c>
      <c r="L180" s="2982">
        <f>+L181</f>
        <v>204</v>
      </c>
      <c r="M180" s="2982">
        <f>+M181</f>
        <v>204</v>
      </c>
      <c r="N180" s="2982">
        <f>+N181</f>
        <v>204</v>
      </c>
      <c r="O180" s="2889" t="s">
        <v>2964</v>
      </c>
      <c r="P180" s="2982">
        <v>628150.73</v>
      </c>
      <c r="Q180" s="2982">
        <v>1647</v>
      </c>
      <c r="R180" s="2982">
        <v>0</v>
      </c>
      <c r="S180" s="2982">
        <v>0</v>
      </c>
      <c r="T180" s="2982">
        <v>0</v>
      </c>
      <c r="U180" s="2890">
        <f>+Q180-P180</f>
        <v>-626503.73</v>
      </c>
      <c r="V180" s="2982">
        <v>0</v>
      </c>
      <c r="W180" s="3020"/>
      <c r="X180" s="3021">
        <f t="shared" ref="X180:AW180" si="50">+X181</f>
        <v>815</v>
      </c>
      <c r="Y180" s="3021">
        <f t="shared" si="50"/>
        <v>0</v>
      </c>
      <c r="Z180" s="3021">
        <f t="shared" si="50"/>
        <v>413</v>
      </c>
      <c r="AA180" s="3021">
        <f t="shared" si="50"/>
        <v>340</v>
      </c>
      <c r="AB180" s="3021">
        <f t="shared" si="50"/>
        <v>0</v>
      </c>
      <c r="AC180" s="3021">
        <f t="shared" si="50"/>
        <v>0</v>
      </c>
      <c r="AD180" s="3021">
        <f t="shared" si="50"/>
        <v>0</v>
      </c>
      <c r="AE180" s="3021">
        <f t="shared" si="50"/>
        <v>0</v>
      </c>
      <c r="AF180" s="3021">
        <f t="shared" si="50"/>
        <v>0</v>
      </c>
      <c r="AG180" s="3021">
        <f t="shared" si="50"/>
        <v>2</v>
      </c>
      <c r="AH180" s="3021">
        <f t="shared" si="50"/>
        <v>25</v>
      </c>
      <c r="AI180" s="3021">
        <f t="shared" si="50"/>
        <v>5</v>
      </c>
      <c r="AJ180" s="3021">
        <f t="shared" si="50"/>
        <v>5</v>
      </c>
      <c r="AK180" s="3021">
        <f t="shared" si="50"/>
        <v>6</v>
      </c>
      <c r="AL180" s="3021">
        <f t="shared" si="50"/>
        <v>30</v>
      </c>
      <c r="AM180" s="3021">
        <f t="shared" si="50"/>
        <v>402</v>
      </c>
      <c r="AN180" s="3021">
        <f t="shared" si="50"/>
        <v>338</v>
      </c>
      <c r="AO180" s="3021">
        <f t="shared" si="50"/>
        <v>2</v>
      </c>
      <c r="AP180" s="3021">
        <f t="shared" si="50"/>
        <v>0</v>
      </c>
      <c r="AQ180" s="3021">
        <f t="shared" si="50"/>
        <v>0</v>
      </c>
      <c r="AR180" s="3021">
        <f t="shared" si="50"/>
        <v>8</v>
      </c>
      <c r="AS180" s="3021">
        <f t="shared" si="50"/>
        <v>50</v>
      </c>
      <c r="AT180" s="3021">
        <f t="shared" si="50"/>
        <v>4</v>
      </c>
      <c r="AU180" s="3021">
        <f t="shared" si="50"/>
        <v>0</v>
      </c>
      <c r="AV180" s="3021">
        <f t="shared" si="50"/>
        <v>0</v>
      </c>
      <c r="AW180" s="3021">
        <f t="shared" si="50"/>
        <v>0</v>
      </c>
      <c r="AX180" s="3022">
        <v>815</v>
      </c>
      <c r="AY180" s="1160">
        <f t="shared" si="27"/>
        <v>0</v>
      </c>
    </row>
    <row r="181" spans="1:51" ht="21.75" customHeight="1" x14ac:dyDescent="0.2">
      <c r="A181" s="2947"/>
      <c r="B181" s="2892"/>
      <c r="C181" s="2882"/>
      <c r="D181" s="3019"/>
      <c r="E181" s="2882"/>
      <c r="F181" s="2957"/>
      <c r="G181" s="2996" t="s">
        <v>425</v>
      </c>
      <c r="H181" s="2894" t="s">
        <v>2965</v>
      </c>
      <c r="I181" s="2903"/>
      <c r="J181" s="2986">
        <f>K181+L181+M181+N181</f>
        <v>815</v>
      </c>
      <c r="K181" s="2987">
        <v>203</v>
      </c>
      <c r="L181" s="2987">
        <v>204</v>
      </c>
      <c r="M181" s="2987">
        <v>204</v>
      </c>
      <c r="N181" s="2987">
        <v>204</v>
      </c>
      <c r="O181" s="3024"/>
      <c r="P181" s="3025"/>
      <c r="Q181" s="3025"/>
      <c r="R181" s="3025"/>
      <c r="S181" s="3025"/>
      <c r="T181" s="3025"/>
      <c r="U181" s="3025"/>
      <c r="V181" s="3025"/>
      <c r="W181" s="3025"/>
      <c r="X181" s="2992">
        <f>Y181+Z181+AM181</f>
        <v>815</v>
      </c>
      <c r="Y181" s="2992">
        <v>0</v>
      </c>
      <c r="Z181" s="2992">
        <f>AA181+AB181+AC181+AD181+AE181+AF181+AG181+AH181+AI181+AJ181+AK181+AL181</f>
        <v>413</v>
      </c>
      <c r="AA181" s="2949">
        <v>340</v>
      </c>
      <c r="AB181" s="2949">
        <v>0</v>
      </c>
      <c r="AC181" s="2949">
        <v>0</v>
      </c>
      <c r="AD181" s="2949">
        <v>0</v>
      </c>
      <c r="AE181" s="2949">
        <v>0</v>
      </c>
      <c r="AF181" s="2949">
        <v>0</v>
      </c>
      <c r="AG181" s="2949">
        <v>2</v>
      </c>
      <c r="AH181" s="2949">
        <v>25</v>
      </c>
      <c r="AI181" s="2949">
        <v>5</v>
      </c>
      <c r="AJ181" s="2949">
        <v>5</v>
      </c>
      <c r="AK181" s="2949">
        <v>6</v>
      </c>
      <c r="AL181" s="2949">
        <v>30</v>
      </c>
      <c r="AM181" s="2992">
        <f>AN181+AO181+AP181+AQ181+AR181+AS181+AT181+AU181+AV181+AW181</f>
        <v>402</v>
      </c>
      <c r="AN181" s="2949">
        <v>338</v>
      </c>
      <c r="AO181" s="2949">
        <v>2</v>
      </c>
      <c r="AP181" s="2949">
        <v>0</v>
      </c>
      <c r="AQ181" s="2949">
        <v>0</v>
      </c>
      <c r="AR181" s="2949">
        <v>8</v>
      </c>
      <c r="AS181" s="2949">
        <v>50</v>
      </c>
      <c r="AT181" s="2949">
        <v>4</v>
      </c>
      <c r="AU181" s="2949">
        <v>0</v>
      </c>
      <c r="AV181" s="2949">
        <v>0</v>
      </c>
      <c r="AW181" s="2949">
        <v>0</v>
      </c>
      <c r="AX181" s="2891"/>
      <c r="AY181" s="1160">
        <f t="shared" si="27"/>
        <v>815</v>
      </c>
    </row>
    <row r="182" spans="1:51" s="3023" customFormat="1" ht="27" x14ac:dyDescent="0.2">
      <c r="A182" s="2947"/>
      <c r="B182" s="2892"/>
      <c r="C182" s="2882">
        <v>3033296</v>
      </c>
      <c r="D182" s="2957" t="s">
        <v>426</v>
      </c>
      <c r="E182" s="2882">
        <v>5000046</v>
      </c>
      <c r="F182" s="2957" t="s">
        <v>427</v>
      </c>
      <c r="G182" s="3026" t="s">
        <v>2966</v>
      </c>
      <c r="H182" s="3027" t="s">
        <v>426</v>
      </c>
      <c r="I182" s="2887" t="s">
        <v>428</v>
      </c>
      <c r="J182" s="2982">
        <f>SUM(J183:J184)</f>
        <v>18</v>
      </c>
      <c r="K182" s="2982">
        <f>SUM(K183:K184)</f>
        <v>5</v>
      </c>
      <c r="L182" s="2982">
        <f>SUM(L183:L184)</f>
        <v>4</v>
      </c>
      <c r="M182" s="2982">
        <f>SUM(M183:M184)</f>
        <v>5</v>
      </c>
      <c r="N182" s="2982">
        <f>SUM(N183:N184)</f>
        <v>4</v>
      </c>
      <c r="O182" s="2889" t="s">
        <v>2967</v>
      </c>
      <c r="P182" s="2982">
        <v>132612.14000000001</v>
      </c>
      <c r="Q182" s="2982">
        <v>64132</v>
      </c>
      <c r="R182" s="2982">
        <v>0</v>
      </c>
      <c r="S182" s="2982">
        <v>0</v>
      </c>
      <c r="T182" s="2982">
        <v>0</v>
      </c>
      <c r="U182" s="2890">
        <f>+Q182-P182</f>
        <v>-68480.140000000014</v>
      </c>
      <c r="V182" s="2890">
        <v>0</v>
      </c>
      <c r="W182" s="3020"/>
      <c r="X182" s="3021">
        <f t="shared" ref="X182:AW182" si="51">SUM(X183:X184)</f>
        <v>18</v>
      </c>
      <c r="Y182" s="3021">
        <f t="shared" si="51"/>
        <v>0</v>
      </c>
      <c r="Z182" s="3021">
        <f t="shared" si="51"/>
        <v>9</v>
      </c>
      <c r="AA182" s="3021">
        <f t="shared" si="51"/>
        <v>9</v>
      </c>
      <c r="AB182" s="3021">
        <f t="shared" si="51"/>
        <v>0</v>
      </c>
      <c r="AC182" s="3021">
        <f t="shared" si="51"/>
        <v>0</v>
      </c>
      <c r="AD182" s="3021">
        <f t="shared" si="51"/>
        <v>0</v>
      </c>
      <c r="AE182" s="3021">
        <f t="shared" si="51"/>
        <v>0</v>
      </c>
      <c r="AF182" s="3021">
        <f t="shared" si="51"/>
        <v>0</v>
      </c>
      <c r="AG182" s="3021">
        <f t="shared" si="51"/>
        <v>0</v>
      </c>
      <c r="AH182" s="3021">
        <f t="shared" si="51"/>
        <v>0</v>
      </c>
      <c r="AI182" s="3021">
        <f t="shared" si="51"/>
        <v>0</v>
      </c>
      <c r="AJ182" s="3021">
        <f t="shared" si="51"/>
        <v>0</v>
      </c>
      <c r="AK182" s="3021">
        <f t="shared" si="51"/>
        <v>0</v>
      </c>
      <c r="AL182" s="3021">
        <f t="shared" si="51"/>
        <v>0</v>
      </c>
      <c r="AM182" s="3021">
        <f t="shared" si="51"/>
        <v>9</v>
      </c>
      <c r="AN182" s="3021">
        <f t="shared" si="51"/>
        <v>9</v>
      </c>
      <c r="AO182" s="3021">
        <f t="shared" si="51"/>
        <v>0</v>
      </c>
      <c r="AP182" s="3021">
        <f t="shared" si="51"/>
        <v>0</v>
      </c>
      <c r="AQ182" s="3021">
        <f t="shared" si="51"/>
        <v>0</v>
      </c>
      <c r="AR182" s="3021">
        <f t="shared" si="51"/>
        <v>0</v>
      </c>
      <c r="AS182" s="3021">
        <f t="shared" si="51"/>
        <v>0</v>
      </c>
      <c r="AT182" s="3021">
        <f t="shared" si="51"/>
        <v>0</v>
      </c>
      <c r="AU182" s="3021">
        <f t="shared" si="51"/>
        <v>0</v>
      </c>
      <c r="AV182" s="3021">
        <f t="shared" si="51"/>
        <v>0</v>
      </c>
      <c r="AW182" s="3021">
        <f t="shared" si="51"/>
        <v>0</v>
      </c>
      <c r="AX182" s="3022">
        <v>74</v>
      </c>
      <c r="AY182" s="1160">
        <f t="shared" si="27"/>
        <v>-56</v>
      </c>
    </row>
    <row r="183" spans="1:51" ht="24.75" customHeight="1" x14ac:dyDescent="0.2">
      <c r="A183" s="2947"/>
      <c r="B183" s="2892"/>
      <c r="C183" s="2882"/>
      <c r="D183" s="2957"/>
      <c r="E183" s="2882"/>
      <c r="F183" s="2957"/>
      <c r="G183" s="2996" t="s">
        <v>429</v>
      </c>
      <c r="H183" s="2894" t="s">
        <v>2968</v>
      </c>
      <c r="I183" s="2896"/>
      <c r="J183" s="2986">
        <f>SUM(K183:N183)</f>
        <v>10</v>
      </c>
      <c r="K183" s="3028">
        <v>3</v>
      </c>
      <c r="L183" s="3028">
        <v>2</v>
      </c>
      <c r="M183" s="3028">
        <v>3</v>
      </c>
      <c r="N183" s="3028">
        <v>2</v>
      </c>
      <c r="O183" s="3029"/>
      <c r="P183" s="2899"/>
      <c r="Q183" s="2899"/>
      <c r="R183" s="2899"/>
      <c r="S183" s="2899"/>
      <c r="T183" s="2899"/>
      <c r="U183" s="2899"/>
      <c r="V183" s="2899"/>
      <c r="W183" s="3030"/>
      <c r="X183" s="2992">
        <f>Y183+Z183+AM183</f>
        <v>10</v>
      </c>
      <c r="Y183" s="3031">
        <v>0</v>
      </c>
      <c r="Z183" s="3007">
        <f>AA183+AB183+AC183+AD183+AE183+AF183+AG183+AH183+AI183+AJ183+AK183+AL183</f>
        <v>5</v>
      </c>
      <c r="AA183" s="3031">
        <v>5</v>
      </c>
      <c r="AB183" s="3031">
        <v>0</v>
      </c>
      <c r="AC183" s="3031">
        <v>0</v>
      </c>
      <c r="AD183" s="3031">
        <v>0</v>
      </c>
      <c r="AE183" s="3031">
        <v>0</v>
      </c>
      <c r="AF183" s="3031">
        <v>0</v>
      </c>
      <c r="AG183" s="3031">
        <v>0</v>
      </c>
      <c r="AH183" s="3031">
        <v>0</v>
      </c>
      <c r="AI183" s="3031">
        <v>0</v>
      </c>
      <c r="AJ183" s="3031">
        <v>0</v>
      </c>
      <c r="AK183" s="3031">
        <v>0</v>
      </c>
      <c r="AL183" s="3031">
        <v>0</v>
      </c>
      <c r="AM183" s="3007">
        <f>AN183+AO183+AP183+AQ183+AR183+AS183+AT183+AU183+AV183+AW183</f>
        <v>5</v>
      </c>
      <c r="AN183" s="3031">
        <v>5</v>
      </c>
      <c r="AO183" s="3031">
        <v>0</v>
      </c>
      <c r="AP183" s="3031">
        <v>0</v>
      </c>
      <c r="AQ183" s="3031">
        <v>0</v>
      </c>
      <c r="AR183" s="3031">
        <v>0</v>
      </c>
      <c r="AS183" s="3031">
        <v>0</v>
      </c>
      <c r="AT183" s="3031">
        <v>0</v>
      </c>
      <c r="AU183" s="3031">
        <v>0</v>
      </c>
      <c r="AV183" s="3031">
        <v>0</v>
      </c>
      <c r="AW183" s="3031">
        <v>0</v>
      </c>
      <c r="AX183" s="2891"/>
      <c r="AY183" s="1160">
        <f t="shared" si="27"/>
        <v>10</v>
      </c>
    </row>
    <row r="184" spans="1:51" ht="27.75" customHeight="1" x14ac:dyDescent="0.2">
      <c r="A184" s="2947"/>
      <c r="B184" s="2892"/>
      <c r="C184" s="2882"/>
      <c r="D184" s="2957"/>
      <c r="E184" s="2882"/>
      <c r="F184" s="2957"/>
      <c r="G184" s="2996" t="s">
        <v>431</v>
      </c>
      <c r="H184" s="2894" t="s">
        <v>2969</v>
      </c>
      <c r="I184" s="2903"/>
      <c r="J184" s="2986">
        <f>SUM(K184:N184)</f>
        <v>8</v>
      </c>
      <c r="K184" s="3028">
        <v>2</v>
      </c>
      <c r="L184" s="3028">
        <v>2</v>
      </c>
      <c r="M184" s="3028">
        <v>2</v>
      </c>
      <c r="N184" s="3028">
        <v>2</v>
      </c>
      <c r="O184" s="3029"/>
      <c r="P184" s="2899"/>
      <c r="Q184" s="2899"/>
      <c r="R184" s="2899"/>
      <c r="S184" s="2899"/>
      <c r="T184" s="2899"/>
      <c r="U184" s="2899"/>
      <c r="V184" s="2899"/>
      <c r="W184" s="3030"/>
      <c r="X184" s="2992">
        <f>Y184+Z184+AM184</f>
        <v>8</v>
      </c>
      <c r="Y184" s="3031">
        <v>0</v>
      </c>
      <c r="Z184" s="3007">
        <f>AA184+AB184+AC184+AD184+AE184+AF184+AG184+AH184+AI184+AJ184+AK184+AL184</f>
        <v>4</v>
      </c>
      <c r="AA184" s="3031">
        <v>4</v>
      </c>
      <c r="AB184" s="3031">
        <v>0</v>
      </c>
      <c r="AC184" s="3031">
        <v>0</v>
      </c>
      <c r="AD184" s="3031">
        <v>0</v>
      </c>
      <c r="AE184" s="3031">
        <v>0</v>
      </c>
      <c r="AF184" s="3031">
        <v>0</v>
      </c>
      <c r="AG184" s="3031">
        <v>0</v>
      </c>
      <c r="AH184" s="3031">
        <v>0</v>
      </c>
      <c r="AI184" s="3031">
        <v>0</v>
      </c>
      <c r="AJ184" s="3031">
        <v>0</v>
      </c>
      <c r="AK184" s="3031">
        <v>0</v>
      </c>
      <c r="AL184" s="3031">
        <v>0</v>
      </c>
      <c r="AM184" s="3007">
        <f>AN184+AO184+AP184+AQ184+AR184+AS184+AT184+AU184+AV184+AW184</f>
        <v>4</v>
      </c>
      <c r="AN184" s="3031">
        <v>4</v>
      </c>
      <c r="AO184" s="3031">
        <v>0</v>
      </c>
      <c r="AP184" s="3031">
        <v>0</v>
      </c>
      <c r="AQ184" s="3031">
        <v>0</v>
      </c>
      <c r="AR184" s="3031">
        <v>0</v>
      </c>
      <c r="AS184" s="3031">
        <v>0</v>
      </c>
      <c r="AT184" s="3031">
        <v>0</v>
      </c>
      <c r="AU184" s="3031">
        <v>0</v>
      </c>
      <c r="AV184" s="3031">
        <v>0</v>
      </c>
      <c r="AW184" s="3031">
        <v>0</v>
      </c>
      <c r="AX184" s="2891"/>
      <c r="AY184" s="1160">
        <f t="shared" si="27"/>
        <v>8</v>
      </c>
    </row>
    <row r="185" spans="1:51" s="3023" customFormat="1" ht="22.5" customHeight="1" x14ac:dyDescent="0.2">
      <c r="A185" s="2947"/>
      <c r="B185" s="2892"/>
      <c r="C185" s="2882">
        <v>3033297</v>
      </c>
      <c r="D185" s="3032" t="s">
        <v>433</v>
      </c>
      <c r="E185" s="2882">
        <v>5000047</v>
      </c>
      <c r="F185" s="2957" t="s">
        <v>434</v>
      </c>
      <c r="G185" s="2980" t="s">
        <v>2970</v>
      </c>
      <c r="H185" s="2981" t="s">
        <v>433</v>
      </c>
      <c r="I185" s="2887" t="s">
        <v>435</v>
      </c>
      <c r="J185" s="2982">
        <f>+J186</f>
        <v>60</v>
      </c>
      <c r="K185" s="2982">
        <f>+K186</f>
        <v>15</v>
      </c>
      <c r="L185" s="2982">
        <f>+L186</f>
        <v>15</v>
      </c>
      <c r="M185" s="2982">
        <f>+M186</f>
        <v>15</v>
      </c>
      <c r="N185" s="2982">
        <f>+N186</f>
        <v>15</v>
      </c>
      <c r="O185" s="2889" t="s">
        <v>2971</v>
      </c>
      <c r="P185" s="2890">
        <v>9700.77</v>
      </c>
      <c r="Q185" s="2890">
        <v>4376</v>
      </c>
      <c r="R185" s="2890">
        <v>0</v>
      </c>
      <c r="S185" s="2890">
        <v>0</v>
      </c>
      <c r="T185" s="2890">
        <v>0</v>
      </c>
      <c r="U185" s="2890">
        <f>+Q185-P185</f>
        <v>-5324.77</v>
      </c>
      <c r="V185" s="2890">
        <v>0</v>
      </c>
      <c r="W185" s="3020"/>
      <c r="X185" s="3021">
        <f t="shared" ref="X185:AW185" si="52">+X186</f>
        <v>60</v>
      </c>
      <c r="Y185" s="3021">
        <f t="shared" si="52"/>
        <v>0</v>
      </c>
      <c r="Z185" s="3021">
        <f t="shared" si="52"/>
        <v>60</v>
      </c>
      <c r="AA185" s="3021">
        <f t="shared" si="52"/>
        <v>60</v>
      </c>
      <c r="AB185" s="3021">
        <f t="shared" si="52"/>
        <v>0</v>
      </c>
      <c r="AC185" s="3021">
        <f t="shared" si="52"/>
        <v>0</v>
      </c>
      <c r="AD185" s="3021">
        <f t="shared" si="52"/>
        <v>0</v>
      </c>
      <c r="AE185" s="3021">
        <f t="shared" si="52"/>
        <v>0</v>
      </c>
      <c r="AF185" s="3021">
        <f t="shared" si="52"/>
        <v>0</v>
      </c>
      <c r="AG185" s="3021">
        <f t="shared" si="52"/>
        <v>0</v>
      </c>
      <c r="AH185" s="3021">
        <f t="shared" si="52"/>
        <v>0</v>
      </c>
      <c r="AI185" s="3021">
        <f t="shared" si="52"/>
        <v>0</v>
      </c>
      <c r="AJ185" s="3021">
        <f t="shared" si="52"/>
        <v>0</v>
      </c>
      <c r="AK185" s="3021">
        <f t="shared" si="52"/>
        <v>0</v>
      </c>
      <c r="AL185" s="3021">
        <f t="shared" si="52"/>
        <v>0</v>
      </c>
      <c r="AM185" s="3021">
        <f t="shared" si="52"/>
        <v>0</v>
      </c>
      <c r="AN185" s="3021">
        <f t="shared" si="52"/>
        <v>0</v>
      </c>
      <c r="AO185" s="3021">
        <f t="shared" si="52"/>
        <v>0</v>
      </c>
      <c r="AP185" s="3021">
        <f t="shared" si="52"/>
        <v>0</v>
      </c>
      <c r="AQ185" s="3021">
        <f t="shared" si="52"/>
        <v>0</v>
      </c>
      <c r="AR185" s="3021">
        <f t="shared" si="52"/>
        <v>0</v>
      </c>
      <c r="AS185" s="3021">
        <f t="shared" si="52"/>
        <v>0</v>
      </c>
      <c r="AT185" s="3021">
        <f t="shared" si="52"/>
        <v>0</v>
      </c>
      <c r="AU185" s="3021">
        <f t="shared" si="52"/>
        <v>0</v>
      </c>
      <c r="AV185" s="3021">
        <f t="shared" si="52"/>
        <v>0</v>
      </c>
      <c r="AW185" s="3021">
        <f t="shared" si="52"/>
        <v>0</v>
      </c>
      <c r="AX185" s="3022">
        <v>60</v>
      </c>
      <c r="AY185" s="1160">
        <f t="shared" si="27"/>
        <v>0</v>
      </c>
    </row>
    <row r="186" spans="1:51" x14ac:dyDescent="0.2">
      <c r="A186" s="2947"/>
      <c r="B186" s="2892"/>
      <c r="C186" s="2882"/>
      <c r="D186" s="3032"/>
      <c r="E186" s="2882"/>
      <c r="F186" s="2957"/>
      <c r="G186" s="2996" t="s">
        <v>436</v>
      </c>
      <c r="H186" s="2894" t="s">
        <v>2972</v>
      </c>
      <c r="I186" s="2903"/>
      <c r="J186" s="2986">
        <v>60</v>
      </c>
      <c r="K186" s="2987">
        <v>15</v>
      </c>
      <c r="L186" s="2987">
        <v>15</v>
      </c>
      <c r="M186" s="2987">
        <v>15</v>
      </c>
      <c r="N186" s="2987">
        <v>15</v>
      </c>
      <c r="O186" s="2997"/>
      <c r="P186" s="2988"/>
      <c r="Q186" s="2989"/>
      <c r="R186" s="2988"/>
      <c r="S186" s="2988"/>
      <c r="T186" s="2991"/>
      <c r="U186" s="2991"/>
      <c r="V186" s="2987"/>
      <c r="W186" s="2949"/>
      <c r="X186" s="2992">
        <f>Y186+Z186+AM186</f>
        <v>60</v>
      </c>
      <c r="Y186" s="2992">
        <v>0</v>
      </c>
      <c r="Z186" s="2992">
        <f>AA186+AB186+AC186+AD186+AE186+AF186+AG186+AH186+AI186+AJ186+AK186+AL186</f>
        <v>60</v>
      </c>
      <c r="AA186" s="2949">
        <v>60</v>
      </c>
      <c r="AB186" s="2949">
        <v>0</v>
      </c>
      <c r="AC186" s="2949">
        <v>0</v>
      </c>
      <c r="AD186" s="2949">
        <v>0</v>
      </c>
      <c r="AE186" s="2949">
        <v>0</v>
      </c>
      <c r="AF186" s="2949">
        <v>0</v>
      </c>
      <c r="AG186" s="2949">
        <v>0</v>
      </c>
      <c r="AH186" s="2949">
        <v>0</v>
      </c>
      <c r="AI186" s="2949">
        <v>0</v>
      </c>
      <c r="AJ186" s="2949">
        <v>0</v>
      </c>
      <c r="AK186" s="2949">
        <v>0</v>
      </c>
      <c r="AL186" s="2949">
        <v>0</v>
      </c>
      <c r="AM186" s="2992">
        <f>AN186+AO186+AP186+AQ186+AR186+AS186+AT186+AU186+AV186+AW186</f>
        <v>0</v>
      </c>
      <c r="AN186" s="2949">
        <v>0</v>
      </c>
      <c r="AO186" s="2949">
        <v>0</v>
      </c>
      <c r="AP186" s="2949">
        <v>0</v>
      </c>
      <c r="AQ186" s="2949">
        <v>0</v>
      </c>
      <c r="AR186" s="2949">
        <v>0</v>
      </c>
      <c r="AS186" s="2949">
        <v>0</v>
      </c>
      <c r="AT186" s="2949">
        <v>0</v>
      </c>
      <c r="AU186" s="2949">
        <v>0</v>
      </c>
      <c r="AV186" s="2949">
        <v>0</v>
      </c>
      <c r="AW186" s="2949">
        <v>0</v>
      </c>
      <c r="AX186" s="2891"/>
      <c r="AY186" s="1160">
        <f t="shared" si="27"/>
        <v>60</v>
      </c>
    </row>
    <row r="187" spans="1:51" s="3023" customFormat="1" ht="21.75" customHeight="1" x14ac:dyDescent="0.2">
      <c r="A187" s="2947"/>
      <c r="B187" s="2892"/>
      <c r="C187" s="2882">
        <v>3033298</v>
      </c>
      <c r="D187" s="3019" t="s">
        <v>438</v>
      </c>
      <c r="E187" s="2882">
        <v>5000048</v>
      </c>
      <c r="F187" s="2957" t="s">
        <v>439</v>
      </c>
      <c r="G187" s="2980" t="s">
        <v>2973</v>
      </c>
      <c r="H187" s="2981" t="s">
        <v>438</v>
      </c>
      <c r="I187" s="3033" t="s">
        <v>2974</v>
      </c>
      <c r="J187" s="2982">
        <f>+J188</f>
        <v>904</v>
      </c>
      <c r="K187" s="2982">
        <f>+K188</f>
        <v>226</v>
      </c>
      <c r="L187" s="2982">
        <f>+L188</f>
        <v>226</v>
      </c>
      <c r="M187" s="2982">
        <f>+M188</f>
        <v>226</v>
      </c>
      <c r="N187" s="2982">
        <f>+N188</f>
        <v>226</v>
      </c>
      <c r="O187" s="2889" t="s">
        <v>2975</v>
      </c>
      <c r="P187" s="2890">
        <v>208128.34</v>
      </c>
      <c r="Q187" s="2890">
        <v>64132</v>
      </c>
      <c r="R187" s="2890">
        <v>0</v>
      </c>
      <c r="S187" s="2890">
        <v>0</v>
      </c>
      <c r="T187" s="2890">
        <v>0</v>
      </c>
      <c r="U187" s="2890">
        <f>+Q187-P187</f>
        <v>-143996.34</v>
      </c>
      <c r="V187" s="2890">
        <v>0</v>
      </c>
      <c r="W187" s="3020"/>
      <c r="X187" s="3021">
        <f t="shared" ref="X187:AW187" si="53">+X188</f>
        <v>904</v>
      </c>
      <c r="Y187" s="3021">
        <f t="shared" si="53"/>
        <v>0</v>
      </c>
      <c r="Z187" s="3021">
        <f t="shared" si="53"/>
        <v>437</v>
      </c>
      <c r="AA187" s="3021">
        <f t="shared" si="53"/>
        <v>164</v>
      </c>
      <c r="AB187" s="3021">
        <f t="shared" si="53"/>
        <v>15</v>
      </c>
      <c r="AC187" s="3021">
        <f t="shared" si="53"/>
        <v>15</v>
      </c>
      <c r="AD187" s="3021">
        <f t="shared" si="53"/>
        <v>8</v>
      </c>
      <c r="AE187" s="3021">
        <f t="shared" si="53"/>
        <v>16</v>
      </c>
      <c r="AF187" s="3021">
        <f t="shared" si="53"/>
        <v>17</v>
      </c>
      <c r="AG187" s="3021">
        <f t="shared" si="53"/>
        <v>30</v>
      </c>
      <c r="AH187" s="3021">
        <f t="shared" si="53"/>
        <v>42</v>
      </c>
      <c r="AI187" s="3021">
        <f t="shared" si="53"/>
        <v>42</v>
      </c>
      <c r="AJ187" s="3021">
        <f t="shared" si="53"/>
        <v>28</v>
      </c>
      <c r="AK187" s="3021">
        <f t="shared" si="53"/>
        <v>20</v>
      </c>
      <c r="AL187" s="3021">
        <f t="shared" si="53"/>
        <v>40</v>
      </c>
      <c r="AM187" s="3021">
        <f t="shared" si="53"/>
        <v>467</v>
      </c>
      <c r="AN187" s="3021">
        <f t="shared" si="53"/>
        <v>179</v>
      </c>
      <c r="AO187" s="3021">
        <f t="shared" si="53"/>
        <v>24</v>
      </c>
      <c r="AP187" s="3021">
        <f t="shared" si="53"/>
        <v>12</v>
      </c>
      <c r="AQ187" s="3021">
        <f t="shared" si="53"/>
        <v>18</v>
      </c>
      <c r="AR187" s="3021">
        <f t="shared" si="53"/>
        <v>48</v>
      </c>
      <c r="AS187" s="3021">
        <f t="shared" si="53"/>
        <v>84</v>
      </c>
      <c r="AT187" s="3021">
        <f t="shared" si="53"/>
        <v>48</v>
      </c>
      <c r="AU187" s="3021">
        <f t="shared" si="53"/>
        <v>24</v>
      </c>
      <c r="AV187" s="3021">
        <f t="shared" si="53"/>
        <v>15</v>
      </c>
      <c r="AW187" s="3021">
        <f t="shared" si="53"/>
        <v>15</v>
      </c>
      <c r="AX187" s="3022">
        <v>904</v>
      </c>
      <c r="AY187" s="1160">
        <f t="shared" ref="AY187:AY203" si="54">+J187-AX187</f>
        <v>0</v>
      </c>
    </row>
    <row r="188" spans="1:51" ht="24.75" x14ac:dyDescent="0.2">
      <c r="A188" s="2947"/>
      <c r="B188" s="2892"/>
      <c r="C188" s="2882"/>
      <c r="D188" s="3019"/>
      <c r="E188" s="2882"/>
      <c r="F188" s="2957"/>
      <c r="G188" s="2996" t="s">
        <v>441</v>
      </c>
      <c r="H188" s="2894" t="s">
        <v>2976</v>
      </c>
      <c r="I188" s="2999" t="s">
        <v>2977</v>
      </c>
      <c r="J188" s="2986">
        <f>K188+L188+M188+N188</f>
        <v>904</v>
      </c>
      <c r="K188" s="2987">
        <v>226</v>
      </c>
      <c r="L188" s="2987">
        <v>226</v>
      </c>
      <c r="M188" s="2987">
        <v>226</v>
      </c>
      <c r="N188" s="2987">
        <v>226</v>
      </c>
      <c r="O188" s="3024"/>
      <c r="P188" s="3025"/>
      <c r="Q188" s="3025"/>
      <c r="R188" s="3025"/>
      <c r="S188" s="3025"/>
      <c r="T188" s="3025"/>
      <c r="U188" s="3025"/>
      <c r="V188" s="2987"/>
      <c r="W188" s="3025"/>
      <c r="X188" s="2992">
        <f>Y188+Z188+AM188</f>
        <v>904</v>
      </c>
      <c r="Y188" s="2992"/>
      <c r="Z188" s="2992">
        <f>AA188+AB188+AC188+AD188+AE188+AF188+AG188+AH188+AI188+AJ188+AK188+AL188</f>
        <v>437</v>
      </c>
      <c r="AA188" s="2949">
        <v>164</v>
      </c>
      <c r="AB188" s="2949">
        <v>15</v>
      </c>
      <c r="AC188" s="2949">
        <v>15</v>
      </c>
      <c r="AD188" s="2949">
        <v>8</v>
      </c>
      <c r="AE188" s="2949">
        <v>16</v>
      </c>
      <c r="AF188" s="2949">
        <v>17</v>
      </c>
      <c r="AG188" s="2949">
        <v>30</v>
      </c>
      <c r="AH188" s="2949">
        <v>42</v>
      </c>
      <c r="AI188" s="2949">
        <v>42</v>
      </c>
      <c r="AJ188" s="2949">
        <v>28</v>
      </c>
      <c r="AK188" s="2949">
        <v>20</v>
      </c>
      <c r="AL188" s="2949">
        <v>40</v>
      </c>
      <c r="AM188" s="2992">
        <f>AN188+AO188+AP188+AQ188+AR188+AS188+AT188+AU188+AV188+AW188</f>
        <v>467</v>
      </c>
      <c r="AN188" s="2949">
        <v>179</v>
      </c>
      <c r="AO188" s="2949">
        <v>24</v>
      </c>
      <c r="AP188" s="2949">
        <v>12</v>
      </c>
      <c r="AQ188" s="2949">
        <v>18</v>
      </c>
      <c r="AR188" s="2949">
        <v>48</v>
      </c>
      <c r="AS188" s="2949">
        <v>84</v>
      </c>
      <c r="AT188" s="2949">
        <v>48</v>
      </c>
      <c r="AU188" s="2949">
        <v>24</v>
      </c>
      <c r="AV188" s="2949">
        <v>15</v>
      </c>
      <c r="AW188" s="2949">
        <v>15</v>
      </c>
      <c r="AX188" s="2891"/>
      <c r="AY188" s="1160">
        <f t="shared" si="54"/>
        <v>904</v>
      </c>
    </row>
    <row r="189" spans="1:51" s="3023" customFormat="1" ht="27" x14ac:dyDescent="0.2">
      <c r="A189" s="2947"/>
      <c r="B189" s="2892"/>
      <c r="C189" s="2882">
        <v>3033299</v>
      </c>
      <c r="D189" s="2957" t="s">
        <v>442</v>
      </c>
      <c r="E189" s="2882">
        <v>5000049</v>
      </c>
      <c r="F189" s="2957" t="s">
        <v>443</v>
      </c>
      <c r="G189" s="2980" t="s">
        <v>2978</v>
      </c>
      <c r="H189" s="2981" t="s">
        <v>442</v>
      </c>
      <c r="I189" s="2887" t="s">
        <v>444</v>
      </c>
      <c r="J189" s="2982">
        <f>+J190</f>
        <v>40</v>
      </c>
      <c r="K189" s="2982">
        <f>+K190</f>
        <v>10</v>
      </c>
      <c r="L189" s="2982">
        <f>+L190</f>
        <v>10</v>
      </c>
      <c r="M189" s="2982">
        <f>+M190</f>
        <v>10</v>
      </c>
      <c r="N189" s="2982">
        <f>+N190</f>
        <v>10</v>
      </c>
      <c r="O189" s="2889" t="s">
        <v>2979</v>
      </c>
      <c r="P189" s="2890">
        <v>10368.1</v>
      </c>
      <c r="Q189" s="2890">
        <v>32067</v>
      </c>
      <c r="R189" s="2890">
        <v>0</v>
      </c>
      <c r="S189" s="2890">
        <v>0</v>
      </c>
      <c r="T189" s="2890">
        <v>0</v>
      </c>
      <c r="U189" s="2890">
        <f>+Q189-P189</f>
        <v>21698.9</v>
      </c>
      <c r="V189" s="2890">
        <v>0</v>
      </c>
      <c r="W189" s="3020"/>
      <c r="X189" s="3021">
        <f t="shared" ref="X189:AW189" si="55">+X190</f>
        <v>40</v>
      </c>
      <c r="Y189" s="3021">
        <f t="shared" si="55"/>
        <v>0</v>
      </c>
      <c r="Z189" s="3021">
        <f t="shared" si="55"/>
        <v>20</v>
      </c>
      <c r="AA189" s="3021">
        <f t="shared" si="55"/>
        <v>20</v>
      </c>
      <c r="AB189" s="3021">
        <f t="shared" si="55"/>
        <v>0</v>
      </c>
      <c r="AC189" s="3021">
        <f t="shared" si="55"/>
        <v>0</v>
      </c>
      <c r="AD189" s="3021">
        <f t="shared" si="55"/>
        <v>0</v>
      </c>
      <c r="AE189" s="3021">
        <f t="shared" si="55"/>
        <v>0</v>
      </c>
      <c r="AF189" s="3021">
        <f t="shared" si="55"/>
        <v>0</v>
      </c>
      <c r="AG189" s="3021">
        <f t="shared" si="55"/>
        <v>0</v>
      </c>
      <c r="AH189" s="3021">
        <f t="shared" si="55"/>
        <v>0</v>
      </c>
      <c r="AI189" s="3021">
        <f t="shared" si="55"/>
        <v>0</v>
      </c>
      <c r="AJ189" s="3021">
        <f t="shared" si="55"/>
        <v>0</v>
      </c>
      <c r="AK189" s="3021">
        <f t="shared" si="55"/>
        <v>0</v>
      </c>
      <c r="AL189" s="3021">
        <f t="shared" si="55"/>
        <v>0</v>
      </c>
      <c r="AM189" s="3021">
        <f t="shared" si="55"/>
        <v>20</v>
      </c>
      <c r="AN189" s="3021">
        <f t="shared" si="55"/>
        <v>20</v>
      </c>
      <c r="AO189" s="3021">
        <f t="shared" si="55"/>
        <v>0</v>
      </c>
      <c r="AP189" s="3021">
        <f t="shared" si="55"/>
        <v>0</v>
      </c>
      <c r="AQ189" s="3021">
        <f t="shared" si="55"/>
        <v>0</v>
      </c>
      <c r="AR189" s="3021">
        <f t="shared" si="55"/>
        <v>0</v>
      </c>
      <c r="AS189" s="3021">
        <f t="shared" si="55"/>
        <v>0</v>
      </c>
      <c r="AT189" s="3021">
        <f t="shared" si="55"/>
        <v>0</v>
      </c>
      <c r="AU189" s="3021">
        <f t="shared" si="55"/>
        <v>0</v>
      </c>
      <c r="AV189" s="3021">
        <f t="shared" si="55"/>
        <v>0</v>
      </c>
      <c r="AW189" s="3021">
        <f t="shared" si="55"/>
        <v>0</v>
      </c>
      <c r="AX189" s="3022">
        <v>40</v>
      </c>
      <c r="AY189" s="1160">
        <f t="shared" si="54"/>
        <v>0</v>
      </c>
    </row>
    <row r="190" spans="1:51" x14ac:dyDescent="0.2">
      <c r="A190" s="2947"/>
      <c r="B190" s="2892"/>
      <c r="C190" s="2882"/>
      <c r="D190" s="2957"/>
      <c r="E190" s="2882"/>
      <c r="F190" s="2957"/>
      <c r="G190" s="2996" t="s">
        <v>447</v>
      </c>
      <c r="H190" s="2894" t="s">
        <v>2980</v>
      </c>
      <c r="I190" s="2896"/>
      <c r="J190" s="2986">
        <f>K190+L190+M190+N190</f>
        <v>40</v>
      </c>
      <c r="K190" s="2987">
        <v>10</v>
      </c>
      <c r="L190" s="2987">
        <v>10</v>
      </c>
      <c r="M190" s="2987">
        <v>10</v>
      </c>
      <c r="N190" s="2987">
        <v>10</v>
      </c>
      <c r="O190" s="2997"/>
      <c r="P190" s="2988"/>
      <c r="Q190" s="2989"/>
      <c r="R190" s="2988"/>
      <c r="S190" s="2988"/>
      <c r="T190" s="2991"/>
      <c r="U190" s="2991"/>
      <c r="V190" s="2987"/>
      <c r="W190" s="2949"/>
      <c r="X190" s="2992">
        <f>Y190+Z190+AM190</f>
        <v>40</v>
      </c>
      <c r="Y190" s="2992">
        <v>0</v>
      </c>
      <c r="Z190" s="2992">
        <f>AA190+AB190+AC190+AD190+AE190+AF190+AG190+AH190+AI190+AJ190+AK190+AL190</f>
        <v>20</v>
      </c>
      <c r="AA190" s="2949">
        <v>20</v>
      </c>
      <c r="AB190" s="2949">
        <v>0</v>
      </c>
      <c r="AC190" s="2949">
        <v>0</v>
      </c>
      <c r="AD190" s="2949">
        <v>0</v>
      </c>
      <c r="AE190" s="2949">
        <v>0</v>
      </c>
      <c r="AF190" s="2949">
        <v>0</v>
      </c>
      <c r="AG190" s="2949">
        <v>0</v>
      </c>
      <c r="AH190" s="2949">
        <v>0</v>
      </c>
      <c r="AI190" s="2949">
        <v>0</v>
      </c>
      <c r="AJ190" s="2949">
        <v>0</v>
      </c>
      <c r="AK190" s="2949">
        <v>0</v>
      </c>
      <c r="AL190" s="2949">
        <v>0</v>
      </c>
      <c r="AM190" s="2992">
        <f>AN190+AO190+AP190+AQ190+AR190+AS190+AT190+AU190+AV190+AW190</f>
        <v>20</v>
      </c>
      <c r="AN190" s="2949">
        <v>20</v>
      </c>
      <c r="AO190" s="2949">
        <v>0</v>
      </c>
      <c r="AP190" s="2949">
        <v>0</v>
      </c>
      <c r="AQ190" s="2949">
        <v>0</v>
      </c>
      <c r="AR190" s="2949">
        <v>0</v>
      </c>
      <c r="AS190" s="2949">
        <v>0</v>
      </c>
      <c r="AT190" s="2949">
        <v>0</v>
      </c>
      <c r="AU190" s="2949">
        <v>0</v>
      </c>
      <c r="AV190" s="2949">
        <v>0</v>
      </c>
      <c r="AW190" s="2949">
        <v>0</v>
      </c>
      <c r="AX190" s="2891"/>
      <c r="AY190" s="1160">
        <f t="shared" si="54"/>
        <v>40</v>
      </c>
    </row>
    <row r="191" spans="1:51" s="3023" customFormat="1" ht="33" customHeight="1" x14ac:dyDescent="0.2">
      <c r="A191" s="2947" t="s">
        <v>153</v>
      </c>
      <c r="B191" s="2957" t="s">
        <v>463</v>
      </c>
      <c r="C191" s="2882">
        <v>3033304</v>
      </c>
      <c r="D191" s="2882" t="s">
        <v>464</v>
      </c>
      <c r="E191" s="2882">
        <v>5000052</v>
      </c>
      <c r="F191" s="2957" t="s">
        <v>465</v>
      </c>
      <c r="G191" s="2980" t="s">
        <v>2981</v>
      </c>
      <c r="H191" s="2981" t="s">
        <v>464</v>
      </c>
      <c r="I191" s="2887" t="s">
        <v>2982</v>
      </c>
      <c r="J191" s="2982">
        <f>SUM(J192:J193)</f>
        <v>226</v>
      </c>
      <c r="K191" s="2982">
        <f>SUM(K192:K193)</f>
        <v>56</v>
      </c>
      <c r="L191" s="2982">
        <f>SUM(L192:L193)</f>
        <v>57</v>
      </c>
      <c r="M191" s="2982">
        <f>SUM(M192:M193)</f>
        <v>56</v>
      </c>
      <c r="N191" s="2982">
        <f>SUM(N192:N193)</f>
        <v>57</v>
      </c>
      <c r="O191" s="2889" t="s">
        <v>2983</v>
      </c>
      <c r="P191" s="2890">
        <v>207053.88</v>
      </c>
      <c r="Q191" s="2890">
        <v>32066</v>
      </c>
      <c r="R191" s="2890">
        <v>0</v>
      </c>
      <c r="S191" s="2890">
        <v>0</v>
      </c>
      <c r="T191" s="2890">
        <v>0</v>
      </c>
      <c r="U191" s="2890">
        <f>+Q191-P191</f>
        <v>-174987.88</v>
      </c>
      <c r="V191" s="2890">
        <v>0</v>
      </c>
      <c r="W191" s="3020"/>
      <c r="X191" s="3021">
        <f t="shared" ref="X191:AW191" si="56">SUM(X192:X193)</f>
        <v>226</v>
      </c>
      <c r="Y191" s="3021">
        <f t="shared" si="56"/>
        <v>0</v>
      </c>
      <c r="Z191" s="3021">
        <f t="shared" si="56"/>
        <v>126</v>
      </c>
      <c r="AA191" s="3021">
        <f t="shared" si="56"/>
        <v>70</v>
      </c>
      <c r="AB191" s="3021">
        <f t="shared" si="56"/>
        <v>3</v>
      </c>
      <c r="AC191" s="3021">
        <f t="shared" si="56"/>
        <v>4</v>
      </c>
      <c r="AD191" s="3021">
        <f t="shared" si="56"/>
        <v>3</v>
      </c>
      <c r="AE191" s="3021">
        <f t="shared" si="56"/>
        <v>3</v>
      </c>
      <c r="AF191" s="3021">
        <f t="shared" si="56"/>
        <v>3</v>
      </c>
      <c r="AG191" s="3021">
        <f t="shared" si="56"/>
        <v>3</v>
      </c>
      <c r="AH191" s="3021">
        <f t="shared" si="56"/>
        <v>10</v>
      </c>
      <c r="AI191" s="3021">
        <f t="shared" si="56"/>
        <v>6</v>
      </c>
      <c r="AJ191" s="3021">
        <f t="shared" si="56"/>
        <v>6</v>
      </c>
      <c r="AK191" s="3021">
        <f t="shared" si="56"/>
        <v>6</v>
      </c>
      <c r="AL191" s="3021">
        <f t="shared" si="56"/>
        <v>9</v>
      </c>
      <c r="AM191" s="3021">
        <f t="shared" si="56"/>
        <v>100</v>
      </c>
      <c r="AN191" s="3021">
        <f t="shared" si="56"/>
        <v>60</v>
      </c>
      <c r="AO191" s="3021">
        <f t="shared" si="56"/>
        <v>4</v>
      </c>
      <c r="AP191" s="3021">
        <f t="shared" si="56"/>
        <v>4</v>
      </c>
      <c r="AQ191" s="3021">
        <f t="shared" si="56"/>
        <v>3</v>
      </c>
      <c r="AR191" s="3021">
        <f t="shared" si="56"/>
        <v>4</v>
      </c>
      <c r="AS191" s="3021">
        <f t="shared" si="56"/>
        <v>10</v>
      </c>
      <c r="AT191" s="3021">
        <f t="shared" si="56"/>
        <v>6</v>
      </c>
      <c r="AU191" s="3021">
        <f t="shared" si="56"/>
        <v>3</v>
      </c>
      <c r="AV191" s="3021">
        <f t="shared" si="56"/>
        <v>3</v>
      </c>
      <c r="AW191" s="3021">
        <f t="shared" si="56"/>
        <v>3</v>
      </c>
      <c r="AX191" s="3022">
        <v>226</v>
      </c>
      <c r="AY191" s="1160">
        <f t="shared" si="54"/>
        <v>0</v>
      </c>
    </row>
    <row r="192" spans="1:51" ht="33.75" customHeight="1" x14ac:dyDescent="0.2">
      <c r="A192" s="2947"/>
      <c r="B192" s="2957"/>
      <c r="C192" s="2882"/>
      <c r="D192" s="2882"/>
      <c r="E192" s="2882"/>
      <c r="F192" s="2957"/>
      <c r="G192" s="2996" t="s">
        <v>467</v>
      </c>
      <c r="H192" s="2894" t="s">
        <v>2984</v>
      </c>
      <c r="I192" s="2896"/>
      <c r="J192" s="2986">
        <f>K192+L192+M192+N192</f>
        <v>96</v>
      </c>
      <c r="K192" s="2987">
        <v>24</v>
      </c>
      <c r="L192" s="2987">
        <v>24</v>
      </c>
      <c r="M192" s="2987">
        <v>24</v>
      </c>
      <c r="N192" s="2987">
        <v>24</v>
      </c>
      <c r="O192" s="2997"/>
      <c r="P192" s="2988"/>
      <c r="Q192" s="2989"/>
      <c r="R192" s="2988"/>
      <c r="S192" s="2988"/>
      <c r="T192" s="2991"/>
      <c r="U192" s="2991"/>
      <c r="V192" s="2949"/>
      <c r="W192" s="2949"/>
      <c r="X192" s="2992">
        <f>Y192+Z192+AM192</f>
        <v>96</v>
      </c>
      <c r="Y192" s="2992">
        <v>0</v>
      </c>
      <c r="Z192" s="2992">
        <f>AA192+AB192+AC192+AD192+AE192+AF192+AG192+AH192+AI192+AJ192+AK192+AL192</f>
        <v>56</v>
      </c>
      <c r="AA192" s="2949">
        <v>0</v>
      </c>
      <c r="AB192" s="2949">
        <v>3</v>
      </c>
      <c r="AC192" s="2949">
        <v>4</v>
      </c>
      <c r="AD192" s="2949">
        <v>3</v>
      </c>
      <c r="AE192" s="2949">
        <v>3</v>
      </c>
      <c r="AF192" s="2949">
        <v>3</v>
      </c>
      <c r="AG192" s="2949">
        <v>3</v>
      </c>
      <c r="AH192" s="2949">
        <v>10</v>
      </c>
      <c r="AI192" s="2949">
        <v>6</v>
      </c>
      <c r="AJ192" s="2949">
        <v>6</v>
      </c>
      <c r="AK192" s="2949">
        <v>6</v>
      </c>
      <c r="AL192" s="2949">
        <v>9</v>
      </c>
      <c r="AM192" s="2992">
        <f>AN192+AO192+AP192+AQ192+AR192+AS192+AT192+AU192+AV192+AW192</f>
        <v>40</v>
      </c>
      <c r="AN192" s="2949">
        <v>0</v>
      </c>
      <c r="AO192" s="2949">
        <v>4</v>
      </c>
      <c r="AP192" s="2949">
        <v>4</v>
      </c>
      <c r="AQ192" s="2949">
        <v>3</v>
      </c>
      <c r="AR192" s="2949">
        <v>4</v>
      </c>
      <c r="AS192" s="2949">
        <v>10</v>
      </c>
      <c r="AT192" s="2949">
        <v>6</v>
      </c>
      <c r="AU192" s="2949">
        <v>3</v>
      </c>
      <c r="AV192" s="2949">
        <v>3</v>
      </c>
      <c r="AW192" s="2949">
        <v>3</v>
      </c>
      <c r="AX192" s="2891"/>
      <c r="AY192" s="1160">
        <f t="shared" si="54"/>
        <v>96</v>
      </c>
    </row>
    <row r="193" spans="1:51" ht="36.75" customHeight="1" x14ac:dyDescent="0.2">
      <c r="A193" s="2947"/>
      <c r="B193" s="2957"/>
      <c r="C193" s="2882"/>
      <c r="D193" s="2882"/>
      <c r="E193" s="2882"/>
      <c r="F193" s="2957"/>
      <c r="G193" s="2996" t="s">
        <v>469</v>
      </c>
      <c r="H193" s="2894" t="s">
        <v>2985</v>
      </c>
      <c r="I193" s="2896"/>
      <c r="J193" s="2986">
        <f>K193+L193+M193+N193</f>
        <v>130</v>
      </c>
      <c r="K193" s="2987">
        <v>32</v>
      </c>
      <c r="L193" s="2987">
        <v>33</v>
      </c>
      <c r="M193" s="2987">
        <v>32</v>
      </c>
      <c r="N193" s="2987">
        <v>33</v>
      </c>
      <c r="O193" s="2997"/>
      <c r="P193" s="2988"/>
      <c r="Q193" s="2989"/>
      <c r="R193" s="2988"/>
      <c r="S193" s="2988"/>
      <c r="T193" s="2991"/>
      <c r="U193" s="2991"/>
      <c r="V193" s="2949"/>
      <c r="W193" s="2949"/>
      <c r="X193" s="2992">
        <f>Y193+Z193+AM193</f>
        <v>130</v>
      </c>
      <c r="Y193" s="2992">
        <v>0</v>
      </c>
      <c r="Z193" s="2992">
        <f>AA193+AB193+AC193+AD193+AE193+AF193+AG193+AH193+AI193+AJ193+AK193+AL193</f>
        <v>70</v>
      </c>
      <c r="AA193" s="2949">
        <v>70</v>
      </c>
      <c r="AB193" s="2949">
        <v>0</v>
      </c>
      <c r="AC193" s="2949">
        <v>0</v>
      </c>
      <c r="AD193" s="2949">
        <v>0</v>
      </c>
      <c r="AE193" s="2949">
        <v>0</v>
      </c>
      <c r="AF193" s="2949">
        <v>0</v>
      </c>
      <c r="AG193" s="2949">
        <v>0</v>
      </c>
      <c r="AH193" s="2949">
        <v>0</v>
      </c>
      <c r="AI193" s="2949">
        <v>0</v>
      </c>
      <c r="AJ193" s="2949">
        <v>0</v>
      </c>
      <c r="AK193" s="2949">
        <v>0</v>
      </c>
      <c r="AL193" s="2949">
        <v>0</v>
      </c>
      <c r="AM193" s="2992">
        <f>AN193+AO193+AP193+AQ193+AR193+AS193+AT193+AU193+AV193+AW193</f>
        <v>60</v>
      </c>
      <c r="AN193" s="2949">
        <v>60</v>
      </c>
      <c r="AO193" s="2949">
        <v>0</v>
      </c>
      <c r="AP193" s="2949">
        <v>0</v>
      </c>
      <c r="AQ193" s="2949">
        <v>0</v>
      </c>
      <c r="AR193" s="2949">
        <v>0</v>
      </c>
      <c r="AS193" s="2949">
        <v>0</v>
      </c>
      <c r="AT193" s="2949">
        <v>0</v>
      </c>
      <c r="AU193" s="2949">
        <v>0</v>
      </c>
      <c r="AV193" s="2949">
        <v>0</v>
      </c>
      <c r="AW193" s="2949">
        <v>0</v>
      </c>
      <c r="AX193" s="2891"/>
      <c r="AY193" s="1160">
        <f t="shared" si="54"/>
        <v>130</v>
      </c>
    </row>
    <row r="194" spans="1:51" s="1160" customFormat="1" ht="13.5" customHeight="1" x14ac:dyDescent="0.2">
      <c r="A194" s="2905" t="s">
        <v>473</v>
      </c>
      <c r="B194" s="2905"/>
      <c r="C194" s="2905"/>
      <c r="D194" s="2905"/>
      <c r="E194" s="2905"/>
      <c r="F194" s="2905"/>
      <c r="G194" s="2905"/>
      <c r="H194" s="2905"/>
      <c r="I194" s="2905"/>
      <c r="J194" s="2905"/>
      <c r="K194" s="2905"/>
      <c r="L194" s="2905"/>
      <c r="M194" s="2905"/>
      <c r="N194" s="2905"/>
      <c r="O194" s="2905"/>
      <c r="P194" s="2905"/>
      <c r="Q194" s="2905"/>
      <c r="R194" s="2905"/>
      <c r="S194" s="2905"/>
      <c r="T194" s="2905"/>
      <c r="U194" s="2905"/>
      <c r="V194" s="2905"/>
      <c r="W194" s="2905"/>
      <c r="X194" s="2995"/>
      <c r="Y194" s="2879"/>
      <c r="Z194" s="2879"/>
      <c r="AA194" s="2879"/>
      <c r="AB194" s="2879"/>
      <c r="AC194" s="2879"/>
      <c r="AD194" s="2879"/>
      <c r="AE194" s="2879"/>
      <c r="AF194" s="2879"/>
      <c r="AG194" s="2879"/>
      <c r="AH194" s="2879"/>
      <c r="AI194" s="2879"/>
      <c r="AJ194" s="2879"/>
      <c r="AK194" s="2879"/>
      <c r="AL194" s="2879"/>
      <c r="AM194" s="2879"/>
      <c r="AN194" s="2879"/>
      <c r="AO194" s="2879"/>
      <c r="AP194" s="2879"/>
      <c r="AQ194" s="2879"/>
      <c r="AR194" s="2879"/>
      <c r="AS194" s="2879"/>
      <c r="AT194" s="2879"/>
      <c r="AU194" s="2879"/>
      <c r="AV194" s="2879"/>
      <c r="AW194" s="2879"/>
      <c r="AX194" s="2880"/>
      <c r="AY194" s="1160">
        <f t="shared" si="54"/>
        <v>0</v>
      </c>
    </row>
    <row r="195" spans="1:51" s="3023" customFormat="1" ht="24.75" customHeight="1" x14ac:dyDescent="0.2">
      <c r="A195" s="2947" t="s">
        <v>236</v>
      </c>
      <c r="B195" s="2957" t="s">
        <v>474</v>
      </c>
      <c r="C195" s="2882">
        <v>3033305</v>
      </c>
      <c r="D195" s="2957" t="s">
        <v>475</v>
      </c>
      <c r="E195" s="2882">
        <v>5000053</v>
      </c>
      <c r="F195" s="2957" t="s">
        <v>476</v>
      </c>
      <c r="G195" s="3026" t="s">
        <v>2986</v>
      </c>
      <c r="H195" s="3027" t="s">
        <v>475</v>
      </c>
      <c r="I195" s="2887" t="s">
        <v>2987</v>
      </c>
      <c r="J195" s="2982">
        <f>+J197</f>
        <v>904</v>
      </c>
      <c r="K195" s="2982">
        <f>+K197</f>
        <v>226</v>
      </c>
      <c r="L195" s="2982">
        <f>+L197</f>
        <v>226</v>
      </c>
      <c r="M195" s="2982">
        <f>+M197</f>
        <v>226</v>
      </c>
      <c r="N195" s="2982">
        <f>+N197</f>
        <v>226</v>
      </c>
      <c r="O195" s="2889" t="s">
        <v>2988</v>
      </c>
      <c r="P195" s="2890">
        <v>261994.78</v>
      </c>
      <c r="Q195" s="2890">
        <v>34845</v>
      </c>
      <c r="R195" s="2890">
        <v>0</v>
      </c>
      <c r="S195" s="2890">
        <v>0</v>
      </c>
      <c r="T195" s="2890">
        <v>0</v>
      </c>
      <c r="U195" s="2890">
        <f>+Q195-P195</f>
        <v>-227149.78</v>
      </c>
      <c r="V195" s="2890">
        <v>0</v>
      </c>
      <c r="W195" s="3020"/>
      <c r="X195" s="3021">
        <f>+Z195+AM195+Y195</f>
        <v>904</v>
      </c>
      <c r="Y195" s="3021">
        <f t="shared" ref="Y195:AW195" si="57">+Y197</f>
        <v>0</v>
      </c>
      <c r="Z195" s="3021">
        <f t="shared" si="57"/>
        <v>437</v>
      </c>
      <c r="AA195" s="3021">
        <f t="shared" si="57"/>
        <v>164</v>
      </c>
      <c r="AB195" s="3021">
        <f t="shared" si="57"/>
        <v>15</v>
      </c>
      <c r="AC195" s="3021">
        <f t="shared" si="57"/>
        <v>15</v>
      </c>
      <c r="AD195" s="3021">
        <f t="shared" si="57"/>
        <v>8</v>
      </c>
      <c r="AE195" s="3021">
        <f t="shared" si="57"/>
        <v>16</v>
      </c>
      <c r="AF195" s="3021">
        <f t="shared" si="57"/>
        <v>17</v>
      </c>
      <c r="AG195" s="3021">
        <f t="shared" si="57"/>
        <v>30</v>
      </c>
      <c r="AH195" s="3021">
        <f t="shared" si="57"/>
        <v>42</v>
      </c>
      <c r="AI195" s="3021">
        <f t="shared" si="57"/>
        <v>42</v>
      </c>
      <c r="AJ195" s="3021">
        <f t="shared" si="57"/>
        <v>28</v>
      </c>
      <c r="AK195" s="3021">
        <f t="shared" si="57"/>
        <v>20</v>
      </c>
      <c r="AL195" s="3021">
        <f t="shared" si="57"/>
        <v>40</v>
      </c>
      <c r="AM195" s="3021">
        <f t="shared" si="57"/>
        <v>467</v>
      </c>
      <c r="AN195" s="3021">
        <f t="shared" si="57"/>
        <v>179</v>
      </c>
      <c r="AO195" s="3021">
        <f t="shared" si="57"/>
        <v>24</v>
      </c>
      <c r="AP195" s="3021">
        <f t="shared" si="57"/>
        <v>12</v>
      </c>
      <c r="AQ195" s="3021">
        <f t="shared" si="57"/>
        <v>18</v>
      </c>
      <c r="AR195" s="3021">
        <f t="shared" si="57"/>
        <v>48</v>
      </c>
      <c r="AS195" s="3021">
        <f t="shared" si="57"/>
        <v>84</v>
      </c>
      <c r="AT195" s="3021">
        <f t="shared" si="57"/>
        <v>48</v>
      </c>
      <c r="AU195" s="3021">
        <f t="shared" si="57"/>
        <v>24</v>
      </c>
      <c r="AV195" s="3021">
        <f t="shared" si="57"/>
        <v>15</v>
      </c>
      <c r="AW195" s="3021">
        <f t="shared" si="57"/>
        <v>15</v>
      </c>
      <c r="AX195" s="3022">
        <v>904</v>
      </c>
      <c r="AY195" s="1160">
        <f t="shared" si="54"/>
        <v>0</v>
      </c>
    </row>
    <row r="196" spans="1:51" ht="24.75" customHeight="1" x14ac:dyDescent="0.2">
      <c r="A196" s="2947"/>
      <c r="B196" s="2957"/>
      <c r="C196" s="2882"/>
      <c r="D196" s="2957"/>
      <c r="E196" s="2882"/>
      <c r="F196" s="2957"/>
      <c r="G196" s="2996" t="s">
        <v>478</v>
      </c>
      <c r="H196" s="2894" t="s">
        <v>2989</v>
      </c>
      <c r="I196" s="2896"/>
      <c r="J196" s="2992">
        <f>K196+L196+M196+N196</f>
        <v>869</v>
      </c>
      <c r="K196" s="2987">
        <v>217</v>
      </c>
      <c r="L196" s="2987">
        <v>218</v>
      </c>
      <c r="M196" s="2987">
        <v>217</v>
      </c>
      <c r="N196" s="2987">
        <v>217</v>
      </c>
      <c r="O196" s="2997"/>
      <c r="P196" s="2988"/>
      <c r="Q196" s="2989"/>
      <c r="R196" s="2988"/>
      <c r="S196" s="2988"/>
      <c r="T196" s="2991"/>
      <c r="U196" s="2991"/>
      <c r="V196" s="2949"/>
      <c r="W196" s="2949"/>
      <c r="X196" s="2992">
        <f>Y196+Z196+AM196</f>
        <v>869</v>
      </c>
      <c r="Y196" s="2992"/>
      <c r="Z196" s="2992">
        <f>AA196+AB196+AC196+AD196+AE196+AF196+AG196+AH196+AI196+AJ196+AK196+AL196</f>
        <v>455</v>
      </c>
      <c r="AA196" s="2949">
        <v>382</v>
      </c>
      <c r="AB196" s="2949">
        <v>0</v>
      </c>
      <c r="AC196" s="2949">
        <v>0</v>
      </c>
      <c r="AD196" s="2949">
        <v>0</v>
      </c>
      <c r="AE196" s="2949">
        <v>0</v>
      </c>
      <c r="AF196" s="2949">
        <v>0</v>
      </c>
      <c r="AG196" s="2949">
        <v>2</v>
      </c>
      <c r="AH196" s="2949">
        <v>25</v>
      </c>
      <c r="AI196" s="2949">
        <v>5</v>
      </c>
      <c r="AJ196" s="2949">
        <v>5</v>
      </c>
      <c r="AK196" s="2949">
        <v>6</v>
      </c>
      <c r="AL196" s="2949">
        <v>30</v>
      </c>
      <c r="AM196" s="2992">
        <f>AN196+AO196+AP196+AQ196+AR196+AS196+AT196+AU196+AV196+AW196</f>
        <v>414</v>
      </c>
      <c r="AN196" s="2949">
        <v>350</v>
      </c>
      <c r="AO196" s="2949">
        <v>2</v>
      </c>
      <c r="AP196" s="2949">
        <v>0</v>
      </c>
      <c r="AQ196" s="2949">
        <v>0</v>
      </c>
      <c r="AR196" s="2949">
        <v>8</v>
      </c>
      <c r="AS196" s="2949">
        <v>50</v>
      </c>
      <c r="AT196" s="2949">
        <v>4</v>
      </c>
      <c r="AU196" s="2949">
        <v>0</v>
      </c>
      <c r="AV196" s="2949">
        <v>0</v>
      </c>
      <c r="AW196" s="2949">
        <v>0</v>
      </c>
      <c r="AX196" s="2891"/>
      <c r="AY196" s="1160">
        <f t="shared" si="54"/>
        <v>869</v>
      </c>
    </row>
    <row r="197" spans="1:51" ht="24.75" customHeight="1" x14ac:dyDescent="0.2">
      <c r="A197" s="2947"/>
      <c r="B197" s="2957"/>
      <c r="C197" s="2882"/>
      <c r="D197" s="2957"/>
      <c r="E197" s="2882"/>
      <c r="F197" s="2957"/>
      <c r="G197" s="2996" t="s">
        <v>480</v>
      </c>
      <c r="H197" s="2894" t="s">
        <v>2990</v>
      </c>
      <c r="I197" s="2896"/>
      <c r="J197" s="2986">
        <f>K197+L197+M197+N197</f>
        <v>904</v>
      </c>
      <c r="K197" s="2987">
        <v>226</v>
      </c>
      <c r="L197" s="2987">
        <v>226</v>
      </c>
      <c r="M197" s="2987">
        <v>226</v>
      </c>
      <c r="N197" s="2987">
        <v>226</v>
      </c>
      <c r="O197" s="2997"/>
      <c r="P197" s="2988"/>
      <c r="Q197" s="2989"/>
      <c r="R197" s="2988"/>
      <c r="S197" s="2988"/>
      <c r="T197" s="2991"/>
      <c r="U197" s="2991"/>
      <c r="V197" s="2949"/>
      <c r="W197" s="2949"/>
      <c r="X197" s="2992">
        <f>Y197+Z197+AM197</f>
        <v>904</v>
      </c>
      <c r="Y197" s="2992"/>
      <c r="Z197" s="2992">
        <f>AA197+AB197+AC197+AD197+AE197+AF197+AG197+AH197+AI197+AJ197+AK197+AL197</f>
        <v>437</v>
      </c>
      <c r="AA197" s="2949">
        <v>164</v>
      </c>
      <c r="AB197" s="2949">
        <v>15</v>
      </c>
      <c r="AC197" s="2949">
        <v>15</v>
      </c>
      <c r="AD197" s="2949">
        <v>8</v>
      </c>
      <c r="AE197" s="2949">
        <v>16</v>
      </c>
      <c r="AF197" s="2949">
        <v>17</v>
      </c>
      <c r="AG197" s="2949">
        <v>30</v>
      </c>
      <c r="AH197" s="2949">
        <v>42</v>
      </c>
      <c r="AI197" s="2949">
        <v>42</v>
      </c>
      <c r="AJ197" s="2949">
        <v>28</v>
      </c>
      <c r="AK197" s="2949">
        <v>20</v>
      </c>
      <c r="AL197" s="2949">
        <v>40</v>
      </c>
      <c r="AM197" s="2992">
        <f>AN197+AO197+AP197+AQ197+AR197+AS197+AT197+AU197+AV197+AW197</f>
        <v>467</v>
      </c>
      <c r="AN197" s="2949">
        <v>179</v>
      </c>
      <c r="AO197" s="2949">
        <v>24</v>
      </c>
      <c r="AP197" s="2949">
        <v>12</v>
      </c>
      <c r="AQ197" s="2949">
        <v>18</v>
      </c>
      <c r="AR197" s="2949">
        <v>48</v>
      </c>
      <c r="AS197" s="2949">
        <v>84</v>
      </c>
      <c r="AT197" s="2949">
        <v>48</v>
      </c>
      <c r="AU197" s="2949">
        <v>24</v>
      </c>
      <c r="AV197" s="2949">
        <v>15</v>
      </c>
      <c r="AW197" s="2949">
        <v>15</v>
      </c>
      <c r="AX197" s="2891"/>
      <c r="AY197" s="1160">
        <f t="shared" si="54"/>
        <v>904</v>
      </c>
    </row>
    <row r="198" spans="1:51" ht="24.75" customHeight="1" x14ac:dyDescent="0.2">
      <c r="A198" s="2947"/>
      <c r="B198" s="2957"/>
      <c r="C198" s="2882"/>
      <c r="D198" s="2957"/>
      <c r="E198" s="2882"/>
      <c r="F198" s="2957"/>
      <c r="G198" s="2996" t="s">
        <v>482</v>
      </c>
      <c r="H198" s="2894" t="s">
        <v>2943</v>
      </c>
      <c r="I198" s="2896"/>
      <c r="J198" s="2992">
        <f>K198+L198+M198+N198</f>
        <v>904</v>
      </c>
      <c r="K198" s="2987">
        <v>226</v>
      </c>
      <c r="L198" s="2987">
        <v>226</v>
      </c>
      <c r="M198" s="2987">
        <v>226</v>
      </c>
      <c r="N198" s="2987">
        <v>226</v>
      </c>
      <c r="O198" s="2997"/>
      <c r="P198" s="2988"/>
      <c r="Q198" s="2989"/>
      <c r="R198" s="2988"/>
      <c r="S198" s="2988"/>
      <c r="T198" s="2991"/>
      <c r="U198" s="2991"/>
      <c r="V198" s="2949"/>
      <c r="W198" s="2949"/>
      <c r="X198" s="2992">
        <f>Y198+Z198+AM198</f>
        <v>904</v>
      </c>
      <c r="Y198" s="2992"/>
      <c r="Z198" s="2992">
        <f>AA198+AB198+AC198+AD198+AE198+AF198+AG198+AH198+AI198+AJ198+AK198+AL198</f>
        <v>437</v>
      </c>
      <c r="AA198" s="2949">
        <v>164</v>
      </c>
      <c r="AB198" s="2949">
        <v>15</v>
      </c>
      <c r="AC198" s="2949">
        <v>15</v>
      </c>
      <c r="AD198" s="2949">
        <v>8</v>
      </c>
      <c r="AE198" s="2949">
        <v>16</v>
      </c>
      <c r="AF198" s="2949">
        <v>17</v>
      </c>
      <c r="AG198" s="2949">
        <v>30</v>
      </c>
      <c r="AH198" s="2949">
        <v>42</v>
      </c>
      <c r="AI198" s="2949">
        <v>42</v>
      </c>
      <c r="AJ198" s="2949">
        <v>28</v>
      </c>
      <c r="AK198" s="2949">
        <v>20</v>
      </c>
      <c r="AL198" s="2949">
        <v>40</v>
      </c>
      <c r="AM198" s="2992">
        <f>AN198+AO198+AP198+AQ198+AR198+AS198+AT198+AU198+AV198+AW198</f>
        <v>467</v>
      </c>
      <c r="AN198" s="2949">
        <v>179</v>
      </c>
      <c r="AO198" s="2949">
        <v>24</v>
      </c>
      <c r="AP198" s="2949">
        <v>12</v>
      </c>
      <c r="AQ198" s="2949">
        <v>18</v>
      </c>
      <c r="AR198" s="2949">
        <v>48</v>
      </c>
      <c r="AS198" s="2949">
        <v>84</v>
      </c>
      <c r="AT198" s="2949">
        <v>48</v>
      </c>
      <c r="AU198" s="2949">
        <v>24</v>
      </c>
      <c r="AV198" s="2949">
        <v>15</v>
      </c>
      <c r="AW198" s="2949">
        <v>15</v>
      </c>
      <c r="AX198" s="2891"/>
      <c r="AY198" s="1160">
        <f t="shared" si="54"/>
        <v>904</v>
      </c>
    </row>
    <row r="199" spans="1:51" ht="27" x14ac:dyDescent="0.2">
      <c r="A199" s="2947"/>
      <c r="B199" s="2957"/>
      <c r="C199" s="2882"/>
      <c r="D199" s="2957"/>
      <c r="E199" s="2882"/>
      <c r="F199" s="2957"/>
      <c r="G199" s="2996" t="s">
        <v>484</v>
      </c>
      <c r="H199" s="2894" t="s">
        <v>2991</v>
      </c>
      <c r="I199" s="2903"/>
      <c r="J199" s="2992">
        <f>K199+L199+M199+N199</f>
        <v>869</v>
      </c>
      <c r="K199" s="2987">
        <v>217</v>
      </c>
      <c r="L199" s="2987">
        <v>218</v>
      </c>
      <c r="M199" s="2987">
        <v>217</v>
      </c>
      <c r="N199" s="2987">
        <v>217</v>
      </c>
      <c r="O199" s="2997"/>
      <c r="P199" s="2988"/>
      <c r="Q199" s="2989"/>
      <c r="R199" s="2988"/>
      <c r="S199" s="2988"/>
      <c r="T199" s="2991"/>
      <c r="U199" s="2991"/>
      <c r="V199" s="2949"/>
      <c r="W199" s="2949"/>
      <c r="X199" s="2992">
        <f>Y199+Z199+AM199</f>
        <v>869</v>
      </c>
      <c r="Y199" s="2992"/>
      <c r="Z199" s="2992">
        <f>AA199+AB199+AC199+AD199+AE199+AF199+AG199+AH199+AI199+AJ199+AK199+AL199</f>
        <v>455</v>
      </c>
      <c r="AA199" s="2949">
        <v>382</v>
      </c>
      <c r="AB199" s="2949">
        <v>0</v>
      </c>
      <c r="AC199" s="2949">
        <v>0</v>
      </c>
      <c r="AD199" s="2949">
        <v>0</v>
      </c>
      <c r="AE199" s="2949">
        <v>0</v>
      </c>
      <c r="AF199" s="2949">
        <v>0</v>
      </c>
      <c r="AG199" s="2949">
        <v>2</v>
      </c>
      <c r="AH199" s="2949">
        <v>25</v>
      </c>
      <c r="AI199" s="2949">
        <v>5</v>
      </c>
      <c r="AJ199" s="2949">
        <v>5</v>
      </c>
      <c r="AK199" s="2949">
        <v>6</v>
      </c>
      <c r="AL199" s="2949">
        <v>30</v>
      </c>
      <c r="AM199" s="2992">
        <f>AN199+AO199+AP199+AQ199+AR199+AS199+AT199+AU199+AV199+AW199</f>
        <v>414</v>
      </c>
      <c r="AN199" s="2949">
        <v>350</v>
      </c>
      <c r="AO199" s="2949">
        <v>2</v>
      </c>
      <c r="AP199" s="2949">
        <v>0</v>
      </c>
      <c r="AQ199" s="2949">
        <v>0</v>
      </c>
      <c r="AR199" s="2949">
        <v>8</v>
      </c>
      <c r="AS199" s="2949">
        <v>50</v>
      </c>
      <c r="AT199" s="2949">
        <v>4</v>
      </c>
      <c r="AU199" s="2949">
        <v>0</v>
      </c>
      <c r="AV199" s="2949">
        <v>0</v>
      </c>
      <c r="AW199" s="2949">
        <v>0</v>
      </c>
      <c r="AX199" s="2891"/>
      <c r="AY199" s="1160">
        <f t="shared" si="54"/>
        <v>869</v>
      </c>
    </row>
    <row r="200" spans="1:51" s="3023" customFormat="1" ht="27" x14ac:dyDescent="0.2">
      <c r="A200" s="2947" t="s">
        <v>486</v>
      </c>
      <c r="B200" s="2957" t="s">
        <v>487</v>
      </c>
      <c r="C200" s="2882">
        <v>3033306</v>
      </c>
      <c r="D200" s="2957" t="s">
        <v>488</v>
      </c>
      <c r="E200" s="2882">
        <v>5000054</v>
      </c>
      <c r="F200" s="2957" t="s">
        <v>489</v>
      </c>
      <c r="G200" s="2981" t="s">
        <v>2992</v>
      </c>
      <c r="H200" s="2981" t="s">
        <v>488</v>
      </c>
      <c r="I200" s="3034" t="s">
        <v>444</v>
      </c>
      <c r="J200" s="3009">
        <f>SUM(J201:J203)</f>
        <v>30</v>
      </c>
      <c r="K200" s="3009">
        <f>SUM(K201:K203)</f>
        <v>8</v>
      </c>
      <c r="L200" s="3009">
        <f>SUM(L201:L203)</f>
        <v>7</v>
      </c>
      <c r="M200" s="3009">
        <f>SUM(M201:M203)</f>
        <v>9</v>
      </c>
      <c r="N200" s="3009">
        <f>SUM(N201:N203)</f>
        <v>6</v>
      </c>
      <c r="O200" s="2889" t="s">
        <v>2993</v>
      </c>
      <c r="P200" s="2890">
        <v>26815.81</v>
      </c>
      <c r="Q200" s="2890">
        <v>33277</v>
      </c>
      <c r="R200" s="2890">
        <v>0</v>
      </c>
      <c r="S200" s="2890">
        <v>0</v>
      </c>
      <c r="T200" s="2890">
        <v>0</v>
      </c>
      <c r="U200" s="2890">
        <f>+Q200-P200</f>
        <v>6461.1899999999987</v>
      </c>
      <c r="V200" s="2890">
        <v>0</v>
      </c>
      <c r="W200" s="3020"/>
      <c r="X200" s="3035">
        <f t="shared" ref="X200:AW200" si="58">SUM(X201:X203)</f>
        <v>30</v>
      </c>
      <c r="Y200" s="3035">
        <f t="shared" si="58"/>
        <v>0</v>
      </c>
      <c r="Z200" s="3035">
        <f t="shared" si="58"/>
        <v>16</v>
      </c>
      <c r="AA200" s="3035">
        <f t="shared" si="58"/>
        <v>16</v>
      </c>
      <c r="AB200" s="3035">
        <f t="shared" si="58"/>
        <v>0</v>
      </c>
      <c r="AC200" s="3035">
        <f t="shared" si="58"/>
        <v>0</v>
      </c>
      <c r="AD200" s="3035">
        <f t="shared" si="58"/>
        <v>0</v>
      </c>
      <c r="AE200" s="3035">
        <f t="shared" si="58"/>
        <v>0</v>
      </c>
      <c r="AF200" s="3035">
        <f t="shared" si="58"/>
        <v>0</v>
      </c>
      <c r="AG200" s="3035">
        <f t="shared" si="58"/>
        <v>0</v>
      </c>
      <c r="AH200" s="3035">
        <f t="shared" si="58"/>
        <v>0</v>
      </c>
      <c r="AI200" s="3035">
        <f t="shared" si="58"/>
        <v>0</v>
      </c>
      <c r="AJ200" s="3035">
        <f t="shared" si="58"/>
        <v>0</v>
      </c>
      <c r="AK200" s="3035">
        <f t="shared" si="58"/>
        <v>0</v>
      </c>
      <c r="AL200" s="3035">
        <f t="shared" si="58"/>
        <v>0</v>
      </c>
      <c r="AM200" s="3035">
        <f t="shared" si="58"/>
        <v>14</v>
      </c>
      <c r="AN200" s="3035">
        <f t="shared" si="58"/>
        <v>14</v>
      </c>
      <c r="AO200" s="3035">
        <f t="shared" si="58"/>
        <v>0</v>
      </c>
      <c r="AP200" s="3035">
        <f t="shared" si="58"/>
        <v>0</v>
      </c>
      <c r="AQ200" s="3035">
        <f t="shared" si="58"/>
        <v>0</v>
      </c>
      <c r="AR200" s="3035">
        <f t="shared" si="58"/>
        <v>0</v>
      </c>
      <c r="AS200" s="3035">
        <f t="shared" si="58"/>
        <v>0</v>
      </c>
      <c r="AT200" s="3035">
        <f t="shared" si="58"/>
        <v>0</v>
      </c>
      <c r="AU200" s="3035">
        <f t="shared" si="58"/>
        <v>0</v>
      </c>
      <c r="AV200" s="3035">
        <f t="shared" si="58"/>
        <v>0</v>
      </c>
      <c r="AW200" s="3035">
        <f t="shared" si="58"/>
        <v>0</v>
      </c>
      <c r="AX200" s="3022">
        <v>30</v>
      </c>
      <c r="AY200" s="1160">
        <f t="shared" si="54"/>
        <v>0</v>
      </c>
    </row>
    <row r="201" spans="1:51" ht="18" x14ac:dyDescent="0.2">
      <c r="A201" s="2947"/>
      <c r="B201" s="2957"/>
      <c r="C201" s="2882"/>
      <c r="D201" s="2957"/>
      <c r="E201" s="2882"/>
      <c r="F201" s="2957"/>
      <c r="G201" s="2894" t="s">
        <v>490</v>
      </c>
      <c r="H201" s="2894" t="s">
        <v>2994</v>
      </c>
      <c r="I201" s="3034"/>
      <c r="J201" s="3036">
        <v>22</v>
      </c>
      <c r="K201" s="3037">
        <v>5</v>
      </c>
      <c r="L201" s="3038">
        <v>6</v>
      </c>
      <c r="M201" s="2987">
        <v>6</v>
      </c>
      <c r="N201" s="2987">
        <v>5</v>
      </c>
      <c r="O201" s="2997"/>
      <c r="P201" s="2988"/>
      <c r="Q201" s="2989"/>
      <c r="R201" s="2988"/>
      <c r="S201" s="2988"/>
      <c r="T201" s="2991"/>
      <c r="U201" s="2991"/>
      <c r="V201" s="2949"/>
      <c r="W201" s="2949"/>
      <c r="X201" s="2992">
        <f>Y201+Z201+AM201</f>
        <v>22</v>
      </c>
      <c r="Y201" s="2992">
        <v>0</v>
      </c>
      <c r="Z201" s="2992">
        <f>AA201+AB201+AC201+AD201+AE201+AF201+AG201+AH201+AI201+AJ201+AK201+AL201</f>
        <v>12</v>
      </c>
      <c r="AA201" s="2949">
        <v>12</v>
      </c>
      <c r="AB201" s="2949">
        <v>0</v>
      </c>
      <c r="AC201" s="2949">
        <v>0</v>
      </c>
      <c r="AD201" s="2949">
        <v>0</v>
      </c>
      <c r="AE201" s="2949">
        <v>0</v>
      </c>
      <c r="AF201" s="2949">
        <v>0</v>
      </c>
      <c r="AG201" s="2949">
        <v>0</v>
      </c>
      <c r="AH201" s="2949">
        <v>0</v>
      </c>
      <c r="AI201" s="2949">
        <v>0</v>
      </c>
      <c r="AJ201" s="2949">
        <v>0</v>
      </c>
      <c r="AK201" s="2949">
        <v>0</v>
      </c>
      <c r="AL201" s="2949">
        <v>0</v>
      </c>
      <c r="AM201" s="2992">
        <f>AN201+AO201+AP201+AQ201+AR201+AS201+AT201+AU201+AV201+AW201</f>
        <v>10</v>
      </c>
      <c r="AN201" s="2949">
        <v>10</v>
      </c>
      <c r="AO201" s="2949">
        <v>0</v>
      </c>
      <c r="AP201" s="2949">
        <v>0</v>
      </c>
      <c r="AQ201" s="2949">
        <v>0</v>
      </c>
      <c r="AR201" s="2949">
        <v>0</v>
      </c>
      <c r="AS201" s="2949">
        <v>0</v>
      </c>
      <c r="AT201" s="2949">
        <v>0</v>
      </c>
      <c r="AU201" s="2949">
        <v>0</v>
      </c>
      <c r="AV201" s="2949">
        <v>0</v>
      </c>
      <c r="AW201" s="2949">
        <v>0</v>
      </c>
      <c r="AX201" s="2891"/>
      <c r="AY201" s="1160">
        <f t="shared" si="54"/>
        <v>22</v>
      </c>
    </row>
    <row r="202" spans="1:51" x14ac:dyDescent="0.2">
      <c r="A202" s="2947"/>
      <c r="B202" s="2957"/>
      <c r="C202" s="2882"/>
      <c r="D202" s="2957"/>
      <c r="E202" s="2882"/>
      <c r="F202" s="2957"/>
      <c r="G202" s="2894" t="s">
        <v>492</v>
      </c>
      <c r="H202" s="2894" t="s">
        <v>2995</v>
      </c>
      <c r="I202" s="3034"/>
      <c r="J202" s="3036">
        <v>2</v>
      </c>
      <c r="K202" s="3037">
        <v>1</v>
      </c>
      <c r="L202" s="3038">
        <v>0</v>
      </c>
      <c r="M202" s="2987">
        <v>1</v>
      </c>
      <c r="N202" s="2987">
        <v>0</v>
      </c>
      <c r="O202" s="2997"/>
      <c r="P202" s="2988"/>
      <c r="Q202" s="2989"/>
      <c r="R202" s="2988"/>
      <c r="S202" s="2988"/>
      <c r="T202" s="2991"/>
      <c r="U202" s="2991"/>
      <c r="V202" s="2949"/>
      <c r="W202" s="2949"/>
      <c r="X202" s="2992">
        <f>Y202+Z202+AM202</f>
        <v>2</v>
      </c>
      <c r="Y202" s="2992">
        <v>0</v>
      </c>
      <c r="Z202" s="2992">
        <f>AA202+AB202+AC202+AD202+AE202+AF202+AG202+AH202+AI202+AJ202+AK202+AL202</f>
        <v>1</v>
      </c>
      <c r="AA202" s="2949">
        <v>1</v>
      </c>
      <c r="AB202" s="2949">
        <v>0</v>
      </c>
      <c r="AC202" s="2949">
        <v>0</v>
      </c>
      <c r="AD202" s="2949">
        <v>0</v>
      </c>
      <c r="AE202" s="2949">
        <v>0</v>
      </c>
      <c r="AF202" s="2949">
        <v>0</v>
      </c>
      <c r="AG202" s="2949">
        <v>0</v>
      </c>
      <c r="AH202" s="2949">
        <v>0</v>
      </c>
      <c r="AI202" s="2949">
        <v>0</v>
      </c>
      <c r="AJ202" s="2949">
        <v>0</v>
      </c>
      <c r="AK202" s="2949">
        <v>0</v>
      </c>
      <c r="AL202" s="2949">
        <v>0</v>
      </c>
      <c r="AM202" s="2992">
        <f>AN202+AO202+AP202+AQ202+AR202+AS202+AT202+AU202+AV202+AW202</f>
        <v>1</v>
      </c>
      <c r="AN202" s="2949">
        <v>1</v>
      </c>
      <c r="AO202" s="2949">
        <v>0</v>
      </c>
      <c r="AP202" s="2949">
        <v>0</v>
      </c>
      <c r="AQ202" s="2949">
        <v>0</v>
      </c>
      <c r="AR202" s="2949">
        <v>0</v>
      </c>
      <c r="AS202" s="2949">
        <v>0</v>
      </c>
      <c r="AT202" s="2949">
        <v>0</v>
      </c>
      <c r="AU202" s="2949">
        <v>0</v>
      </c>
      <c r="AV202" s="2949">
        <v>0</v>
      </c>
      <c r="AW202" s="2949">
        <v>0</v>
      </c>
      <c r="AX202" s="2891"/>
      <c r="AY202" s="1160">
        <f t="shared" si="54"/>
        <v>2</v>
      </c>
    </row>
    <row r="203" spans="1:51" ht="18" x14ac:dyDescent="0.2">
      <c r="A203" s="2947"/>
      <c r="B203" s="2957"/>
      <c r="C203" s="2882"/>
      <c r="D203" s="2957"/>
      <c r="E203" s="2882"/>
      <c r="F203" s="2957"/>
      <c r="G203" s="2894" t="s">
        <v>498</v>
      </c>
      <c r="H203" s="2894" t="s">
        <v>2996</v>
      </c>
      <c r="I203" s="3034"/>
      <c r="J203" s="3036">
        <v>6</v>
      </c>
      <c r="K203" s="3037">
        <v>2</v>
      </c>
      <c r="L203" s="3038">
        <v>1</v>
      </c>
      <c r="M203" s="2987">
        <v>2</v>
      </c>
      <c r="N203" s="2987">
        <v>1</v>
      </c>
      <c r="O203" s="2997"/>
      <c r="P203" s="2988"/>
      <c r="Q203" s="2989"/>
      <c r="R203" s="2988"/>
      <c r="S203" s="2988"/>
      <c r="T203" s="2991"/>
      <c r="U203" s="2991"/>
      <c r="V203" s="2949"/>
      <c r="W203" s="2949"/>
      <c r="X203" s="2992">
        <f>Y203+Z203+AM203</f>
        <v>6</v>
      </c>
      <c r="Y203" s="2992">
        <v>0</v>
      </c>
      <c r="Z203" s="2992">
        <f>AA203+AB203+AC203+AD203+AE203+AF203+AG203+AH203+AI203+AJ203+AK203+AL203</f>
        <v>3</v>
      </c>
      <c r="AA203" s="2949">
        <v>3</v>
      </c>
      <c r="AB203" s="2949">
        <v>0</v>
      </c>
      <c r="AC203" s="2949">
        <v>0</v>
      </c>
      <c r="AD203" s="2949">
        <v>0</v>
      </c>
      <c r="AE203" s="2949">
        <v>0</v>
      </c>
      <c r="AF203" s="2949">
        <v>0</v>
      </c>
      <c r="AG203" s="2949">
        <v>0</v>
      </c>
      <c r="AH203" s="2949">
        <v>0</v>
      </c>
      <c r="AI203" s="2949">
        <v>0</v>
      </c>
      <c r="AJ203" s="2949">
        <v>0</v>
      </c>
      <c r="AK203" s="2949">
        <v>0</v>
      </c>
      <c r="AL203" s="2949">
        <v>0</v>
      </c>
      <c r="AM203" s="2992">
        <f>AN203+AO203+AP203+AQ203+AR203+AS203+AT203+AU203+AV203+AW203</f>
        <v>3</v>
      </c>
      <c r="AN203" s="2949">
        <v>3</v>
      </c>
      <c r="AO203" s="2949">
        <v>0</v>
      </c>
      <c r="AP203" s="2949">
        <v>0</v>
      </c>
      <c r="AQ203" s="2949">
        <v>0</v>
      </c>
      <c r="AR203" s="2949">
        <v>0</v>
      </c>
      <c r="AS203" s="2949">
        <v>0</v>
      </c>
      <c r="AT203" s="2949">
        <v>0</v>
      </c>
      <c r="AU203" s="2949">
        <v>0</v>
      </c>
      <c r="AV203" s="2949">
        <v>0</v>
      </c>
      <c r="AW203" s="2949">
        <v>0</v>
      </c>
      <c r="AX203" s="2891"/>
      <c r="AY203" s="1160">
        <f t="shared" si="54"/>
        <v>6</v>
      </c>
    </row>
    <row r="204" spans="1:51" x14ac:dyDescent="0.2">
      <c r="A204" s="2966"/>
      <c r="B204" s="2971"/>
      <c r="C204" s="3039"/>
      <c r="D204" s="2971"/>
      <c r="E204" s="3039"/>
      <c r="F204" s="2971"/>
      <c r="G204" s="3040"/>
      <c r="H204" s="3040"/>
      <c r="I204" s="2972"/>
      <c r="J204" s="2973"/>
      <c r="K204" s="2969"/>
      <c r="L204" s="2969"/>
      <c r="M204" s="2969"/>
      <c r="N204" s="2969"/>
      <c r="O204" s="2969"/>
      <c r="P204" s="2974"/>
      <c r="Q204" s="2975">
        <f>SUM(Q115:Q203)</f>
        <v>858292</v>
      </c>
      <c r="R204" s="2974"/>
      <c r="S204" s="2974"/>
      <c r="T204" s="2974"/>
      <c r="U204" s="2974"/>
      <c r="V204" s="2974"/>
      <c r="W204" s="3041"/>
      <c r="X204" s="3042"/>
      <c r="Y204" s="2976"/>
      <c r="Z204" s="2976"/>
      <c r="AA204" s="2977"/>
      <c r="AB204" s="2977"/>
      <c r="AC204" s="2977"/>
      <c r="AD204" s="2977"/>
      <c r="AE204" s="2977"/>
      <c r="AF204" s="2977"/>
      <c r="AG204" s="2977"/>
      <c r="AH204" s="2977"/>
      <c r="AI204" s="2977"/>
      <c r="AJ204" s="2977"/>
      <c r="AK204" s="2977"/>
      <c r="AL204" s="2977"/>
      <c r="AM204" s="2976"/>
      <c r="AN204" s="2977"/>
      <c r="AO204" s="2977"/>
      <c r="AP204" s="2977"/>
      <c r="AQ204" s="2977"/>
      <c r="AR204" s="2977"/>
      <c r="AS204" s="2977"/>
      <c r="AT204" s="2977"/>
      <c r="AU204" s="2977"/>
      <c r="AV204" s="2977"/>
      <c r="AW204" s="2977"/>
      <c r="AX204" s="2939"/>
    </row>
    <row r="205" spans="1:51" x14ac:dyDescent="0.2">
      <c r="A205" s="2966"/>
      <c r="B205" s="2971"/>
      <c r="C205" s="3039"/>
      <c r="D205" s="2971"/>
      <c r="E205" s="3039"/>
      <c r="F205" s="2971"/>
      <c r="G205" s="3040"/>
      <c r="H205" s="3040"/>
      <c r="I205" s="2972"/>
      <c r="J205" s="2973"/>
      <c r="K205" s="2969"/>
      <c r="L205" s="2969"/>
      <c r="M205" s="2969"/>
      <c r="N205" s="2969"/>
      <c r="O205" s="2969"/>
      <c r="P205" s="2974"/>
      <c r="Q205" s="2974"/>
      <c r="R205" s="2974"/>
      <c r="S205" s="2974"/>
      <c r="T205" s="2974"/>
      <c r="U205" s="2974"/>
      <c r="V205" s="2974"/>
      <c r="W205" s="3041"/>
      <c r="X205" s="3042"/>
      <c r="Y205" s="2976"/>
      <c r="Z205" s="2976"/>
      <c r="AA205" s="2977"/>
      <c r="AB205" s="2977"/>
      <c r="AC205" s="2977"/>
      <c r="AD205" s="2977"/>
      <c r="AE205" s="2977"/>
      <c r="AF205" s="2977"/>
      <c r="AG205" s="2977"/>
      <c r="AH205" s="2977"/>
      <c r="AI205" s="2977"/>
      <c r="AJ205" s="2977"/>
      <c r="AK205" s="2977"/>
      <c r="AL205" s="2977"/>
      <c r="AM205" s="2976"/>
      <c r="AN205" s="2977"/>
      <c r="AO205" s="2977"/>
      <c r="AP205" s="2977"/>
      <c r="AQ205" s="2977"/>
      <c r="AR205" s="2977"/>
      <c r="AS205" s="2977"/>
      <c r="AT205" s="2977"/>
      <c r="AU205" s="2977"/>
      <c r="AV205" s="2977"/>
      <c r="AW205" s="2977"/>
      <c r="AX205" s="2939"/>
    </row>
    <row r="206" spans="1:51" x14ac:dyDescent="0.2">
      <c r="B206" s="3044"/>
      <c r="C206" s="3045"/>
      <c r="D206" s="3046"/>
      <c r="E206" s="2969"/>
      <c r="F206" s="3047"/>
      <c r="G206" s="3048"/>
      <c r="H206" s="3049"/>
      <c r="I206" s="3050"/>
      <c r="J206" s="3051"/>
      <c r="K206" s="3045"/>
      <c r="L206" s="3045"/>
      <c r="M206" s="3045"/>
      <c r="N206" s="3045"/>
      <c r="O206" s="3045"/>
      <c r="P206" s="3052"/>
      <c r="Q206" s="3052"/>
      <c r="R206" s="3052"/>
      <c r="S206" s="3052"/>
      <c r="T206" s="3052"/>
      <c r="U206" s="3052"/>
      <c r="V206" s="3052"/>
    </row>
    <row r="207" spans="1:51" ht="19.5" customHeight="1" x14ac:dyDescent="0.2">
      <c r="A207" s="2837" t="s">
        <v>0</v>
      </c>
      <c r="B207" s="2837"/>
      <c r="C207" s="2837"/>
      <c r="D207" s="2837"/>
      <c r="E207" s="2837"/>
      <c r="F207" s="2837"/>
      <c r="G207" s="2837"/>
      <c r="H207" s="2837"/>
      <c r="I207" s="2837"/>
      <c r="J207" s="2837"/>
      <c r="K207" s="2837"/>
      <c r="L207" s="2837"/>
      <c r="M207" s="2837"/>
      <c r="N207" s="2837"/>
      <c r="O207" s="2837"/>
      <c r="P207" s="2837"/>
      <c r="Q207" s="2837"/>
      <c r="R207" s="2837"/>
      <c r="S207" s="2837"/>
      <c r="T207" s="2837"/>
      <c r="U207" s="2837"/>
      <c r="V207" s="2837"/>
      <c r="W207" s="2837"/>
      <c r="AX207" s="2841"/>
    </row>
    <row r="208" spans="1:51" ht="19.5" customHeight="1" x14ac:dyDescent="0.2">
      <c r="A208" s="2837" t="s">
        <v>244</v>
      </c>
      <c r="B208" s="2837"/>
      <c r="C208" s="2837"/>
      <c r="D208" s="2837"/>
      <c r="E208" s="2837"/>
      <c r="F208" s="2837"/>
      <c r="G208" s="2837"/>
      <c r="H208" s="2837"/>
      <c r="I208" s="2837"/>
      <c r="J208" s="2837"/>
      <c r="K208" s="2837"/>
      <c r="L208" s="2837"/>
      <c r="M208" s="2837"/>
      <c r="N208" s="2837"/>
      <c r="O208" s="2837"/>
      <c r="P208" s="2837"/>
      <c r="Q208" s="2837"/>
      <c r="R208" s="2837"/>
      <c r="S208" s="2837"/>
      <c r="T208" s="2837"/>
      <c r="U208" s="2837"/>
      <c r="V208" s="2837"/>
      <c r="W208" s="2837"/>
      <c r="AX208" s="2841"/>
    </row>
    <row r="209" spans="1:51" ht="13.5" x14ac:dyDescent="0.25">
      <c r="A209" s="2842" t="s">
        <v>2703</v>
      </c>
      <c r="B209" s="2842"/>
      <c r="C209" s="2843"/>
      <c r="D209" s="2844" t="s">
        <v>2704</v>
      </c>
      <c r="E209" s="2845"/>
      <c r="F209" s="2846"/>
      <c r="G209" s="2847"/>
      <c r="H209" s="2848"/>
    </row>
    <row r="210" spans="1:51" ht="13.5" x14ac:dyDescent="0.25">
      <c r="A210" s="2842" t="s">
        <v>2705</v>
      </c>
      <c r="B210" s="2842"/>
      <c r="C210" s="2843"/>
      <c r="D210" s="2844" t="s">
        <v>2706</v>
      </c>
      <c r="E210" s="2845"/>
      <c r="F210" s="2846"/>
      <c r="G210" s="2852"/>
    </row>
    <row r="211" spans="1:51" ht="18" customHeight="1" x14ac:dyDescent="0.25">
      <c r="A211" s="2842" t="s">
        <v>2707</v>
      </c>
      <c r="B211" s="2842"/>
      <c r="C211" s="2843"/>
      <c r="D211" s="2844" t="s">
        <v>2997</v>
      </c>
      <c r="E211" s="2845"/>
      <c r="F211" s="2846"/>
      <c r="G211" s="2852"/>
      <c r="I211" s="2978"/>
    </row>
    <row r="212" spans="1:51" s="1621" customFormat="1" ht="15.75" customHeight="1" x14ac:dyDescent="0.2">
      <c r="A212" s="2855" t="s">
        <v>2709</v>
      </c>
      <c r="B212" s="2855" t="s">
        <v>247</v>
      </c>
      <c r="C212" s="2855" t="s">
        <v>5</v>
      </c>
      <c r="D212" s="2855" t="s">
        <v>6</v>
      </c>
      <c r="E212" s="2855" t="s">
        <v>7</v>
      </c>
      <c r="F212" s="2856" t="s">
        <v>248</v>
      </c>
      <c r="G212" s="2855" t="s">
        <v>249</v>
      </c>
      <c r="H212" s="2855" t="s">
        <v>2710</v>
      </c>
      <c r="I212" s="2857" t="s">
        <v>11</v>
      </c>
      <c r="J212" s="2855" t="s">
        <v>251</v>
      </c>
      <c r="K212" s="2855" t="s">
        <v>252</v>
      </c>
      <c r="L212" s="2855"/>
      <c r="M212" s="2855"/>
      <c r="N212" s="2855"/>
      <c r="O212" s="2855" t="s">
        <v>2711</v>
      </c>
      <c r="P212" s="2858" t="s">
        <v>253</v>
      </c>
      <c r="Q212" s="2858"/>
      <c r="R212" s="2858"/>
      <c r="S212" s="2858"/>
      <c r="T212" s="2858"/>
      <c r="U212" s="2858"/>
      <c r="V212" s="2858" t="s">
        <v>2712</v>
      </c>
      <c r="W212" s="2855" t="s">
        <v>16</v>
      </c>
      <c r="X212" s="2860" t="s">
        <v>2713</v>
      </c>
      <c r="Y212" s="2860" t="s">
        <v>2714</v>
      </c>
      <c r="Z212" s="2860"/>
      <c r="AA212" s="2860"/>
      <c r="AB212" s="2860"/>
      <c r="AC212" s="2860"/>
      <c r="AD212" s="2860"/>
      <c r="AE212" s="2860"/>
      <c r="AF212" s="2860"/>
      <c r="AG212" s="2860"/>
      <c r="AH212" s="2860"/>
      <c r="AI212" s="2860"/>
      <c r="AJ212" s="2860"/>
      <c r="AK212" s="2860"/>
      <c r="AL212" s="2860"/>
      <c r="AM212" s="2860"/>
      <c r="AN212" s="2860"/>
      <c r="AO212" s="2860"/>
      <c r="AP212" s="2860"/>
      <c r="AQ212" s="2860"/>
      <c r="AR212" s="2860"/>
      <c r="AS212" s="2860"/>
      <c r="AT212" s="2860"/>
      <c r="AU212" s="2860"/>
      <c r="AV212" s="2860"/>
      <c r="AW212" s="2860"/>
      <c r="AX212" s="2861" t="s">
        <v>251</v>
      </c>
    </row>
    <row r="213" spans="1:51" s="1621" customFormat="1" ht="15.75" customHeight="1" x14ac:dyDescent="0.2">
      <c r="A213" s="2855"/>
      <c r="B213" s="2855"/>
      <c r="C213" s="2855"/>
      <c r="D213" s="2855"/>
      <c r="E213" s="2855"/>
      <c r="F213" s="2856"/>
      <c r="G213" s="2855"/>
      <c r="H213" s="2855"/>
      <c r="I213" s="2857"/>
      <c r="J213" s="2855"/>
      <c r="K213" s="2855"/>
      <c r="L213" s="2855"/>
      <c r="M213" s="2855"/>
      <c r="N213" s="2855"/>
      <c r="O213" s="2855"/>
      <c r="P213" s="2858" t="s">
        <v>2715</v>
      </c>
      <c r="Q213" s="2858" t="s">
        <v>1939</v>
      </c>
      <c r="R213" s="2858"/>
      <c r="S213" s="2858"/>
      <c r="T213" s="2866"/>
      <c r="U213" s="2979" t="s">
        <v>255</v>
      </c>
      <c r="V213" s="2858"/>
      <c r="W213" s="2855"/>
      <c r="X213" s="2860"/>
      <c r="Y213" s="2860" t="s">
        <v>2716</v>
      </c>
      <c r="Z213" s="2869" t="s">
        <v>2717</v>
      </c>
      <c r="AA213" s="2869" t="s">
        <v>2718</v>
      </c>
      <c r="AB213" s="2869" t="s">
        <v>2719</v>
      </c>
      <c r="AC213" s="2869" t="s">
        <v>2720</v>
      </c>
      <c r="AD213" s="2869" t="s">
        <v>2721</v>
      </c>
      <c r="AE213" s="2869" t="s">
        <v>2722</v>
      </c>
      <c r="AF213" s="2869" t="s">
        <v>2723</v>
      </c>
      <c r="AG213" s="2869" t="s">
        <v>2724</v>
      </c>
      <c r="AH213" s="2869" t="s">
        <v>2725</v>
      </c>
      <c r="AI213" s="2869" t="s">
        <v>2726</v>
      </c>
      <c r="AJ213" s="2869" t="s">
        <v>2727</v>
      </c>
      <c r="AK213" s="2869" t="s">
        <v>2728</v>
      </c>
      <c r="AL213" s="2869" t="s">
        <v>2729</v>
      </c>
      <c r="AM213" s="2869" t="s">
        <v>2730</v>
      </c>
      <c r="AN213" s="2869" t="s">
        <v>2731</v>
      </c>
      <c r="AO213" s="2869" t="s">
        <v>2732</v>
      </c>
      <c r="AP213" s="2869" t="s">
        <v>2733</v>
      </c>
      <c r="AQ213" s="2869" t="s">
        <v>2734</v>
      </c>
      <c r="AR213" s="2869" t="s">
        <v>2735</v>
      </c>
      <c r="AS213" s="2869" t="s">
        <v>2736</v>
      </c>
      <c r="AT213" s="2869" t="s">
        <v>2737</v>
      </c>
      <c r="AU213" s="2869" t="s">
        <v>2738</v>
      </c>
      <c r="AV213" s="2869" t="s">
        <v>2739</v>
      </c>
      <c r="AW213" s="2869" t="s">
        <v>2740</v>
      </c>
      <c r="AX213" s="2861"/>
    </row>
    <row r="214" spans="1:51" s="1621" customFormat="1" ht="25.5" customHeight="1" x14ac:dyDescent="0.2">
      <c r="A214" s="2855"/>
      <c r="B214" s="2855"/>
      <c r="C214" s="2855"/>
      <c r="D214" s="2855"/>
      <c r="E214" s="2855"/>
      <c r="F214" s="2856"/>
      <c r="G214" s="2855"/>
      <c r="H214" s="2855"/>
      <c r="I214" s="2857"/>
      <c r="J214" s="2855"/>
      <c r="K214" s="2855"/>
      <c r="L214" s="2855"/>
      <c r="M214" s="2855"/>
      <c r="N214" s="2855"/>
      <c r="O214" s="2855"/>
      <c r="P214" s="2858"/>
      <c r="Q214" s="2858" t="s">
        <v>18</v>
      </c>
      <c r="R214" s="2858" t="s">
        <v>19</v>
      </c>
      <c r="S214" s="2858" t="s">
        <v>254</v>
      </c>
      <c r="T214" s="2858" t="s">
        <v>2741</v>
      </c>
      <c r="U214" s="2979"/>
      <c r="V214" s="2858"/>
      <c r="W214" s="2855"/>
      <c r="X214" s="2860"/>
      <c r="Y214" s="2872"/>
      <c r="Z214" s="2869"/>
      <c r="AA214" s="2869"/>
      <c r="AB214" s="2869"/>
      <c r="AC214" s="2869"/>
      <c r="AD214" s="2869"/>
      <c r="AE214" s="2869"/>
      <c r="AF214" s="2869"/>
      <c r="AG214" s="2869"/>
      <c r="AH214" s="2869"/>
      <c r="AI214" s="2869"/>
      <c r="AJ214" s="2869"/>
      <c r="AK214" s="2869"/>
      <c r="AL214" s="2869"/>
      <c r="AM214" s="2869"/>
      <c r="AN214" s="2869"/>
      <c r="AO214" s="2869"/>
      <c r="AP214" s="2869"/>
      <c r="AQ214" s="2869"/>
      <c r="AR214" s="2869"/>
      <c r="AS214" s="2869"/>
      <c r="AT214" s="2869"/>
      <c r="AU214" s="2869"/>
      <c r="AV214" s="2869"/>
      <c r="AW214" s="2869"/>
      <c r="AX214" s="2861"/>
    </row>
    <row r="215" spans="1:51" s="1621" customFormat="1" ht="36" customHeight="1" x14ac:dyDescent="0.2">
      <c r="A215" s="2855"/>
      <c r="B215" s="2855"/>
      <c r="C215" s="2855"/>
      <c r="D215" s="2855"/>
      <c r="E215" s="2855"/>
      <c r="F215" s="2856"/>
      <c r="G215" s="2855"/>
      <c r="H215" s="2855"/>
      <c r="I215" s="2857"/>
      <c r="J215" s="2855"/>
      <c r="K215" s="2873" t="s">
        <v>23</v>
      </c>
      <c r="L215" s="2873" t="s">
        <v>24</v>
      </c>
      <c r="M215" s="2873" t="s">
        <v>25</v>
      </c>
      <c r="N215" s="2873" t="s">
        <v>26</v>
      </c>
      <c r="O215" s="2855"/>
      <c r="P215" s="2858"/>
      <c r="Q215" s="2858"/>
      <c r="R215" s="2858"/>
      <c r="S215" s="2858"/>
      <c r="T215" s="2858"/>
      <c r="U215" s="2979"/>
      <c r="V215" s="2858"/>
      <c r="W215" s="2855"/>
      <c r="X215" s="2860"/>
      <c r="Y215" s="2872"/>
      <c r="Z215" s="2869"/>
      <c r="AA215" s="2869"/>
      <c r="AB215" s="2869"/>
      <c r="AC215" s="2869"/>
      <c r="AD215" s="2869"/>
      <c r="AE215" s="2869"/>
      <c r="AF215" s="2869"/>
      <c r="AG215" s="2869"/>
      <c r="AH215" s="2869"/>
      <c r="AI215" s="2869"/>
      <c r="AJ215" s="2869"/>
      <c r="AK215" s="2869"/>
      <c r="AL215" s="2869"/>
      <c r="AM215" s="2869"/>
      <c r="AN215" s="2869"/>
      <c r="AO215" s="2869"/>
      <c r="AP215" s="2869"/>
      <c r="AQ215" s="2869"/>
      <c r="AR215" s="2869"/>
      <c r="AS215" s="2869"/>
      <c r="AT215" s="2869"/>
      <c r="AU215" s="2869"/>
      <c r="AV215" s="2869"/>
      <c r="AW215" s="2869"/>
      <c r="AX215" s="2861"/>
    </row>
    <row r="216" spans="1:51" s="1160" customFormat="1" ht="18" customHeight="1" x14ac:dyDescent="0.2">
      <c r="A216" s="3053" t="s">
        <v>548</v>
      </c>
      <c r="B216" s="3053"/>
      <c r="C216" s="3053"/>
      <c r="D216" s="3053"/>
      <c r="E216" s="3053"/>
      <c r="F216" s="3053"/>
      <c r="G216" s="3053"/>
      <c r="H216" s="3053"/>
      <c r="I216" s="3053"/>
      <c r="J216" s="3053"/>
      <c r="K216" s="3053"/>
      <c r="L216" s="3053"/>
      <c r="M216" s="3053"/>
      <c r="N216" s="3053"/>
      <c r="O216" s="3053"/>
      <c r="P216" s="3053"/>
      <c r="Q216" s="3053"/>
      <c r="R216" s="3053"/>
      <c r="S216" s="3053"/>
      <c r="T216" s="3053"/>
      <c r="U216" s="3053"/>
      <c r="V216" s="3053"/>
      <c r="W216" s="3053"/>
      <c r="X216" s="3035"/>
      <c r="Y216" s="2879"/>
      <c r="Z216" s="2879"/>
      <c r="AA216" s="2879"/>
      <c r="AB216" s="2879"/>
      <c r="AC216" s="2879"/>
      <c r="AD216" s="2879"/>
      <c r="AE216" s="2879"/>
      <c r="AF216" s="2879"/>
      <c r="AG216" s="2879"/>
      <c r="AH216" s="2879"/>
      <c r="AI216" s="2879"/>
      <c r="AJ216" s="2879"/>
      <c r="AK216" s="2879"/>
      <c r="AL216" s="2879"/>
      <c r="AM216" s="2879"/>
      <c r="AN216" s="2879"/>
      <c r="AO216" s="2879"/>
      <c r="AP216" s="2879"/>
      <c r="AQ216" s="2879"/>
      <c r="AR216" s="2879"/>
      <c r="AS216" s="2879"/>
      <c r="AT216" s="2879"/>
      <c r="AU216" s="2879"/>
      <c r="AV216" s="2879"/>
      <c r="AW216" s="2879"/>
      <c r="AX216" s="2880"/>
    </row>
    <row r="217" spans="1:51" s="3023" customFormat="1" ht="45" x14ac:dyDescent="0.2">
      <c r="A217" s="2947" t="s">
        <v>262</v>
      </c>
      <c r="B217" s="2957" t="s">
        <v>549</v>
      </c>
      <c r="C217" s="2882">
        <v>3000001</v>
      </c>
      <c r="D217" s="2957" t="s">
        <v>550</v>
      </c>
      <c r="E217" s="3054">
        <v>5004433</v>
      </c>
      <c r="F217" s="2957" t="s">
        <v>550</v>
      </c>
      <c r="G217" s="2980" t="s">
        <v>2998</v>
      </c>
      <c r="H217" s="2981" t="s">
        <v>550</v>
      </c>
      <c r="I217" s="2887" t="s">
        <v>37</v>
      </c>
      <c r="J217" s="2982">
        <f>SUM(J218:J220)</f>
        <v>18</v>
      </c>
      <c r="K217" s="2982">
        <f>SUM(K218:K220)</f>
        <v>5</v>
      </c>
      <c r="L217" s="2982">
        <f>SUM(L218:L220)</f>
        <v>4</v>
      </c>
      <c r="M217" s="2982">
        <f>SUM(M218:M220)</f>
        <v>5</v>
      </c>
      <c r="N217" s="2982">
        <f>SUM(N218:N220)</f>
        <v>4</v>
      </c>
      <c r="O217" s="2889" t="s">
        <v>2999</v>
      </c>
      <c r="P217" s="2890">
        <v>16690.189999999999</v>
      </c>
      <c r="Q217" s="2890">
        <v>36495</v>
      </c>
      <c r="R217" s="2890">
        <v>0</v>
      </c>
      <c r="S217" s="2890">
        <v>0</v>
      </c>
      <c r="T217" s="2890">
        <v>0</v>
      </c>
      <c r="U217" s="2890">
        <f>+Q217-P217</f>
        <v>19804.810000000001</v>
      </c>
      <c r="V217" s="2890">
        <v>0</v>
      </c>
      <c r="W217" s="3020"/>
      <c r="X217" s="3020">
        <f>+Y217+Z217+AM217</f>
        <v>18</v>
      </c>
      <c r="Y217" s="3021">
        <f t="shared" ref="Y217:AW217" si="59">SUM(Y218:Y220)</f>
        <v>18</v>
      </c>
      <c r="Z217" s="3021">
        <f t="shared" si="59"/>
        <v>0</v>
      </c>
      <c r="AA217" s="3021">
        <f t="shared" si="59"/>
        <v>0</v>
      </c>
      <c r="AB217" s="3021">
        <f t="shared" si="59"/>
        <v>0</v>
      </c>
      <c r="AC217" s="3021">
        <f t="shared" si="59"/>
        <v>0</v>
      </c>
      <c r="AD217" s="3021">
        <f t="shared" si="59"/>
        <v>0</v>
      </c>
      <c r="AE217" s="3021">
        <f t="shared" si="59"/>
        <v>0</v>
      </c>
      <c r="AF217" s="3021">
        <f t="shared" si="59"/>
        <v>0</v>
      </c>
      <c r="AG217" s="3021">
        <f t="shared" si="59"/>
        <v>0</v>
      </c>
      <c r="AH217" s="3021">
        <f t="shared" si="59"/>
        <v>0</v>
      </c>
      <c r="AI217" s="3021">
        <f t="shared" si="59"/>
        <v>0</v>
      </c>
      <c r="AJ217" s="3021">
        <f t="shared" si="59"/>
        <v>0</v>
      </c>
      <c r="AK217" s="3021">
        <f t="shared" si="59"/>
        <v>0</v>
      </c>
      <c r="AL217" s="3021">
        <f t="shared" si="59"/>
        <v>0</v>
      </c>
      <c r="AM217" s="3021">
        <f t="shared" si="59"/>
        <v>0</v>
      </c>
      <c r="AN217" s="3021">
        <f t="shared" si="59"/>
        <v>0</v>
      </c>
      <c r="AO217" s="3021">
        <f t="shared" si="59"/>
        <v>0</v>
      </c>
      <c r="AP217" s="3021">
        <f t="shared" si="59"/>
        <v>0</v>
      </c>
      <c r="AQ217" s="3021">
        <f t="shared" si="59"/>
        <v>0</v>
      </c>
      <c r="AR217" s="3021">
        <f t="shared" si="59"/>
        <v>0</v>
      </c>
      <c r="AS217" s="3021">
        <f t="shared" si="59"/>
        <v>0</v>
      </c>
      <c r="AT217" s="3021">
        <f t="shared" si="59"/>
        <v>0</v>
      </c>
      <c r="AU217" s="3021">
        <f t="shared" si="59"/>
        <v>0</v>
      </c>
      <c r="AV217" s="3021">
        <f t="shared" si="59"/>
        <v>0</v>
      </c>
      <c r="AW217" s="3021">
        <f t="shared" si="59"/>
        <v>0</v>
      </c>
      <c r="AX217" s="3022">
        <v>18</v>
      </c>
      <c r="AY217" s="3055">
        <f>+J217-X217</f>
        <v>0</v>
      </c>
    </row>
    <row r="218" spans="1:51" ht="33.75" customHeight="1" x14ac:dyDescent="0.2">
      <c r="A218" s="2947"/>
      <c r="B218" s="2957"/>
      <c r="C218" s="2882"/>
      <c r="D218" s="2957"/>
      <c r="E218" s="3054"/>
      <c r="F218" s="2957"/>
      <c r="G218" s="2894" t="s">
        <v>553</v>
      </c>
      <c r="H218" s="2894" t="s">
        <v>3000</v>
      </c>
      <c r="I218" s="2896"/>
      <c r="J218" s="3056">
        <f>SUM(K218:N218)</f>
        <v>12</v>
      </c>
      <c r="K218" s="2898">
        <v>3</v>
      </c>
      <c r="L218" s="2898">
        <v>3</v>
      </c>
      <c r="M218" s="2898">
        <v>3</v>
      </c>
      <c r="N218" s="2898">
        <v>3</v>
      </c>
      <c r="O218" s="3029"/>
      <c r="P218" s="2898"/>
      <c r="Q218" s="2898"/>
      <c r="R218" s="2898"/>
      <c r="S218" s="2898"/>
      <c r="T218" s="2898"/>
      <c r="U218" s="2898"/>
      <c r="V218" s="2898"/>
      <c r="W218" s="3030"/>
      <c r="X218" s="2983">
        <f t="shared" ref="X218:X281" si="60">+Y218+Z218+AM218</f>
        <v>12</v>
      </c>
      <c r="Y218" s="2916">
        <v>12</v>
      </c>
      <c r="Z218" s="2916">
        <v>0</v>
      </c>
      <c r="AA218" s="2916">
        <v>0</v>
      </c>
      <c r="AB218" s="2916">
        <v>0</v>
      </c>
      <c r="AC218" s="2916">
        <v>0</v>
      </c>
      <c r="AD218" s="2916">
        <v>0</v>
      </c>
      <c r="AE218" s="2916">
        <v>0</v>
      </c>
      <c r="AF218" s="2916">
        <v>0</v>
      </c>
      <c r="AG218" s="2916">
        <v>0</v>
      </c>
      <c r="AH218" s="2916">
        <v>0</v>
      </c>
      <c r="AI218" s="2916">
        <v>0</v>
      </c>
      <c r="AJ218" s="2916">
        <v>0</v>
      </c>
      <c r="AK218" s="2916">
        <v>0</v>
      </c>
      <c r="AL218" s="2916">
        <v>0</v>
      </c>
      <c r="AM218" s="2916">
        <v>0</v>
      </c>
      <c r="AN218" s="2916">
        <v>0</v>
      </c>
      <c r="AO218" s="2916">
        <v>0</v>
      </c>
      <c r="AP218" s="2916">
        <v>0</v>
      </c>
      <c r="AQ218" s="2916">
        <v>0</v>
      </c>
      <c r="AR218" s="2916">
        <v>0</v>
      </c>
      <c r="AS218" s="2916">
        <v>0</v>
      </c>
      <c r="AT218" s="2916">
        <v>0</v>
      </c>
      <c r="AU218" s="2916">
        <v>0</v>
      </c>
      <c r="AV218" s="2916">
        <v>0</v>
      </c>
      <c r="AW218" s="2916">
        <v>0</v>
      </c>
      <c r="AX218" s="2891"/>
      <c r="AY218" s="3055">
        <f t="shared" ref="AY218:AY281" si="61">+J218-X218</f>
        <v>0</v>
      </c>
    </row>
    <row r="219" spans="1:51" ht="36" customHeight="1" x14ac:dyDescent="0.2">
      <c r="A219" s="2947"/>
      <c r="B219" s="2957"/>
      <c r="C219" s="2882"/>
      <c r="D219" s="2957"/>
      <c r="E219" s="3054"/>
      <c r="F219" s="2957"/>
      <c r="G219" s="2894" t="s">
        <v>557</v>
      </c>
      <c r="H219" s="2894" t="s">
        <v>3001</v>
      </c>
      <c r="I219" s="2896"/>
      <c r="J219" s="3056">
        <f>SUM(K219:N219)</f>
        <v>2</v>
      </c>
      <c r="K219" s="2898">
        <v>1</v>
      </c>
      <c r="L219" s="2898">
        <v>0</v>
      </c>
      <c r="M219" s="2898">
        <v>1</v>
      </c>
      <c r="N219" s="2898">
        <v>0</v>
      </c>
      <c r="O219" s="3029"/>
      <c r="P219" s="2898"/>
      <c r="Q219" s="2898"/>
      <c r="R219" s="2898"/>
      <c r="S219" s="2898"/>
      <c r="T219" s="2898"/>
      <c r="U219" s="2898"/>
      <c r="V219" s="2898"/>
      <c r="W219" s="3030"/>
      <c r="X219" s="2983">
        <f t="shared" si="60"/>
        <v>2</v>
      </c>
      <c r="Y219" s="2916">
        <v>2</v>
      </c>
      <c r="Z219" s="2916">
        <v>0</v>
      </c>
      <c r="AA219" s="2916">
        <v>0</v>
      </c>
      <c r="AB219" s="2916">
        <v>0</v>
      </c>
      <c r="AC219" s="2916">
        <v>0</v>
      </c>
      <c r="AD219" s="2916">
        <v>0</v>
      </c>
      <c r="AE219" s="2916">
        <v>0</v>
      </c>
      <c r="AF219" s="2916">
        <v>0</v>
      </c>
      <c r="AG219" s="2916">
        <v>0</v>
      </c>
      <c r="AH219" s="2916">
        <v>0</v>
      </c>
      <c r="AI219" s="2916">
        <v>0</v>
      </c>
      <c r="AJ219" s="2916">
        <v>0</v>
      </c>
      <c r="AK219" s="2916">
        <v>0</v>
      </c>
      <c r="AL219" s="2916">
        <v>0</v>
      </c>
      <c r="AM219" s="2916">
        <v>0</v>
      </c>
      <c r="AN219" s="2916">
        <v>0</v>
      </c>
      <c r="AO219" s="2916">
        <v>0</v>
      </c>
      <c r="AP219" s="2916">
        <v>0</v>
      </c>
      <c r="AQ219" s="2916">
        <v>0</v>
      </c>
      <c r="AR219" s="2916">
        <v>0</v>
      </c>
      <c r="AS219" s="2916">
        <v>0</v>
      </c>
      <c r="AT219" s="2916">
        <v>0</v>
      </c>
      <c r="AU219" s="2916">
        <v>0</v>
      </c>
      <c r="AV219" s="2916">
        <v>0</v>
      </c>
      <c r="AW219" s="2916">
        <v>0</v>
      </c>
      <c r="AX219" s="2891"/>
      <c r="AY219" s="3055">
        <f t="shared" si="61"/>
        <v>0</v>
      </c>
    </row>
    <row r="220" spans="1:51" ht="34.5" customHeight="1" x14ac:dyDescent="0.2">
      <c r="A220" s="2947"/>
      <c r="B220" s="2957"/>
      <c r="C220" s="2882"/>
      <c r="D220" s="2957"/>
      <c r="E220" s="3054"/>
      <c r="F220" s="2957"/>
      <c r="G220" s="2894" t="s">
        <v>555</v>
      </c>
      <c r="H220" s="2894" t="s">
        <v>3002</v>
      </c>
      <c r="I220" s="2903"/>
      <c r="J220" s="3056">
        <f>SUM(K220:N220)</f>
        <v>4</v>
      </c>
      <c r="K220" s="2898">
        <v>1</v>
      </c>
      <c r="L220" s="2898">
        <v>1</v>
      </c>
      <c r="M220" s="2898">
        <v>1</v>
      </c>
      <c r="N220" s="2898">
        <v>1</v>
      </c>
      <c r="O220" s="3029"/>
      <c r="P220" s="2898"/>
      <c r="Q220" s="2898"/>
      <c r="R220" s="2898"/>
      <c r="S220" s="2898"/>
      <c r="T220" s="2898"/>
      <c r="U220" s="2898"/>
      <c r="V220" s="2898"/>
      <c r="W220" s="3030"/>
      <c r="X220" s="2983">
        <f t="shared" si="60"/>
        <v>4</v>
      </c>
      <c r="Y220" s="2916">
        <v>4</v>
      </c>
      <c r="Z220" s="2916">
        <v>0</v>
      </c>
      <c r="AA220" s="2916">
        <v>0</v>
      </c>
      <c r="AB220" s="2916">
        <v>0</v>
      </c>
      <c r="AC220" s="2916">
        <v>0</v>
      </c>
      <c r="AD220" s="2916">
        <v>0</v>
      </c>
      <c r="AE220" s="2916">
        <v>0</v>
      </c>
      <c r="AF220" s="2916">
        <v>0</v>
      </c>
      <c r="AG220" s="2916">
        <v>0</v>
      </c>
      <c r="AH220" s="2916">
        <v>0</v>
      </c>
      <c r="AI220" s="2916">
        <v>0</v>
      </c>
      <c r="AJ220" s="2916">
        <v>0</v>
      </c>
      <c r="AK220" s="2916">
        <v>0</v>
      </c>
      <c r="AL220" s="2916">
        <v>0</v>
      </c>
      <c r="AM220" s="2916">
        <v>0</v>
      </c>
      <c r="AN220" s="2916">
        <v>0</v>
      </c>
      <c r="AO220" s="2916">
        <v>0</v>
      </c>
      <c r="AP220" s="2916">
        <v>0</v>
      </c>
      <c r="AQ220" s="2916">
        <v>0</v>
      </c>
      <c r="AR220" s="2916">
        <v>0</v>
      </c>
      <c r="AS220" s="2916">
        <v>0</v>
      </c>
      <c r="AT220" s="2916">
        <v>0</v>
      </c>
      <c r="AU220" s="2916">
        <v>0</v>
      </c>
      <c r="AV220" s="2916">
        <v>0</v>
      </c>
      <c r="AW220" s="2916">
        <v>0</v>
      </c>
      <c r="AX220" s="2891"/>
      <c r="AY220" s="3055">
        <f t="shared" si="61"/>
        <v>0</v>
      </c>
    </row>
    <row r="221" spans="1:51" s="3023" customFormat="1" ht="36.75" customHeight="1" x14ac:dyDescent="0.2">
      <c r="A221" s="2947" t="s">
        <v>272</v>
      </c>
      <c r="B221" s="2957" t="s">
        <v>559</v>
      </c>
      <c r="C221" s="2882">
        <v>3000001</v>
      </c>
      <c r="D221" s="3032" t="s">
        <v>560</v>
      </c>
      <c r="E221" s="2882">
        <v>5004434</v>
      </c>
      <c r="F221" s="2957" t="s">
        <v>560</v>
      </c>
      <c r="G221" s="2980" t="s">
        <v>3003</v>
      </c>
      <c r="H221" s="2981" t="s">
        <v>560</v>
      </c>
      <c r="I221" s="2887" t="s">
        <v>50</v>
      </c>
      <c r="J221" s="2982">
        <f>+J222</f>
        <v>2</v>
      </c>
      <c r="K221" s="2982">
        <f>+K222</f>
        <v>0</v>
      </c>
      <c r="L221" s="2982">
        <f>+L222</f>
        <v>1</v>
      </c>
      <c r="M221" s="2982">
        <f>+M222</f>
        <v>0</v>
      </c>
      <c r="N221" s="2982">
        <f>+N222</f>
        <v>1</v>
      </c>
      <c r="O221" s="2889" t="s">
        <v>3004</v>
      </c>
      <c r="P221" s="2890">
        <v>5335</v>
      </c>
      <c r="Q221" s="2890">
        <v>560</v>
      </c>
      <c r="R221" s="2890">
        <v>0</v>
      </c>
      <c r="S221" s="2890">
        <v>0</v>
      </c>
      <c r="T221" s="2890">
        <v>0</v>
      </c>
      <c r="U221" s="2890">
        <f>+Q221-P221</f>
        <v>-4775</v>
      </c>
      <c r="V221" s="2890">
        <v>0</v>
      </c>
      <c r="W221" s="3020"/>
      <c r="X221" s="3020">
        <f t="shared" si="60"/>
        <v>2</v>
      </c>
      <c r="Y221" s="3021">
        <f t="shared" ref="Y221:AW221" si="62">+Y222</f>
        <v>2</v>
      </c>
      <c r="Z221" s="3021">
        <f t="shared" si="62"/>
        <v>0</v>
      </c>
      <c r="AA221" s="3021">
        <f t="shared" si="62"/>
        <v>0</v>
      </c>
      <c r="AB221" s="3021">
        <f t="shared" si="62"/>
        <v>0</v>
      </c>
      <c r="AC221" s="3021">
        <f t="shared" si="62"/>
        <v>0</v>
      </c>
      <c r="AD221" s="3021">
        <f t="shared" si="62"/>
        <v>0</v>
      </c>
      <c r="AE221" s="3021">
        <f t="shared" si="62"/>
        <v>0</v>
      </c>
      <c r="AF221" s="3021">
        <f t="shared" si="62"/>
        <v>0</v>
      </c>
      <c r="AG221" s="3021">
        <f t="shared" si="62"/>
        <v>0</v>
      </c>
      <c r="AH221" s="3021">
        <f t="shared" si="62"/>
        <v>0</v>
      </c>
      <c r="AI221" s="3021">
        <f t="shared" si="62"/>
        <v>0</v>
      </c>
      <c r="AJ221" s="3021">
        <f t="shared" si="62"/>
        <v>0</v>
      </c>
      <c r="AK221" s="3021">
        <f t="shared" si="62"/>
        <v>0</v>
      </c>
      <c r="AL221" s="3021">
        <f t="shared" si="62"/>
        <v>0</v>
      </c>
      <c r="AM221" s="3021">
        <f t="shared" si="62"/>
        <v>0</v>
      </c>
      <c r="AN221" s="3021">
        <f t="shared" si="62"/>
        <v>0</v>
      </c>
      <c r="AO221" s="3021">
        <f t="shared" si="62"/>
        <v>0</v>
      </c>
      <c r="AP221" s="3021">
        <f t="shared" si="62"/>
        <v>0</v>
      </c>
      <c r="AQ221" s="3021">
        <f t="shared" si="62"/>
        <v>0</v>
      </c>
      <c r="AR221" s="3021">
        <f t="shared" si="62"/>
        <v>0</v>
      </c>
      <c r="AS221" s="3021">
        <f t="shared" si="62"/>
        <v>0</v>
      </c>
      <c r="AT221" s="3021">
        <f t="shared" si="62"/>
        <v>0</v>
      </c>
      <c r="AU221" s="3021">
        <f t="shared" si="62"/>
        <v>0</v>
      </c>
      <c r="AV221" s="3021">
        <f t="shared" si="62"/>
        <v>0</v>
      </c>
      <c r="AW221" s="3021">
        <f t="shared" si="62"/>
        <v>0</v>
      </c>
      <c r="AX221" s="3022">
        <v>2</v>
      </c>
      <c r="AY221" s="3055">
        <f t="shared" si="61"/>
        <v>0</v>
      </c>
    </row>
    <row r="222" spans="1:51" ht="33.75" customHeight="1" x14ac:dyDescent="0.2">
      <c r="A222" s="2947"/>
      <c r="B222" s="2957"/>
      <c r="C222" s="2882"/>
      <c r="D222" s="3032"/>
      <c r="E222" s="2882"/>
      <c r="F222" s="2957"/>
      <c r="G222" s="2894" t="s">
        <v>561</v>
      </c>
      <c r="H222" s="2894" t="s">
        <v>3005</v>
      </c>
      <c r="I222" s="2903"/>
      <c r="J222" s="3056">
        <f>SUM(K222:N222)</f>
        <v>2</v>
      </c>
      <c r="K222" s="2898">
        <v>0</v>
      </c>
      <c r="L222" s="2898">
        <v>1</v>
      </c>
      <c r="M222" s="2898">
        <v>0</v>
      </c>
      <c r="N222" s="2898">
        <v>1</v>
      </c>
      <c r="O222" s="2898"/>
      <c r="P222" s="2898"/>
      <c r="Q222" s="2898"/>
      <c r="R222" s="2898"/>
      <c r="S222" s="2898"/>
      <c r="T222" s="2898"/>
      <c r="U222" s="2898"/>
      <c r="V222" s="2898"/>
      <c r="W222" s="3030"/>
      <c r="X222" s="2983">
        <f t="shared" si="60"/>
        <v>2</v>
      </c>
      <c r="Y222" s="2916">
        <v>2</v>
      </c>
      <c r="Z222" s="2916">
        <v>0</v>
      </c>
      <c r="AA222" s="2916">
        <v>0</v>
      </c>
      <c r="AB222" s="2916">
        <v>0</v>
      </c>
      <c r="AC222" s="2916">
        <v>0</v>
      </c>
      <c r="AD222" s="2916">
        <v>0</v>
      </c>
      <c r="AE222" s="2916">
        <v>0</v>
      </c>
      <c r="AF222" s="2916">
        <v>0</v>
      </c>
      <c r="AG222" s="2916">
        <v>0</v>
      </c>
      <c r="AH222" s="2916">
        <v>0</v>
      </c>
      <c r="AI222" s="2916">
        <v>0</v>
      </c>
      <c r="AJ222" s="2916">
        <v>0</v>
      </c>
      <c r="AK222" s="2916">
        <v>0</v>
      </c>
      <c r="AL222" s="2916">
        <v>0</v>
      </c>
      <c r="AM222" s="2916">
        <v>0</v>
      </c>
      <c r="AN222" s="2916">
        <v>0</v>
      </c>
      <c r="AO222" s="2916">
        <v>0</v>
      </c>
      <c r="AP222" s="2916">
        <v>0</v>
      </c>
      <c r="AQ222" s="2916">
        <v>0</v>
      </c>
      <c r="AR222" s="2916">
        <v>0</v>
      </c>
      <c r="AS222" s="2916">
        <v>0</v>
      </c>
      <c r="AT222" s="2916">
        <v>0</v>
      </c>
      <c r="AU222" s="2916">
        <v>0</v>
      </c>
      <c r="AV222" s="2916">
        <v>0</v>
      </c>
      <c r="AW222" s="2916">
        <v>0</v>
      </c>
      <c r="AX222" s="2891"/>
      <c r="AY222" s="3055">
        <f t="shared" si="61"/>
        <v>0</v>
      </c>
    </row>
    <row r="223" spans="1:51" s="1160" customFormat="1" ht="18" customHeight="1" x14ac:dyDescent="0.2">
      <c r="A223" s="3053" t="s">
        <v>1943</v>
      </c>
      <c r="B223" s="3053"/>
      <c r="C223" s="3053"/>
      <c r="D223" s="3053"/>
      <c r="E223" s="3053"/>
      <c r="F223" s="3053"/>
      <c r="G223" s="3053"/>
      <c r="H223" s="3053"/>
      <c r="I223" s="3053"/>
      <c r="J223" s="3053"/>
      <c r="K223" s="3053"/>
      <c r="L223" s="3053"/>
      <c r="M223" s="3053"/>
      <c r="N223" s="3053"/>
      <c r="O223" s="3053"/>
      <c r="P223" s="3053"/>
      <c r="Q223" s="3053"/>
      <c r="R223" s="3053"/>
      <c r="S223" s="3053"/>
      <c r="T223" s="3053"/>
      <c r="U223" s="3053"/>
      <c r="V223" s="3053"/>
      <c r="W223" s="3053"/>
      <c r="X223" s="2983"/>
      <c r="Y223" s="2879"/>
      <c r="Z223" s="2916">
        <v>0</v>
      </c>
      <c r="AA223" s="2916">
        <v>0</v>
      </c>
      <c r="AB223" s="2916">
        <v>0</v>
      </c>
      <c r="AC223" s="2916">
        <v>0</v>
      </c>
      <c r="AD223" s="2916">
        <v>0</v>
      </c>
      <c r="AE223" s="2916">
        <v>0</v>
      </c>
      <c r="AF223" s="2916">
        <v>0</v>
      </c>
      <c r="AG223" s="2916">
        <v>0</v>
      </c>
      <c r="AH223" s="2916">
        <v>0</v>
      </c>
      <c r="AI223" s="2916">
        <v>0</v>
      </c>
      <c r="AJ223" s="2916">
        <v>0</v>
      </c>
      <c r="AK223" s="2916">
        <v>0</v>
      </c>
      <c r="AL223" s="2916">
        <v>0</v>
      </c>
      <c r="AM223" s="2916">
        <v>0</v>
      </c>
      <c r="AN223" s="2916">
        <v>0</v>
      </c>
      <c r="AO223" s="2916">
        <v>0</v>
      </c>
      <c r="AP223" s="2916">
        <v>0</v>
      </c>
      <c r="AQ223" s="2916">
        <v>0</v>
      </c>
      <c r="AR223" s="2916">
        <v>0</v>
      </c>
      <c r="AS223" s="2916">
        <v>0</v>
      </c>
      <c r="AT223" s="2916">
        <v>0</v>
      </c>
      <c r="AU223" s="2916">
        <v>0</v>
      </c>
      <c r="AV223" s="2916">
        <v>0</v>
      </c>
      <c r="AW223" s="2916">
        <v>0</v>
      </c>
      <c r="AX223" s="2880"/>
      <c r="AY223" s="3055">
        <f t="shared" si="61"/>
        <v>0</v>
      </c>
    </row>
    <row r="224" spans="1:51" s="3023" customFormat="1" ht="45" x14ac:dyDescent="0.2">
      <c r="A224" s="2947" t="s">
        <v>53</v>
      </c>
      <c r="B224" s="2957" t="s">
        <v>3006</v>
      </c>
      <c r="C224" s="2882">
        <v>3043952</v>
      </c>
      <c r="D224" s="2957" t="s">
        <v>3007</v>
      </c>
      <c r="E224" s="3054">
        <v>5000062</v>
      </c>
      <c r="F224" s="2957" t="s">
        <v>3008</v>
      </c>
      <c r="G224" s="2980" t="s">
        <v>3009</v>
      </c>
      <c r="H224" s="2981" t="s">
        <v>3010</v>
      </c>
      <c r="I224" s="2887" t="s">
        <v>82</v>
      </c>
      <c r="J224" s="2982">
        <f>+J225</f>
        <v>466</v>
      </c>
      <c r="K224" s="2982">
        <f>+K225</f>
        <v>115</v>
      </c>
      <c r="L224" s="2982">
        <f>+L225</f>
        <v>118</v>
      </c>
      <c r="M224" s="2982">
        <f>+M225</f>
        <v>118</v>
      </c>
      <c r="N224" s="2982">
        <f>+N225</f>
        <v>115</v>
      </c>
      <c r="O224" s="3057">
        <v>47</v>
      </c>
      <c r="P224" s="2890">
        <v>163639.53</v>
      </c>
      <c r="Q224" s="2890">
        <v>19973</v>
      </c>
      <c r="R224" s="2890">
        <v>0</v>
      </c>
      <c r="S224" s="2890">
        <v>0</v>
      </c>
      <c r="T224" s="2890">
        <v>0</v>
      </c>
      <c r="U224" s="2890">
        <f>+Q224-P224</f>
        <v>-143666.53</v>
      </c>
      <c r="V224" s="2890">
        <v>0</v>
      </c>
      <c r="W224" s="3020"/>
      <c r="X224" s="3020">
        <f t="shared" si="60"/>
        <v>466</v>
      </c>
      <c r="Y224" s="3021">
        <f t="shared" ref="Y224:AW224" si="63">+Y225</f>
        <v>0</v>
      </c>
      <c r="Z224" s="3021">
        <f t="shared" si="63"/>
        <v>245</v>
      </c>
      <c r="AA224" s="3021">
        <f t="shared" si="63"/>
        <v>50</v>
      </c>
      <c r="AB224" s="3021">
        <f t="shared" si="63"/>
        <v>13</v>
      </c>
      <c r="AC224" s="3021">
        <f t="shared" si="63"/>
        <v>14</v>
      </c>
      <c r="AD224" s="3021">
        <f t="shared" si="63"/>
        <v>14</v>
      </c>
      <c r="AE224" s="3021">
        <f t="shared" si="63"/>
        <v>16</v>
      </c>
      <c r="AF224" s="3021">
        <f t="shared" si="63"/>
        <v>15</v>
      </c>
      <c r="AG224" s="3021">
        <f t="shared" si="63"/>
        <v>19</v>
      </c>
      <c r="AH224" s="3021">
        <f t="shared" si="63"/>
        <v>23</v>
      </c>
      <c r="AI224" s="3021">
        <f t="shared" si="63"/>
        <v>24</v>
      </c>
      <c r="AJ224" s="3021">
        <f t="shared" si="63"/>
        <v>17</v>
      </c>
      <c r="AK224" s="3021">
        <f t="shared" si="63"/>
        <v>18</v>
      </c>
      <c r="AL224" s="3021">
        <f t="shared" si="63"/>
        <v>22</v>
      </c>
      <c r="AM224" s="3021">
        <f t="shared" si="63"/>
        <v>221</v>
      </c>
      <c r="AN224" s="3021">
        <f t="shared" si="63"/>
        <v>60</v>
      </c>
      <c r="AO224" s="3021">
        <f t="shared" si="63"/>
        <v>14</v>
      </c>
      <c r="AP224" s="3021">
        <f t="shared" si="63"/>
        <v>18</v>
      </c>
      <c r="AQ224" s="3021">
        <f t="shared" si="63"/>
        <v>20</v>
      </c>
      <c r="AR224" s="3021">
        <f t="shared" si="63"/>
        <v>26</v>
      </c>
      <c r="AS224" s="3021">
        <f t="shared" si="63"/>
        <v>24</v>
      </c>
      <c r="AT224" s="3021">
        <f t="shared" si="63"/>
        <v>22</v>
      </c>
      <c r="AU224" s="3021">
        <f t="shared" si="63"/>
        <v>17</v>
      </c>
      <c r="AV224" s="3021">
        <f t="shared" si="63"/>
        <v>10</v>
      </c>
      <c r="AW224" s="3021">
        <f t="shared" si="63"/>
        <v>10</v>
      </c>
      <c r="AX224" s="3022">
        <v>932</v>
      </c>
      <c r="AY224" s="3055">
        <f t="shared" si="61"/>
        <v>0</v>
      </c>
    </row>
    <row r="225" spans="1:51" ht="81" x14ac:dyDescent="0.2">
      <c r="A225" s="2947"/>
      <c r="B225" s="2957"/>
      <c r="C225" s="2882"/>
      <c r="D225" s="2957"/>
      <c r="E225" s="3054"/>
      <c r="F225" s="2957"/>
      <c r="G225" s="2894" t="s">
        <v>3011</v>
      </c>
      <c r="H225" s="2894" t="s">
        <v>3012</v>
      </c>
      <c r="I225" s="2896"/>
      <c r="J225" s="3056">
        <f>SUM(K225:N225)</f>
        <v>466</v>
      </c>
      <c r="K225" s="2923">
        <v>115</v>
      </c>
      <c r="L225" s="2923">
        <v>118</v>
      </c>
      <c r="M225" s="2923">
        <v>118</v>
      </c>
      <c r="N225" s="2923">
        <v>115</v>
      </c>
      <c r="O225" s="2898"/>
      <c r="P225" s="2898"/>
      <c r="Q225" s="2898"/>
      <c r="R225" s="2898"/>
      <c r="S225" s="2898"/>
      <c r="T225" s="2898"/>
      <c r="U225" s="2898"/>
      <c r="V225" s="2898"/>
      <c r="W225" s="3030"/>
      <c r="X225" s="2983">
        <f t="shared" si="60"/>
        <v>466</v>
      </c>
      <c r="Y225" s="2916"/>
      <c r="Z225" s="3058">
        <f>SUM(AA225:AL225)</f>
        <v>245</v>
      </c>
      <c r="AA225" s="3058">
        <v>50</v>
      </c>
      <c r="AB225" s="3058">
        <v>13</v>
      </c>
      <c r="AC225" s="3058">
        <v>14</v>
      </c>
      <c r="AD225" s="3058">
        <v>14</v>
      </c>
      <c r="AE225" s="3058">
        <v>16</v>
      </c>
      <c r="AF225" s="3058">
        <v>15</v>
      </c>
      <c r="AG225" s="3058">
        <v>19</v>
      </c>
      <c r="AH225" s="3058">
        <v>23</v>
      </c>
      <c r="AI225" s="3058">
        <v>24</v>
      </c>
      <c r="AJ225" s="3058">
        <v>17</v>
      </c>
      <c r="AK225" s="3058">
        <v>18</v>
      </c>
      <c r="AL225" s="3058">
        <v>22</v>
      </c>
      <c r="AM225" s="3058">
        <f>SUM(AN225:AW225)</f>
        <v>221</v>
      </c>
      <c r="AN225" s="3058">
        <v>60</v>
      </c>
      <c r="AO225" s="3058">
        <v>14</v>
      </c>
      <c r="AP225" s="3058">
        <v>18</v>
      </c>
      <c r="AQ225" s="3058">
        <v>20</v>
      </c>
      <c r="AR225" s="3058">
        <v>26</v>
      </c>
      <c r="AS225" s="3058">
        <v>24</v>
      </c>
      <c r="AT225" s="3058">
        <v>22</v>
      </c>
      <c r="AU225" s="3058">
        <v>17</v>
      </c>
      <c r="AV225" s="3058">
        <v>10</v>
      </c>
      <c r="AW225" s="3058">
        <v>10</v>
      </c>
      <c r="AX225" s="2891"/>
      <c r="AY225" s="3055">
        <f t="shared" si="61"/>
        <v>0</v>
      </c>
    </row>
    <row r="226" spans="1:51" ht="81" x14ac:dyDescent="0.2">
      <c r="A226" s="2947"/>
      <c r="B226" s="2957"/>
      <c r="C226" s="2882"/>
      <c r="D226" s="2957"/>
      <c r="E226" s="3054"/>
      <c r="F226" s="2957"/>
      <c r="G226" s="2894" t="s">
        <v>3013</v>
      </c>
      <c r="H226" s="2894" t="s">
        <v>3014</v>
      </c>
      <c r="I226" s="2903"/>
      <c r="J226" s="2898">
        <f>SUM(K226:N226)</f>
        <v>466</v>
      </c>
      <c r="K226" s="2923">
        <v>115</v>
      </c>
      <c r="L226" s="2923">
        <v>118</v>
      </c>
      <c r="M226" s="2923">
        <v>118</v>
      </c>
      <c r="N226" s="2923">
        <v>115</v>
      </c>
      <c r="O226" s="2898"/>
      <c r="P226" s="2898"/>
      <c r="Q226" s="2898"/>
      <c r="R226" s="2898"/>
      <c r="S226" s="2898"/>
      <c r="T226" s="2898"/>
      <c r="U226" s="2898"/>
      <c r="V226" s="2898"/>
      <c r="W226" s="3030"/>
      <c r="X226" s="2983">
        <f t="shared" si="60"/>
        <v>466</v>
      </c>
      <c r="Y226" s="2916"/>
      <c r="Z226" s="3058">
        <f>SUM(AA226:AL226)</f>
        <v>245</v>
      </c>
      <c r="AA226" s="3058">
        <v>50</v>
      </c>
      <c r="AB226" s="3058">
        <v>13</v>
      </c>
      <c r="AC226" s="3058">
        <v>14</v>
      </c>
      <c r="AD226" s="3058">
        <v>14</v>
      </c>
      <c r="AE226" s="3058">
        <v>16</v>
      </c>
      <c r="AF226" s="3058">
        <v>15</v>
      </c>
      <c r="AG226" s="3058">
        <v>19</v>
      </c>
      <c r="AH226" s="3058">
        <v>23</v>
      </c>
      <c r="AI226" s="3058">
        <v>24</v>
      </c>
      <c r="AJ226" s="3058">
        <v>17</v>
      </c>
      <c r="AK226" s="3058">
        <v>18</v>
      </c>
      <c r="AL226" s="3058">
        <v>22</v>
      </c>
      <c r="AM226" s="3058">
        <f>SUM(AN226:AW226)</f>
        <v>221</v>
      </c>
      <c r="AN226" s="3058">
        <v>60</v>
      </c>
      <c r="AO226" s="3058">
        <v>14</v>
      </c>
      <c r="AP226" s="3058">
        <v>18</v>
      </c>
      <c r="AQ226" s="3058">
        <v>20</v>
      </c>
      <c r="AR226" s="3058">
        <v>26</v>
      </c>
      <c r="AS226" s="3058">
        <v>24</v>
      </c>
      <c r="AT226" s="3058">
        <v>22</v>
      </c>
      <c r="AU226" s="3058">
        <v>17</v>
      </c>
      <c r="AV226" s="3058">
        <v>10</v>
      </c>
      <c r="AW226" s="3058">
        <v>10</v>
      </c>
      <c r="AX226" s="2891"/>
      <c r="AY226" s="3055">
        <f t="shared" si="61"/>
        <v>0</v>
      </c>
    </row>
    <row r="227" spans="1:51" s="3023" customFormat="1" ht="54" x14ac:dyDescent="0.2">
      <c r="A227" s="2947"/>
      <c r="B227" s="2957"/>
      <c r="C227" s="2882">
        <v>3043953</v>
      </c>
      <c r="D227" s="2957" t="s">
        <v>2167</v>
      </c>
      <c r="E227" s="3054">
        <v>5000063</v>
      </c>
      <c r="F227" s="2957" t="s">
        <v>2168</v>
      </c>
      <c r="G227" s="2980" t="s">
        <v>3015</v>
      </c>
      <c r="H227" s="2981" t="s">
        <v>3016</v>
      </c>
      <c r="I227" s="2887" t="s">
        <v>73</v>
      </c>
      <c r="J227" s="2982">
        <f>+J228</f>
        <v>84</v>
      </c>
      <c r="K227" s="2982">
        <f>+K228</f>
        <v>10</v>
      </c>
      <c r="L227" s="2982">
        <f>+L228</f>
        <v>68</v>
      </c>
      <c r="M227" s="2982">
        <f>+M228</f>
        <v>6</v>
      </c>
      <c r="N227" s="2982">
        <f>+N228</f>
        <v>0</v>
      </c>
      <c r="O227" s="3057">
        <v>48</v>
      </c>
      <c r="P227" s="2890">
        <v>98097.94</v>
      </c>
      <c r="Q227" s="2890">
        <v>33066</v>
      </c>
      <c r="R227" s="2890">
        <v>0</v>
      </c>
      <c r="S227" s="2890">
        <v>0</v>
      </c>
      <c r="T227" s="2890">
        <v>0</v>
      </c>
      <c r="U227" s="2890">
        <f>+Q227-P227</f>
        <v>-65031.94</v>
      </c>
      <c r="V227" s="2890">
        <v>0</v>
      </c>
      <c r="W227" s="3020"/>
      <c r="X227" s="3020">
        <f t="shared" si="60"/>
        <v>84</v>
      </c>
      <c r="Y227" s="3021">
        <f t="shared" ref="Y227:AW227" si="64">+Y228</f>
        <v>0</v>
      </c>
      <c r="Z227" s="3021">
        <f t="shared" si="64"/>
        <v>43</v>
      </c>
      <c r="AA227" s="3021">
        <f t="shared" si="64"/>
        <v>6</v>
      </c>
      <c r="AB227" s="3021">
        <f t="shared" si="64"/>
        <v>2</v>
      </c>
      <c r="AC227" s="3021">
        <f t="shared" si="64"/>
        <v>3</v>
      </c>
      <c r="AD227" s="3021">
        <f t="shared" si="64"/>
        <v>2</v>
      </c>
      <c r="AE227" s="3021">
        <f t="shared" si="64"/>
        <v>3</v>
      </c>
      <c r="AF227" s="3021">
        <f t="shared" si="64"/>
        <v>3</v>
      </c>
      <c r="AG227" s="3021">
        <f t="shared" si="64"/>
        <v>5</v>
      </c>
      <c r="AH227" s="3021">
        <f t="shared" si="64"/>
        <v>4</v>
      </c>
      <c r="AI227" s="3021">
        <f t="shared" si="64"/>
        <v>5</v>
      </c>
      <c r="AJ227" s="3021">
        <f t="shared" si="64"/>
        <v>4</v>
      </c>
      <c r="AK227" s="3021">
        <f t="shared" si="64"/>
        <v>3</v>
      </c>
      <c r="AL227" s="3021">
        <f t="shared" si="64"/>
        <v>3</v>
      </c>
      <c r="AM227" s="3021">
        <f t="shared" si="64"/>
        <v>41</v>
      </c>
      <c r="AN227" s="3021">
        <f t="shared" si="64"/>
        <v>9</v>
      </c>
      <c r="AO227" s="3021">
        <f t="shared" si="64"/>
        <v>4</v>
      </c>
      <c r="AP227" s="3021">
        <f t="shared" si="64"/>
        <v>2</v>
      </c>
      <c r="AQ227" s="3021">
        <f t="shared" si="64"/>
        <v>3</v>
      </c>
      <c r="AR227" s="3021">
        <f t="shared" si="64"/>
        <v>5</v>
      </c>
      <c r="AS227" s="3021">
        <f t="shared" si="64"/>
        <v>7</v>
      </c>
      <c r="AT227" s="3021">
        <f t="shared" si="64"/>
        <v>5</v>
      </c>
      <c r="AU227" s="3021">
        <f t="shared" si="64"/>
        <v>2</v>
      </c>
      <c r="AV227" s="3021">
        <f t="shared" si="64"/>
        <v>2</v>
      </c>
      <c r="AW227" s="3021">
        <f t="shared" si="64"/>
        <v>2</v>
      </c>
      <c r="AX227" s="3022">
        <v>84</v>
      </c>
      <c r="AY227" s="3055">
        <f t="shared" si="61"/>
        <v>0</v>
      </c>
    </row>
    <row r="228" spans="1:51" ht="45" x14ac:dyDescent="0.2">
      <c r="A228" s="2947"/>
      <c r="B228" s="2957"/>
      <c r="C228" s="2882"/>
      <c r="D228" s="2957"/>
      <c r="E228" s="3054"/>
      <c r="F228" s="2957"/>
      <c r="G228" s="2894" t="s">
        <v>2170</v>
      </c>
      <c r="H228" s="2894" t="s">
        <v>3017</v>
      </c>
      <c r="I228" s="2903"/>
      <c r="J228" s="3056">
        <f>SUM(K228:N228)</f>
        <v>84</v>
      </c>
      <c r="K228" s="2928">
        <v>10</v>
      </c>
      <c r="L228" s="2928">
        <v>68</v>
      </c>
      <c r="M228" s="2928">
        <v>6</v>
      </c>
      <c r="N228" s="2928">
        <v>0</v>
      </c>
      <c r="O228" s="2898"/>
      <c r="P228" s="2898"/>
      <c r="Q228" s="2898"/>
      <c r="R228" s="2898"/>
      <c r="S228" s="2898"/>
      <c r="T228" s="2898"/>
      <c r="U228" s="2898"/>
      <c r="V228" s="2898"/>
      <c r="W228" s="3030"/>
      <c r="X228" s="2983">
        <f t="shared" si="60"/>
        <v>84</v>
      </c>
      <c r="Y228" s="2916"/>
      <c r="Z228" s="3058">
        <f>SUM(AA228:AL228)</f>
        <v>43</v>
      </c>
      <c r="AA228" s="3058">
        <v>6</v>
      </c>
      <c r="AB228" s="3058">
        <v>2</v>
      </c>
      <c r="AC228" s="3058">
        <v>3</v>
      </c>
      <c r="AD228" s="3058">
        <v>2</v>
      </c>
      <c r="AE228" s="3058">
        <v>3</v>
      </c>
      <c r="AF228" s="3058">
        <v>3</v>
      </c>
      <c r="AG228" s="3058">
        <v>5</v>
      </c>
      <c r="AH228" s="3058">
        <v>4</v>
      </c>
      <c r="AI228" s="3058">
        <v>5</v>
      </c>
      <c r="AJ228" s="3058">
        <v>4</v>
      </c>
      <c r="AK228" s="3058">
        <v>3</v>
      </c>
      <c r="AL228" s="3058">
        <v>3</v>
      </c>
      <c r="AM228" s="3058">
        <f>SUM(AN228:AW228)</f>
        <v>41</v>
      </c>
      <c r="AN228" s="3058">
        <v>9</v>
      </c>
      <c r="AO228" s="3058">
        <v>4</v>
      </c>
      <c r="AP228" s="3058">
        <v>2</v>
      </c>
      <c r="AQ228" s="3058">
        <v>3</v>
      </c>
      <c r="AR228" s="3058">
        <v>5</v>
      </c>
      <c r="AS228" s="3058">
        <v>7</v>
      </c>
      <c r="AT228" s="3058">
        <v>5</v>
      </c>
      <c r="AU228" s="3058">
        <v>2</v>
      </c>
      <c r="AV228" s="3058">
        <v>2</v>
      </c>
      <c r="AW228" s="3058">
        <v>2</v>
      </c>
      <c r="AX228" s="2891"/>
      <c r="AY228" s="3055">
        <f t="shared" si="61"/>
        <v>0</v>
      </c>
    </row>
    <row r="229" spans="1:51" ht="45" x14ac:dyDescent="0.2">
      <c r="A229" s="2947"/>
      <c r="B229" s="2957"/>
      <c r="C229" s="2882"/>
      <c r="D229" s="2957"/>
      <c r="E229" s="3054"/>
      <c r="F229" s="2957"/>
      <c r="G229" s="2894" t="s">
        <v>2172</v>
      </c>
      <c r="H229" s="2894" t="s">
        <v>3018</v>
      </c>
      <c r="I229" s="2919" t="s">
        <v>2777</v>
      </c>
      <c r="J229" s="3059">
        <f>SUM(K229:N229)</f>
        <v>216</v>
      </c>
      <c r="K229" s="2923">
        <v>0</v>
      </c>
      <c r="L229" s="2923">
        <v>156</v>
      </c>
      <c r="M229" s="2923">
        <v>60</v>
      </c>
      <c r="N229" s="2923">
        <v>0</v>
      </c>
      <c r="O229" s="2898"/>
      <c r="P229" s="2898"/>
      <c r="Q229" s="2898"/>
      <c r="R229" s="2898"/>
      <c r="S229" s="2898"/>
      <c r="T229" s="2898"/>
      <c r="U229" s="2898"/>
      <c r="V229" s="2898"/>
      <c r="W229" s="3030"/>
      <c r="X229" s="2983">
        <f t="shared" si="60"/>
        <v>216</v>
      </c>
      <c r="Y229" s="2916"/>
      <c r="Z229" s="3058">
        <f>SUM(AA229:AL229)</f>
        <v>115</v>
      </c>
      <c r="AA229" s="3058">
        <v>30</v>
      </c>
      <c r="AB229" s="3058">
        <v>4</v>
      </c>
      <c r="AC229" s="3058">
        <v>4</v>
      </c>
      <c r="AD229" s="3058">
        <v>4</v>
      </c>
      <c r="AE229" s="3058">
        <v>6</v>
      </c>
      <c r="AF229" s="3058">
        <v>5</v>
      </c>
      <c r="AG229" s="3058">
        <v>10</v>
      </c>
      <c r="AH229" s="3058">
        <v>15</v>
      </c>
      <c r="AI229" s="3058">
        <v>12</v>
      </c>
      <c r="AJ229" s="3058">
        <v>7</v>
      </c>
      <c r="AK229" s="3058">
        <v>8</v>
      </c>
      <c r="AL229" s="3058">
        <v>10</v>
      </c>
      <c r="AM229" s="3058">
        <f>SUM(AN229:AW229)</f>
        <v>101</v>
      </c>
      <c r="AN229" s="3058">
        <v>35</v>
      </c>
      <c r="AO229" s="3058">
        <v>8</v>
      </c>
      <c r="AP229" s="3058">
        <v>5</v>
      </c>
      <c r="AQ229" s="3058">
        <v>6</v>
      </c>
      <c r="AR229" s="3058">
        <v>10</v>
      </c>
      <c r="AS229" s="3058">
        <v>15</v>
      </c>
      <c r="AT229" s="3058">
        <v>9</v>
      </c>
      <c r="AU229" s="3058">
        <v>6</v>
      </c>
      <c r="AV229" s="3058">
        <v>3</v>
      </c>
      <c r="AW229" s="3058">
        <v>4</v>
      </c>
      <c r="AX229" s="2891"/>
      <c r="AY229" s="3055">
        <f t="shared" si="61"/>
        <v>0</v>
      </c>
    </row>
    <row r="230" spans="1:51" ht="72" x14ac:dyDescent="0.2">
      <c r="A230" s="2947"/>
      <c r="B230" s="2957"/>
      <c r="C230" s="2882"/>
      <c r="D230" s="2957"/>
      <c r="E230" s="3054"/>
      <c r="F230" s="2957"/>
      <c r="G230" s="2894" t="s">
        <v>2174</v>
      </c>
      <c r="H230" s="2894" t="s">
        <v>3019</v>
      </c>
      <c r="I230" s="2919" t="s">
        <v>3020</v>
      </c>
      <c r="J230" s="3059">
        <f>SUM(K230:N230)</f>
        <v>84</v>
      </c>
      <c r="K230" s="2923">
        <v>0</v>
      </c>
      <c r="L230" s="2923">
        <v>50</v>
      </c>
      <c r="M230" s="2923">
        <v>34</v>
      </c>
      <c r="N230" s="2923">
        <v>0</v>
      </c>
      <c r="O230" s="2898"/>
      <c r="P230" s="2898"/>
      <c r="Q230" s="2898"/>
      <c r="R230" s="2898"/>
      <c r="S230" s="2898"/>
      <c r="T230" s="2898"/>
      <c r="U230" s="2898"/>
      <c r="V230" s="2898"/>
      <c r="W230" s="3030"/>
      <c r="X230" s="2983">
        <f t="shared" si="60"/>
        <v>84</v>
      </c>
      <c r="Y230" s="2916"/>
      <c r="Z230" s="3058">
        <f>SUM(AA230:AL230)</f>
        <v>43</v>
      </c>
      <c r="AA230" s="3058">
        <v>6</v>
      </c>
      <c r="AB230" s="3058">
        <v>2</v>
      </c>
      <c r="AC230" s="3058">
        <v>3</v>
      </c>
      <c r="AD230" s="3058">
        <v>2</v>
      </c>
      <c r="AE230" s="3058">
        <v>3</v>
      </c>
      <c r="AF230" s="3058">
        <v>3</v>
      </c>
      <c r="AG230" s="3058">
        <v>5</v>
      </c>
      <c r="AH230" s="3058">
        <v>4</v>
      </c>
      <c r="AI230" s="3058">
        <v>5</v>
      </c>
      <c r="AJ230" s="3058">
        <v>4</v>
      </c>
      <c r="AK230" s="3058">
        <v>3</v>
      </c>
      <c r="AL230" s="3058">
        <v>3</v>
      </c>
      <c r="AM230" s="3058">
        <f>SUM(AN230:AW230)</f>
        <v>41</v>
      </c>
      <c r="AN230" s="3058">
        <v>9</v>
      </c>
      <c r="AO230" s="3058">
        <v>4</v>
      </c>
      <c r="AP230" s="3058">
        <v>2</v>
      </c>
      <c r="AQ230" s="3058">
        <v>3</v>
      </c>
      <c r="AR230" s="3058">
        <v>5</v>
      </c>
      <c r="AS230" s="3058">
        <v>7</v>
      </c>
      <c r="AT230" s="3058">
        <v>5</v>
      </c>
      <c r="AU230" s="3058">
        <v>2</v>
      </c>
      <c r="AV230" s="3058">
        <v>2</v>
      </c>
      <c r="AW230" s="3058">
        <v>2</v>
      </c>
      <c r="AX230" s="2891"/>
      <c r="AY230" s="3055">
        <f t="shared" si="61"/>
        <v>0</v>
      </c>
    </row>
    <row r="231" spans="1:51" s="3023" customFormat="1" ht="54" x14ac:dyDescent="0.2">
      <c r="A231" s="2947" t="s">
        <v>294</v>
      </c>
      <c r="B231" s="2957" t="s">
        <v>2177</v>
      </c>
      <c r="C231" s="2882">
        <v>3043954</v>
      </c>
      <c r="D231" s="2957" t="s">
        <v>2178</v>
      </c>
      <c r="E231" s="2882">
        <v>5000064</v>
      </c>
      <c r="F231" s="2957" t="s">
        <v>2179</v>
      </c>
      <c r="G231" s="2980" t="s">
        <v>3021</v>
      </c>
      <c r="H231" s="2981" t="s">
        <v>3022</v>
      </c>
      <c r="I231" s="3033" t="s">
        <v>587</v>
      </c>
      <c r="J231" s="2982">
        <f>+J233</f>
        <v>140</v>
      </c>
      <c r="K231" s="2982">
        <f>+K233</f>
        <v>0</v>
      </c>
      <c r="L231" s="2982">
        <f>+L233</f>
        <v>70</v>
      </c>
      <c r="M231" s="2982">
        <f>+M233</f>
        <v>70</v>
      </c>
      <c r="N231" s="2982">
        <f>+N233</f>
        <v>0</v>
      </c>
      <c r="O231" s="3057">
        <v>49</v>
      </c>
      <c r="P231" s="2890">
        <v>101415.54</v>
      </c>
      <c r="Q231" s="2890">
        <v>2070</v>
      </c>
      <c r="R231" s="2890">
        <v>0</v>
      </c>
      <c r="S231" s="2890">
        <v>0</v>
      </c>
      <c r="T231" s="2890">
        <v>0</v>
      </c>
      <c r="U231" s="2890">
        <f>+Q231-P231</f>
        <v>-99345.54</v>
      </c>
      <c r="V231" s="2890">
        <v>0</v>
      </c>
      <c r="W231" s="3020"/>
      <c r="X231" s="3020">
        <f t="shared" si="60"/>
        <v>140</v>
      </c>
      <c r="Y231" s="3021">
        <f t="shared" ref="Y231:AW231" si="65">+Y233</f>
        <v>0</v>
      </c>
      <c r="Z231" s="3021">
        <f t="shared" si="65"/>
        <v>68</v>
      </c>
      <c r="AA231" s="3021">
        <f t="shared" si="65"/>
        <v>16</v>
      </c>
      <c r="AB231" s="3021">
        <f t="shared" si="65"/>
        <v>5</v>
      </c>
      <c r="AC231" s="3021">
        <f t="shared" si="65"/>
        <v>5</v>
      </c>
      <c r="AD231" s="3021">
        <f t="shared" si="65"/>
        <v>3</v>
      </c>
      <c r="AE231" s="3021">
        <f t="shared" si="65"/>
        <v>4</v>
      </c>
      <c r="AF231" s="3021">
        <f t="shared" si="65"/>
        <v>4</v>
      </c>
      <c r="AG231" s="3021">
        <f t="shared" si="65"/>
        <v>8</v>
      </c>
      <c r="AH231" s="3021">
        <f t="shared" si="65"/>
        <v>6</v>
      </c>
      <c r="AI231" s="3021">
        <f t="shared" si="65"/>
        <v>4</v>
      </c>
      <c r="AJ231" s="3021">
        <f t="shared" si="65"/>
        <v>5</v>
      </c>
      <c r="AK231" s="3021">
        <f t="shared" si="65"/>
        <v>3</v>
      </c>
      <c r="AL231" s="3021">
        <f t="shared" si="65"/>
        <v>5</v>
      </c>
      <c r="AM231" s="3021">
        <f t="shared" si="65"/>
        <v>72</v>
      </c>
      <c r="AN231" s="3021">
        <f t="shared" si="65"/>
        <v>16</v>
      </c>
      <c r="AO231" s="3021">
        <f t="shared" si="65"/>
        <v>5</v>
      </c>
      <c r="AP231" s="3021">
        <f t="shared" si="65"/>
        <v>4</v>
      </c>
      <c r="AQ231" s="3021">
        <f t="shared" si="65"/>
        <v>8</v>
      </c>
      <c r="AR231" s="3021">
        <f t="shared" si="65"/>
        <v>8</v>
      </c>
      <c r="AS231" s="3021">
        <f t="shared" si="65"/>
        <v>12</v>
      </c>
      <c r="AT231" s="3021">
        <f t="shared" si="65"/>
        <v>8</v>
      </c>
      <c r="AU231" s="3021">
        <f t="shared" si="65"/>
        <v>3</v>
      </c>
      <c r="AV231" s="3021">
        <f t="shared" si="65"/>
        <v>4</v>
      </c>
      <c r="AW231" s="3021">
        <f t="shared" si="65"/>
        <v>4</v>
      </c>
      <c r="AX231" s="3022">
        <v>151</v>
      </c>
      <c r="AY231" s="3055">
        <f t="shared" si="61"/>
        <v>0</v>
      </c>
    </row>
    <row r="232" spans="1:51" ht="72" x14ac:dyDescent="0.2">
      <c r="A232" s="2947"/>
      <c r="B232" s="2957"/>
      <c r="C232" s="2882"/>
      <c r="D232" s="2957"/>
      <c r="E232" s="2882"/>
      <c r="F232" s="2957"/>
      <c r="G232" s="2894" t="s">
        <v>2180</v>
      </c>
      <c r="H232" s="2894" t="s">
        <v>3023</v>
      </c>
      <c r="I232" s="2919" t="s">
        <v>2772</v>
      </c>
      <c r="J232" s="3059">
        <f>SUM(K232:N232)</f>
        <v>144</v>
      </c>
      <c r="K232" s="2923">
        <v>0</v>
      </c>
      <c r="L232" s="2923">
        <v>60</v>
      </c>
      <c r="M232" s="2923">
        <v>84</v>
      </c>
      <c r="N232" s="2923">
        <v>0</v>
      </c>
      <c r="O232" s="2898"/>
      <c r="P232" s="2898"/>
      <c r="Q232" s="2898"/>
      <c r="R232" s="2898"/>
      <c r="S232" s="2898"/>
      <c r="T232" s="2898"/>
      <c r="U232" s="2898"/>
      <c r="V232" s="2898"/>
      <c r="W232" s="3030"/>
      <c r="X232" s="2983">
        <f t="shared" si="60"/>
        <v>144</v>
      </c>
      <c r="Y232" s="2916"/>
      <c r="Z232" s="3058">
        <f>SUM(AA232:AL232)</f>
        <v>70</v>
      </c>
      <c r="AA232" s="3058">
        <v>10</v>
      </c>
      <c r="AB232" s="3058">
        <v>5</v>
      </c>
      <c r="AC232" s="3058">
        <v>5</v>
      </c>
      <c r="AD232" s="3058">
        <v>4</v>
      </c>
      <c r="AE232" s="3058">
        <v>4</v>
      </c>
      <c r="AF232" s="3058">
        <v>4</v>
      </c>
      <c r="AG232" s="3058">
        <v>8</v>
      </c>
      <c r="AH232" s="3058">
        <v>7</v>
      </c>
      <c r="AI232" s="3058">
        <v>5</v>
      </c>
      <c r="AJ232" s="3058">
        <v>6</v>
      </c>
      <c r="AK232" s="3058">
        <v>4</v>
      </c>
      <c r="AL232" s="3058">
        <v>8</v>
      </c>
      <c r="AM232" s="3058">
        <f>SUM(AN232:AW232)</f>
        <v>74</v>
      </c>
      <c r="AN232" s="3058">
        <v>15</v>
      </c>
      <c r="AO232" s="3058">
        <v>5</v>
      </c>
      <c r="AP232" s="3058">
        <v>4</v>
      </c>
      <c r="AQ232" s="3058">
        <v>6</v>
      </c>
      <c r="AR232" s="3058">
        <v>9</v>
      </c>
      <c r="AS232" s="3058">
        <v>12</v>
      </c>
      <c r="AT232" s="3058">
        <v>9</v>
      </c>
      <c r="AU232" s="3058">
        <v>4</v>
      </c>
      <c r="AV232" s="3058">
        <v>4</v>
      </c>
      <c r="AW232" s="3058">
        <v>6</v>
      </c>
      <c r="AX232" s="2891"/>
      <c r="AY232" s="3055">
        <f t="shared" si="61"/>
        <v>0</v>
      </c>
    </row>
    <row r="233" spans="1:51" ht="65.25" customHeight="1" x14ac:dyDescent="0.2">
      <c r="A233" s="2947"/>
      <c r="B233" s="2957"/>
      <c r="C233" s="2882"/>
      <c r="D233" s="2957"/>
      <c r="E233" s="2882"/>
      <c r="F233" s="2957"/>
      <c r="G233" s="2894" t="s">
        <v>2182</v>
      </c>
      <c r="H233" s="2894" t="s">
        <v>3024</v>
      </c>
      <c r="I233" s="2919" t="s">
        <v>2770</v>
      </c>
      <c r="J233" s="3056">
        <f>SUM(K233:N233)</f>
        <v>140</v>
      </c>
      <c r="K233" s="2923">
        <v>0</v>
      </c>
      <c r="L233" s="2923">
        <v>70</v>
      </c>
      <c r="M233" s="2923">
        <v>70</v>
      </c>
      <c r="N233" s="2923">
        <v>0</v>
      </c>
      <c r="O233" s="2898"/>
      <c r="P233" s="2898"/>
      <c r="Q233" s="2898"/>
      <c r="R233" s="2898"/>
      <c r="S233" s="2898"/>
      <c r="T233" s="2898"/>
      <c r="U233" s="2898"/>
      <c r="V233" s="2898"/>
      <c r="W233" s="3030"/>
      <c r="X233" s="2983">
        <f t="shared" si="60"/>
        <v>140</v>
      </c>
      <c r="Y233" s="2916"/>
      <c r="Z233" s="3058">
        <f>SUM(AA233:AL233)</f>
        <v>68</v>
      </c>
      <c r="AA233" s="3060">
        <v>16</v>
      </c>
      <c r="AB233" s="3060">
        <v>5</v>
      </c>
      <c r="AC233" s="3060">
        <v>5</v>
      </c>
      <c r="AD233" s="3060">
        <v>3</v>
      </c>
      <c r="AE233" s="3060">
        <v>4</v>
      </c>
      <c r="AF233" s="3060">
        <v>4</v>
      </c>
      <c r="AG233" s="3060">
        <v>8</v>
      </c>
      <c r="AH233" s="3060">
        <v>6</v>
      </c>
      <c r="AI233" s="3060">
        <v>4</v>
      </c>
      <c r="AJ233" s="3060">
        <v>5</v>
      </c>
      <c r="AK233" s="3060">
        <v>3</v>
      </c>
      <c r="AL233" s="3060">
        <v>5</v>
      </c>
      <c r="AM233" s="3058">
        <f>SUM(AN233:AW233)</f>
        <v>72</v>
      </c>
      <c r="AN233" s="3060">
        <v>16</v>
      </c>
      <c r="AO233" s="3060">
        <v>5</v>
      </c>
      <c r="AP233" s="3060">
        <v>4</v>
      </c>
      <c r="AQ233" s="3060">
        <v>8</v>
      </c>
      <c r="AR233" s="3060">
        <v>8</v>
      </c>
      <c r="AS233" s="3060">
        <v>12</v>
      </c>
      <c r="AT233" s="3060">
        <v>8</v>
      </c>
      <c r="AU233" s="3060">
        <v>3</v>
      </c>
      <c r="AV233" s="3060">
        <v>4</v>
      </c>
      <c r="AW233" s="3060">
        <v>4</v>
      </c>
      <c r="AX233" s="2891"/>
      <c r="AY233" s="3055">
        <f t="shared" si="61"/>
        <v>0</v>
      </c>
    </row>
    <row r="234" spans="1:51" s="3023" customFormat="1" ht="45" x14ac:dyDescent="0.2">
      <c r="A234" s="2947" t="s">
        <v>322</v>
      </c>
      <c r="B234" s="2882" t="s">
        <v>2186</v>
      </c>
      <c r="C234" s="2882">
        <v>3043955</v>
      </c>
      <c r="D234" s="3019" t="s">
        <v>2187</v>
      </c>
      <c r="E234" s="3054">
        <v>5000065</v>
      </c>
      <c r="F234" s="2957" t="s">
        <v>2188</v>
      </c>
      <c r="G234" s="2980" t="s">
        <v>3025</v>
      </c>
      <c r="H234" s="2981" t="s">
        <v>3026</v>
      </c>
      <c r="I234" s="2887" t="s">
        <v>3027</v>
      </c>
      <c r="J234" s="2982">
        <f>+J235</f>
        <v>150</v>
      </c>
      <c r="K234" s="2982">
        <f>+K235</f>
        <v>36</v>
      </c>
      <c r="L234" s="2982">
        <f>+L235</f>
        <v>41</v>
      </c>
      <c r="M234" s="2982">
        <f>+M235</f>
        <v>39</v>
      </c>
      <c r="N234" s="2982">
        <f>+N235</f>
        <v>34</v>
      </c>
      <c r="O234" s="3057">
        <v>50</v>
      </c>
      <c r="P234" s="2890">
        <v>50050.95</v>
      </c>
      <c r="Q234" s="2890">
        <v>1600</v>
      </c>
      <c r="R234" s="2890">
        <v>0</v>
      </c>
      <c r="S234" s="2890">
        <v>0</v>
      </c>
      <c r="T234" s="2890">
        <v>0</v>
      </c>
      <c r="U234" s="2890">
        <f>+Q234-P234</f>
        <v>-48450.95</v>
      </c>
      <c r="V234" s="2890">
        <v>0</v>
      </c>
      <c r="W234" s="3020"/>
      <c r="X234" s="3020">
        <f t="shared" si="60"/>
        <v>150</v>
      </c>
      <c r="Y234" s="3021">
        <f t="shared" ref="Y234:AW234" si="66">+Y235</f>
        <v>0</v>
      </c>
      <c r="Z234" s="3021">
        <f t="shared" si="66"/>
        <v>85</v>
      </c>
      <c r="AA234" s="3021">
        <f t="shared" si="66"/>
        <v>23</v>
      </c>
      <c r="AB234" s="3021">
        <f t="shared" si="66"/>
        <v>5</v>
      </c>
      <c r="AC234" s="3021">
        <f t="shared" si="66"/>
        <v>4</v>
      </c>
      <c r="AD234" s="3021">
        <f t="shared" si="66"/>
        <v>3</v>
      </c>
      <c r="AE234" s="3021">
        <f t="shared" si="66"/>
        <v>5</v>
      </c>
      <c r="AF234" s="3021">
        <f t="shared" si="66"/>
        <v>5</v>
      </c>
      <c r="AG234" s="3021">
        <f t="shared" si="66"/>
        <v>6</v>
      </c>
      <c r="AH234" s="3021">
        <f t="shared" si="66"/>
        <v>9</v>
      </c>
      <c r="AI234" s="3021">
        <f t="shared" si="66"/>
        <v>6</v>
      </c>
      <c r="AJ234" s="3021">
        <f t="shared" si="66"/>
        <v>5</v>
      </c>
      <c r="AK234" s="3021">
        <f t="shared" si="66"/>
        <v>6</v>
      </c>
      <c r="AL234" s="3021">
        <f t="shared" si="66"/>
        <v>8</v>
      </c>
      <c r="AM234" s="3021">
        <f t="shared" si="66"/>
        <v>65</v>
      </c>
      <c r="AN234" s="3021">
        <f t="shared" si="66"/>
        <v>21</v>
      </c>
      <c r="AO234" s="3021">
        <f t="shared" si="66"/>
        <v>5</v>
      </c>
      <c r="AP234" s="3021">
        <f t="shared" si="66"/>
        <v>4</v>
      </c>
      <c r="AQ234" s="3021">
        <f t="shared" si="66"/>
        <v>5</v>
      </c>
      <c r="AR234" s="3021">
        <f t="shared" si="66"/>
        <v>5</v>
      </c>
      <c r="AS234" s="3021">
        <f t="shared" si="66"/>
        <v>8</v>
      </c>
      <c r="AT234" s="3021">
        <f t="shared" si="66"/>
        <v>5</v>
      </c>
      <c r="AU234" s="3021">
        <f t="shared" si="66"/>
        <v>6</v>
      </c>
      <c r="AV234" s="3021">
        <f t="shared" si="66"/>
        <v>3</v>
      </c>
      <c r="AW234" s="3021">
        <f t="shared" si="66"/>
        <v>3</v>
      </c>
      <c r="AX234" s="3022">
        <v>150</v>
      </c>
      <c r="AY234" s="3055">
        <f t="shared" si="61"/>
        <v>0</v>
      </c>
    </row>
    <row r="235" spans="1:51" ht="45" x14ac:dyDescent="0.2">
      <c r="A235" s="2947"/>
      <c r="B235" s="2882"/>
      <c r="C235" s="2882"/>
      <c r="D235" s="3019"/>
      <c r="E235" s="3054"/>
      <c r="F235" s="2957"/>
      <c r="G235" s="2894" t="s">
        <v>2189</v>
      </c>
      <c r="H235" s="2894" t="s">
        <v>3028</v>
      </c>
      <c r="I235" s="2903"/>
      <c r="J235" s="3056">
        <f>SUM(K235:N235)</f>
        <v>150</v>
      </c>
      <c r="K235" s="2898">
        <v>36</v>
      </c>
      <c r="L235" s="2898">
        <v>41</v>
      </c>
      <c r="M235" s="2898">
        <v>39</v>
      </c>
      <c r="N235" s="2898">
        <v>34</v>
      </c>
      <c r="O235" s="2898"/>
      <c r="P235" s="2898"/>
      <c r="Q235" s="2898"/>
      <c r="R235" s="2898"/>
      <c r="S235" s="2898"/>
      <c r="T235" s="2898"/>
      <c r="U235" s="2898"/>
      <c r="V235" s="2898"/>
      <c r="W235" s="3030"/>
      <c r="X235" s="2983">
        <f t="shared" si="60"/>
        <v>150</v>
      </c>
      <c r="Y235" s="2916"/>
      <c r="Z235" s="3058">
        <f>SUM(AA235:AL235)</f>
        <v>85</v>
      </c>
      <c r="AA235" s="3058">
        <v>23</v>
      </c>
      <c r="AB235" s="3058">
        <v>5</v>
      </c>
      <c r="AC235" s="3058">
        <v>4</v>
      </c>
      <c r="AD235" s="3058">
        <v>3</v>
      </c>
      <c r="AE235" s="3058">
        <v>5</v>
      </c>
      <c r="AF235" s="3058">
        <v>5</v>
      </c>
      <c r="AG235" s="3058">
        <v>6</v>
      </c>
      <c r="AH235" s="3058">
        <v>9</v>
      </c>
      <c r="AI235" s="3058">
        <v>6</v>
      </c>
      <c r="AJ235" s="3058">
        <v>5</v>
      </c>
      <c r="AK235" s="3058">
        <v>6</v>
      </c>
      <c r="AL235" s="3058">
        <v>8</v>
      </c>
      <c r="AM235" s="3058">
        <f>SUM(AN235:AW235)</f>
        <v>65</v>
      </c>
      <c r="AN235" s="3058">
        <v>21</v>
      </c>
      <c r="AO235" s="3058">
        <v>5</v>
      </c>
      <c r="AP235" s="3058">
        <v>4</v>
      </c>
      <c r="AQ235" s="3058">
        <v>5</v>
      </c>
      <c r="AR235" s="3058">
        <v>5</v>
      </c>
      <c r="AS235" s="3058">
        <v>8</v>
      </c>
      <c r="AT235" s="3058">
        <v>5</v>
      </c>
      <c r="AU235" s="3058">
        <v>6</v>
      </c>
      <c r="AV235" s="3058">
        <v>3</v>
      </c>
      <c r="AW235" s="3058">
        <v>3</v>
      </c>
      <c r="AX235" s="2891"/>
      <c r="AY235" s="3055">
        <f t="shared" si="61"/>
        <v>0</v>
      </c>
    </row>
    <row r="236" spans="1:51" s="3023" customFormat="1" ht="36" x14ac:dyDescent="0.2">
      <c r="A236" s="2947"/>
      <c r="B236" s="2882"/>
      <c r="C236" s="2882">
        <v>3043956</v>
      </c>
      <c r="D236" s="3019" t="s">
        <v>2191</v>
      </c>
      <c r="E236" s="3054">
        <v>5000066</v>
      </c>
      <c r="F236" s="2957" t="s">
        <v>2192</v>
      </c>
      <c r="G236" s="3061" t="s">
        <v>3029</v>
      </c>
      <c r="H236" s="3062" t="s">
        <v>2191</v>
      </c>
      <c r="I236" s="3063" t="s">
        <v>791</v>
      </c>
      <c r="J236" s="3057">
        <f>SUM(J237:J238)</f>
        <v>23</v>
      </c>
      <c r="K236" s="3057">
        <f>SUM(K237:K238)</f>
        <v>5</v>
      </c>
      <c r="L236" s="3057">
        <f>SUM(L237:L238)</f>
        <v>8</v>
      </c>
      <c r="M236" s="3057">
        <f>SUM(M237:M238)</f>
        <v>7</v>
      </c>
      <c r="N236" s="3057">
        <f>SUM(N237:N238)</f>
        <v>3</v>
      </c>
      <c r="O236" s="3057"/>
      <c r="P236" s="2890">
        <v>0</v>
      </c>
      <c r="Q236" s="2890">
        <v>0</v>
      </c>
      <c r="R236" s="2890"/>
      <c r="S236" s="2890"/>
      <c r="T236" s="2890"/>
      <c r="U236" s="2890">
        <f>+Q236-P236</f>
        <v>0</v>
      </c>
      <c r="V236" s="3064"/>
      <c r="W236" s="3020"/>
      <c r="X236" s="3020">
        <f t="shared" si="60"/>
        <v>23</v>
      </c>
      <c r="Y236" s="3057">
        <f t="shared" ref="Y236:AW236" si="67">SUM(Y237:Y238)</f>
        <v>0</v>
      </c>
      <c r="Z236" s="3057">
        <f t="shared" si="67"/>
        <v>12</v>
      </c>
      <c r="AA236" s="3057">
        <f t="shared" si="67"/>
        <v>1</v>
      </c>
      <c r="AB236" s="3057">
        <f t="shared" si="67"/>
        <v>1</v>
      </c>
      <c r="AC236" s="3057">
        <f t="shared" si="67"/>
        <v>1</v>
      </c>
      <c r="AD236" s="3057">
        <f t="shared" si="67"/>
        <v>1</v>
      </c>
      <c r="AE236" s="3057">
        <f t="shared" si="67"/>
        <v>1</v>
      </c>
      <c r="AF236" s="3057">
        <f t="shared" si="67"/>
        <v>1</v>
      </c>
      <c r="AG236" s="3057">
        <f t="shared" si="67"/>
        <v>1</v>
      </c>
      <c r="AH236" s="3057">
        <f t="shared" si="67"/>
        <v>1</v>
      </c>
      <c r="AI236" s="3057">
        <f t="shared" si="67"/>
        <v>1</v>
      </c>
      <c r="AJ236" s="3057">
        <f t="shared" si="67"/>
        <v>1</v>
      </c>
      <c r="AK236" s="3057">
        <f t="shared" si="67"/>
        <v>1</v>
      </c>
      <c r="AL236" s="3057">
        <f t="shared" si="67"/>
        <v>1</v>
      </c>
      <c r="AM236" s="3057">
        <f t="shared" si="67"/>
        <v>11</v>
      </c>
      <c r="AN236" s="3057">
        <f t="shared" si="67"/>
        <v>1</v>
      </c>
      <c r="AO236" s="3057">
        <f t="shared" si="67"/>
        <v>2</v>
      </c>
      <c r="AP236" s="3057">
        <f t="shared" si="67"/>
        <v>1</v>
      </c>
      <c r="AQ236" s="3057">
        <f t="shared" si="67"/>
        <v>1</v>
      </c>
      <c r="AR236" s="3057">
        <f t="shared" si="67"/>
        <v>1</v>
      </c>
      <c r="AS236" s="3057">
        <f t="shared" si="67"/>
        <v>1</v>
      </c>
      <c r="AT236" s="3057">
        <f t="shared" si="67"/>
        <v>1</v>
      </c>
      <c r="AU236" s="3057">
        <f t="shared" si="67"/>
        <v>1</v>
      </c>
      <c r="AV236" s="3057">
        <f t="shared" si="67"/>
        <v>1</v>
      </c>
      <c r="AW236" s="3057">
        <f t="shared" si="67"/>
        <v>1</v>
      </c>
      <c r="AX236" s="3065"/>
      <c r="AY236" s="3055">
        <f t="shared" si="61"/>
        <v>0</v>
      </c>
    </row>
    <row r="237" spans="1:51" ht="36" x14ac:dyDescent="0.2">
      <c r="A237" s="2947"/>
      <c r="B237" s="2882"/>
      <c r="C237" s="2882"/>
      <c r="D237" s="3019"/>
      <c r="E237" s="3054"/>
      <c r="F237" s="2957"/>
      <c r="G237" s="3066" t="s">
        <v>2193</v>
      </c>
      <c r="H237" s="2894" t="s">
        <v>3030</v>
      </c>
      <c r="I237" s="3067"/>
      <c r="J237" s="3056">
        <f>SUM(K237:N237)</f>
        <v>1</v>
      </c>
      <c r="K237" s="2898">
        <v>0</v>
      </c>
      <c r="L237" s="2898">
        <v>0</v>
      </c>
      <c r="M237" s="2898">
        <v>1</v>
      </c>
      <c r="N237" s="2898">
        <v>0</v>
      </c>
      <c r="O237" s="2898"/>
      <c r="P237" s="2898"/>
      <c r="Q237" s="2898"/>
      <c r="R237" s="2898"/>
      <c r="S237" s="2898"/>
      <c r="T237" s="2898"/>
      <c r="U237" s="2898"/>
      <c r="V237" s="2898"/>
      <c r="W237" s="3030"/>
      <c r="X237" s="2983">
        <f t="shared" si="60"/>
        <v>1</v>
      </c>
      <c r="Y237" s="2916"/>
      <c r="Z237" s="3058">
        <f>SUM(AA237:AL237)</f>
        <v>0</v>
      </c>
      <c r="AA237" s="2916"/>
      <c r="AB237" s="2916"/>
      <c r="AC237" s="2916"/>
      <c r="AD237" s="2916"/>
      <c r="AE237" s="2916"/>
      <c r="AF237" s="2916"/>
      <c r="AG237" s="2916"/>
      <c r="AH237" s="2916"/>
      <c r="AI237" s="2916"/>
      <c r="AJ237" s="2916"/>
      <c r="AK237" s="2916"/>
      <c r="AL237" s="2916"/>
      <c r="AM237" s="3058">
        <f>SUM(AN237:AW237)</f>
        <v>1</v>
      </c>
      <c r="AN237" s="2916"/>
      <c r="AO237" s="2916">
        <v>1</v>
      </c>
      <c r="AP237" s="2916"/>
      <c r="AQ237" s="2916"/>
      <c r="AR237" s="2916"/>
      <c r="AS237" s="2916"/>
      <c r="AT237" s="2916"/>
      <c r="AU237" s="2916"/>
      <c r="AV237" s="2916"/>
      <c r="AW237" s="2916"/>
      <c r="AX237" s="2891"/>
      <c r="AY237" s="3055">
        <f t="shared" si="61"/>
        <v>0</v>
      </c>
    </row>
    <row r="238" spans="1:51" ht="45" customHeight="1" x14ac:dyDescent="0.2">
      <c r="A238" s="2951" t="s">
        <v>330</v>
      </c>
      <c r="B238" s="2942" t="s">
        <v>562</v>
      </c>
      <c r="C238" s="3066">
        <v>3000611</v>
      </c>
      <c r="D238" s="2942" t="s">
        <v>563</v>
      </c>
      <c r="E238" s="2898">
        <v>5004435</v>
      </c>
      <c r="F238" s="2942" t="s">
        <v>563</v>
      </c>
      <c r="G238" s="2894">
        <v>43957</v>
      </c>
      <c r="H238" s="2894" t="s">
        <v>566</v>
      </c>
      <c r="I238" s="2919" t="s">
        <v>564</v>
      </c>
      <c r="J238" s="3056">
        <f>SUM(K238:N238)</f>
        <v>22</v>
      </c>
      <c r="K238" s="2898">
        <v>5</v>
      </c>
      <c r="L238" s="2898">
        <v>8</v>
      </c>
      <c r="M238" s="2898">
        <v>6</v>
      </c>
      <c r="N238" s="2898">
        <v>3</v>
      </c>
      <c r="O238" s="2898"/>
      <c r="P238" s="2898"/>
      <c r="Q238" s="2898"/>
      <c r="R238" s="2898"/>
      <c r="S238" s="2898"/>
      <c r="T238" s="2898"/>
      <c r="U238" s="2898"/>
      <c r="V238" s="2898"/>
      <c r="W238" s="3030"/>
      <c r="X238" s="2983">
        <f t="shared" si="60"/>
        <v>22</v>
      </c>
      <c r="Y238" s="2916"/>
      <c r="Z238" s="3058">
        <f>SUM(AA238:AL238)</f>
        <v>12</v>
      </c>
      <c r="AA238" s="2916">
        <v>1</v>
      </c>
      <c r="AB238" s="2916">
        <v>1</v>
      </c>
      <c r="AC238" s="2916">
        <v>1</v>
      </c>
      <c r="AD238" s="2916">
        <v>1</v>
      </c>
      <c r="AE238" s="2916">
        <v>1</v>
      </c>
      <c r="AF238" s="2916">
        <v>1</v>
      </c>
      <c r="AG238" s="2916">
        <v>1</v>
      </c>
      <c r="AH238" s="2916">
        <v>1</v>
      </c>
      <c r="AI238" s="2916">
        <v>1</v>
      </c>
      <c r="AJ238" s="2916">
        <v>1</v>
      </c>
      <c r="AK238" s="2916">
        <v>1</v>
      </c>
      <c r="AL238" s="2916">
        <v>1</v>
      </c>
      <c r="AM238" s="3058">
        <f>SUM(AN238:AW238)</f>
        <v>10</v>
      </c>
      <c r="AN238" s="2916">
        <v>1</v>
      </c>
      <c r="AO238" s="2916">
        <v>1</v>
      </c>
      <c r="AP238" s="2916">
        <v>1</v>
      </c>
      <c r="AQ238" s="2916">
        <v>1</v>
      </c>
      <c r="AR238" s="2916">
        <v>1</v>
      </c>
      <c r="AS238" s="2916">
        <v>1</v>
      </c>
      <c r="AT238" s="2916">
        <v>1</v>
      </c>
      <c r="AU238" s="2916">
        <v>1</v>
      </c>
      <c r="AV238" s="2916">
        <v>1</v>
      </c>
      <c r="AW238" s="2916">
        <v>1</v>
      </c>
      <c r="AX238" s="2891"/>
      <c r="AY238" s="3055">
        <f t="shared" si="61"/>
        <v>0</v>
      </c>
    </row>
    <row r="239" spans="1:51" s="1160" customFormat="1" ht="16.5" customHeight="1" x14ac:dyDescent="0.2">
      <c r="A239" s="3053" t="s">
        <v>568</v>
      </c>
      <c r="B239" s="3053"/>
      <c r="C239" s="3053"/>
      <c r="D239" s="3053"/>
      <c r="E239" s="3053"/>
      <c r="F239" s="3053"/>
      <c r="G239" s="3053"/>
      <c r="H239" s="3053"/>
      <c r="I239" s="3053"/>
      <c r="J239" s="3053"/>
      <c r="K239" s="3053"/>
      <c r="L239" s="3053"/>
      <c r="M239" s="3053"/>
      <c r="N239" s="3053"/>
      <c r="O239" s="3053"/>
      <c r="P239" s="3053"/>
      <c r="Q239" s="3053"/>
      <c r="R239" s="3053"/>
      <c r="S239" s="3053"/>
      <c r="T239" s="3053"/>
      <c r="U239" s="3053"/>
      <c r="V239" s="3053"/>
      <c r="W239" s="3053"/>
      <c r="X239" s="2983">
        <f t="shared" si="60"/>
        <v>0</v>
      </c>
      <c r="Y239" s="2879"/>
      <c r="Z239" s="2879"/>
      <c r="AA239" s="2879"/>
      <c r="AB239" s="2879"/>
      <c r="AC239" s="2879"/>
      <c r="AD239" s="2879"/>
      <c r="AE239" s="2879"/>
      <c r="AF239" s="2879"/>
      <c r="AG239" s="2879"/>
      <c r="AH239" s="2879"/>
      <c r="AI239" s="2879"/>
      <c r="AJ239" s="2879"/>
      <c r="AK239" s="2879"/>
      <c r="AL239" s="2879"/>
      <c r="AM239" s="2879"/>
      <c r="AN239" s="2879"/>
      <c r="AO239" s="2879"/>
      <c r="AP239" s="2879"/>
      <c r="AQ239" s="2879"/>
      <c r="AR239" s="2879"/>
      <c r="AS239" s="2879"/>
      <c r="AT239" s="2879"/>
      <c r="AU239" s="2879"/>
      <c r="AV239" s="2879"/>
      <c r="AW239" s="2879"/>
      <c r="AX239" s="2880"/>
      <c r="AY239" s="3055">
        <f t="shared" si="61"/>
        <v>0</v>
      </c>
    </row>
    <row r="240" spans="1:51" s="3023" customFormat="1" ht="63" x14ac:dyDescent="0.2">
      <c r="A240" s="2947" t="s">
        <v>377</v>
      </c>
      <c r="B240" s="2957" t="s">
        <v>569</v>
      </c>
      <c r="C240" s="2882">
        <v>3043958</v>
      </c>
      <c r="D240" s="2957" t="s">
        <v>570</v>
      </c>
      <c r="E240" s="3054">
        <v>5000068</v>
      </c>
      <c r="F240" s="2957" t="s">
        <v>571</v>
      </c>
      <c r="G240" s="2980" t="s">
        <v>3031</v>
      </c>
      <c r="H240" s="2981" t="s">
        <v>3032</v>
      </c>
      <c r="I240" s="2887" t="s">
        <v>284</v>
      </c>
      <c r="J240" s="2982">
        <f>+J242</f>
        <v>3487</v>
      </c>
      <c r="K240" s="2982">
        <f>+K242</f>
        <v>872</v>
      </c>
      <c r="L240" s="2982">
        <f>+L242</f>
        <v>872</v>
      </c>
      <c r="M240" s="2982">
        <f>+M242</f>
        <v>872</v>
      </c>
      <c r="N240" s="2982">
        <f>+N242</f>
        <v>871</v>
      </c>
      <c r="O240" s="3057">
        <v>51</v>
      </c>
      <c r="P240" s="2890">
        <v>23612.58</v>
      </c>
      <c r="Q240" s="2890">
        <v>19973</v>
      </c>
      <c r="R240" s="2890">
        <v>0</v>
      </c>
      <c r="S240" s="2890">
        <v>0</v>
      </c>
      <c r="T240" s="2890">
        <v>0</v>
      </c>
      <c r="U240" s="2890">
        <f>+Q240-P240</f>
        <v>-3639.5800000000017</v>
      </c>
      <c r="V240" s="2890">
        <v>0</v>
      </c>
      <c r="W240" s="3020"/>
      <c r="X240" s="3020">
        <f t="shared" si="60"/>
        <v>3487</v>
      </c>
      <c r="Y240" s="3021">
        <f t="shared" ref="Y240:AW240" si="68">+Y242</f>
        <v>0</v>
      </c>
      <c r="Z240" s="3021">
        <f t="shared" si="68"/>
        <v>1877</v>
      </c>
      <c r="AA240" s="3021">
        <f t="shared" si="68"/>
        <v>417</v>
      </c>
      <c r="AB240" s="3021">
        <f t="shared" si="68"/>
        <v>100</v>
      </c>
      <c r="AC240" s="3021">
        <f t="shared" si="68"/>
        <v>100</v>
      </c>
      <c r="AD240" s="3021">
        <f t="shared" si="68"/>
        <v>100</v>
      </c>
      <c r="AE240" s="3021">
        <f t="shared" si="68"/>
        <v>100</v>
      </c>
      <c r="AF240" s="3021">
        <f t="shared" si="68"/>
        <v>100</v>
      </c>
      <c r="AG240" s="3021">
        <f t="shared" si="68"/>
        <v>210</v>
      </c>
      <c r="AH240" s="3021">
        <f t="shared" si="68"/>
        <v>210</v>
      </c>
      <c r="AI240" s="3021">
        <f t="shared" si="68"/>
        <v>220</v>
      </c>
      <c r="AJ240" s="3021">
        <f t="shared" si="68"/>
        <v>100</v>
      </c>
      <c r="AK240" s="3021">
        <f t="shared" si="68"/>
        <v>120</v>
      </c>
      <c r="AL240" s="3021">
        <f t="shared" si="68"/>
        <v>100</v>
      </c>
      <c r="AM240" s="3021">
        <f t="shared" si="68"/>
        <v>1610</v>
      </c>
      <c r="AN240" s="3021">
        <f t="shared" si="68"/>
        <v>400</v>
      </c>
      <c r="AO240" s="3021">
        <f t="shared" si="68"/>
        <v>100</v>
      </c>
      <c r="AP240" s="3021">
        <f t="shared" si="68"/>
        <v>100</v>
      </c>
      <c r="AQ240" s="3021">
        <f t="shared" si="68"/>
        <v>60</v>
      </c>
      <c r="AR240" s="3021">
        <f t="shared" si="68"/>
        <v>200</v>
      </c>
      <c r="AS240" s="3021">
        <f t="shared" si="68"/>
        <v>200</v>
      </c>
      <c r="AT240" s="3021">
        <f t="shared" si="68"/>
        <v>250</v>
      </c>
      <c r="AU240" s="3021">
        <f t="shared" si="68"/>
        <v>100</v>
      </c>
      <c r="AV240" s="3021">
        <f t="shared" si="68"/>
        <v>100</v>
      </c>
      <c r="AW240" s="3021">
        <f t="shared" si="68"/>
        <v>100</v>
      </c>
      <c r="AX240" s="3022">
        <v>3487</v>
      </c>
      <c r="AY240" s="3055">
        <f t="shared" si="61"/>
        <v>0</v>
      </c>
    </row>
    <row r="241" spans="1:51" ht="36" x14ac:dyDescent="0.2">
      <c r="A241" s="2947"/>
      <c r="B241" s="2957"/>
      <c r="C241" s="2882"/>
      <c r="D241" s="2957"/>
      <c r="E241" s="3054"/>
      <c r="F241" s="2957"/>
      <c r="G241" s="2894" t="s">
        <v>574</v>
      </c>
      <c r="H241" s="2894" t="s">
        <v>3033</v>
      </c>
      <c r="I241" s="2896"/>
      <c r="J241" s="3059">
        <f>SUM(K241:N241)</f>
        <v>3563</v>
      </c>
      <c r="K241" s="3059"/>
      <c r="L241" s="3059"/>
      <c r="M241" s="3059"/>
      <c r="N241" s="3059">
        <v>3563</v>
      </c>
      <c r="O241" s="2898"/>
      <c r="P241" s="2898"/>
      <c r="Q241" s="2898"/>
      <c r="R241" s="2898"/>
      <c r="S241" s="2898"/>
      <c r="T241" s="2898"/>
      <c r="U241" s="2898"/>
      <c r="V241" s="2898"/>
      <c r="W241" s="3030"/>
      <c r="X241" s="2983">
        <f t="shared" si="60"/>
        <v>3563</v>
      </c>
      <c r="Y241" s="2916">
        <v>3563</v>
      </c>
      <c r="Z241" s="3058"/>
      <c r="AA241" s="3068"/>
      <c r="AB241" s="3068"/>
      <c r="AC241" s="3068"/>
      <c r="AD241" s="3068"/>
      <c r="AE241" s="3060"/>
      <c r="AF241" s="3068"/>
      <c r="AG241" s="3060"/>
      <c r="AH241" s="3068"/>
      <c r="AI241" s="3068"/>
      <c r="AJ241" s="3068"/>
      <c r="AK241" s="3068"/>
      <c r="AL241" s="3068"/>
      <c r="AM241" s="3058"/>
      <c r="AN241" s="3068"/>
      <c r="AO241" s="3068"/>
      <c r="AP241" s="3068"/>
      <c r="AQ241" s="3060"/>
      <c r="AR241" s="3068"/>
      <c r="AS241" s="3068"/>
      <c r="AT241" s="3068"/>
      <c r="AU241" s="3068"/>
      <c r="AV241" s="3068"/>
      <c r="AW241" s="3068"/>
      <c r="AX241" s="2891"/>
      <c r="AY241" s="3055">
        <f t="shared" si="61"/>
        <v>0</v>
      </c>
    </row>
    <row r="242" spans="1:51" ht="39" customHeight="1" x14ac:dyDescent="0.2">
      <c r="A242" s="2947"/>
      <c r="B242" s="2957"/>
      <c r="C242" s="2882"/>
      <c r="D242" s="2957"/>
      <c r="E242" s="3054"/>
      <c r="F242" s="2957"/>
      <c r="G242" s="2894" t="s">
        <v>2196</v>
      </c>
      <c r="H242" s="2894" t="s">
        <v>3034</v>
      </c>
      <c r="I242" s="2903"/>
      <c r="J242" s="3056">
        <f>SUM(K242:N242)</f>
        <v>3487</v>
      </c>
      <c r="K242" s="3059">
        <v>872</v>
      </c>
      <c r="L242" s="3059">
        <v>872</v>
      </c>
      <c r="M242" s="3059">
        <v>872</v>
      </c>
      <c r="N242" s="3059">
        <v>871</v>
      </c>
      <c r="O242" s="2898"/>
      <c r="P242" s="2898"/>
      <c r="Q242" s="2898"/>
      <c r="R242" s="2898"/>
      <c r="S242" s="2898"/>
      <c r="T242" s="2898"/>
      <c r="U242" s="2898"/>
      <c r="V242" s="2898"/>
      <c r="W242" s="3030"/>
      <c r="X242" s="2983">
        <f t="shared" si="60"/>
        <v>3487</v>
      </c>
      <c r="Y242" s="2916"/>
      <c r="Z242" s="3058">
        <f>SUM(AA242:AL242)</f>
        <v>1877</v>
      </c>
      <c r="AA242" s="3068">
        <v>417</v>
      </c>
      <c r="AB242" s="3068">
        <v>100</v>
      </c>
      <c r="AC242" s="3068">
        <v>100</v>
      </c>
      <c r="AD242" s="3068">
        <v>100</v>
      </c>
      <c r="AE242" s="3068">
        <v>100</v>
      </c>
      <c r="AF242" s="3068">
        <v>100</v>
      </c>
      <c r="AG242" s="3068">
        <v>210</v>
      </c>
      <c r="AH242" s="3068">
        <v>210</v>
      </c>
      <c r="AI242" s="3068">
        <v>220</v>
      </c>
      <c r="AJ242" s="3068">
        <v>100</v>
      </c>
      <c r="AK242" s="3068">
        <v>120</v>
      </c>
      <c r="AL242" s="3068">
        <v>100</v>
      </c>
      <c r="AM242" s="3058">
        <f>SUM(AN242:AW242)</f>
        <v>1610</v>
      </c>
      <c r="AN242" s="3068">
        <v>400</v>
      </c>
      <c r="AO242" s="3068">
        <v>100</v>
      </c>
      <c r="AP242" s="3068">
        <v>100</v>
      </c>
      <c r="AQ242" s="3068">
        <v>60</v>
      </c>
      <c r="AR242" s="3068">
        <v>200</v>
      </c>
      <c r="AS242" s="3068">
        <v>200</v>
      </c>
      <c r="AT242" s="3068">
        <v>250</v>
      </c>
      <c r="AU242" s="3068">
        <v>100</v>
      </c>
      <c r="AV242" s="3068">
        <v>100</v>
      </c>
      <c r="AW242" s="3068">
        <v>100</v>
      </c>
      <c r="AX242" s="2891"/>
      <c r="AY242" s="3055">
        <f t="shared" si="61"/>
        <v>0</v>
      </c>
    </row>
    <row r="243" spans="1:51" s="3023" customFormat="1" ht="49.5" customHeight="1" x14ac:dyDescent="0.2">
      <c r="A243" s="2947"/>
      <c r="B243" s="2957"/>
      <c r="C243" s="2882">
        <v>3043959</v>
      </c>
      <c r="D243" s="2957" t="s">
        <v>578</v>
      </c>
      <c r="E243" s="3054">
        <v>5000069</v>
      </c>
      <c r="F243" s="2957" t="s">
        <v>579</v>
      </c>
      <c r="G243" s="2980" t="s">
        <v>3035</v>
      </c>
      <c r="H243" s="2981" t="s">
        <v>3036</v>
      </c>
      <c r="I243" s="3033" t="s">
        <v>284</v>
      </c>
      <c r="J243" s="2982">
        <f>+J245</f>
        <v>2495</v>
      </c>
      <c r="K243" s="2982">
        <f>+K245</f>
        <v>624</v>
      </c>
      <c r="L243" s="2982">
        <f>+L245</f>
        <v>624</v>
      </c>
      <c r="M243" s="2982">
        <f>+M245</f>
        <v>624</v>
      </c>
      <c r="N243" s="2982">
        <f>+N245</f>
        <v>623</v>
      </c>
      <c r="O243" s="3057">
        <v>52</v>
      </c>
      <c r="P243" s="2890">
        <v>47600.83</v>
      </c>
      <c r="Q243" s="2890">
        <v>28336</v>
      </c>
      <c r="R243" s="2890">
        <v>0</v>
      </c>
      <c r="S243" s="2890">
        <v>0</v>
      </c>
      <c r="T243" s="2890">
        <v>0</v>
      </c>
      <c r="U243" s="2890">
        <f>+Q243-P243</f>
        <v>-19264.830000000002</v>
      </c>
      <c r="V243" s="2890">
        <v>0</v>
      </c>
      <c r="W243" s="3020"/>
      <c r="X243" s="3020">
        <f t="shared" si="60"/>
        <v>2495</v>
      </c>
      <c r="Y243" s="3021">
        <f t="shared" ref="Y243:AW243" si="69">+Y245</f>
        <v>0</v>
      </c>
      <c r="Z243" s="3021">
        <f t="shared" si="69"/>
        <v>1326</v>
      </c>
      <c r="AA243" s="3021">
        <f t="shared" si="69"/>
        <v>526</v>
      </c>
      <c r="AB243" s="3021">
        <f t="shared" si="69"/>
        <v>30</v>
      </c>
      <c r="AC243" s="3021">
        <f t="shared" si="69"/>
        <v>40</v>
      </c>
      <c r="AD243" s="3021">
        <f t="shared" si="69"/>
        <v>40</v>
      </c>
      <c r="AE243" s="3021">
        <f t="shared" si="69"/>
        <v>80</v>
      </c>
      <c r="AF243" s="3021">
        <f t="shared" si="69"/>
        <v>80</v>
      </c>
      <c r="AG243" s="3021">
        <f t="shared" si="69"/>
        <v>150</v>
      </c>
      <c r="AH243" s="3021">
        <f t="shared" si="69"/>
        <v>130</v>
      </c>
      <c r="AI243" s="3021">
        <f t="shared" si="69"/>
        <v>70</v>
      </c>
      <c r="AJ243" s="3021">
        <f t="shared" si="69"/>
        <v>80</v>
      </c>
      <c r="AK243" s="3021">
        <f t="shared" si="69"/>
        <v>50</v>
      </c>
      <c r="AL243" s="3021">
        <f t="shared" si="69"/>
        <v>50</v>
      </c>
      <c r="AM243" s="3021">
        <f t="shared" si="69"/>
        <v>1169</v>
      </c>
      <c r="AN243" s="3021">
        <f t="shared" si="69"/>
        <v>480</v>
      </c>
      <c r="AO243" s="3021">
        <f t="shared" si="69"/>
        <v>60</v>
      </c>
      <c r="AP243" s="3021">
        <f t="shared" si="69"/>
        <v>89</v>
      </c>
      <c r="AQ243" s="3021">
        <f t="shared" si="69"/>
        <v>50</v>
      </c>
      <c r="AR243" s="3021">
        <f t="shared" si="69"/>
        <v>70</v>
      </c>
      <c r="AS243" s="3021">
        <f t="shared" si="69"/>
        <v>120</v>
      </c>
      <c r="AT243" s="3021">
        <f t="shared" si="69"/>
        <v>120</v>
      </c>
      <c r="AU243" s="3021">
        <f t="shared" si="69"/>
        <v>80</v>
      </c>
      <c r="AV243" s="3021">
        <f t="shared" si="69"/>
        <v>40</v>
      </c>
      <c r="AW243" s="3021">
        <f t="shared" si="69"/>
        <v>60</v>
      </c>
      <c r="AX243" s="3022">
        <v>2495</v>
      </c>
      <c r="AY243" s="3055">
        <f t="shared" si="61"/>
        <v>0</v>
      </c>
    </row>
    <row r="244" spans="1:51" ht="24.75" x14ac:dyDescent="0.2">
      <c r="A244" s="2947"/>
      <c r="B244" s="2957"/>
      <c r="C244" s="2882"/>
      <c r="D244" s="2957"/>
      <c r="E244" s="3054"/>
      <c r="F244" s="2957"/>
      <c r="G244" s="2894" t="s">
        <v>580</v>
      </c>
      <c r="H244" s="2894" t="s">
        <v>3037</v>
      </c>
      <c r="I244" s="2919" t="s">
        <v>3038</v>
      </c>
      <c r="J244" s="3059">
        <f>SUM(K244:N244)</f>
        <v>4990</v>
      </c>
      <c r="K244" s="3059">
        <v>1248</v>
      </c>
      <c r="L244" s="3059">
        <v>1248</v>
      </c>
      <c r="M244" s="3059">
        <v>1247</v>
      </c>
      <c r="N244" s="3059">
        <v>1247</v>
      </c>
      <c r="O244" s="2898"/>
      <c r="P244" s="2898"/>
      <c r="Q244" s="2898"/>
      <c r="R244" s="2898"/>
      <c r="S244" s="2898"/>
      <c r="T244" s="2898"/>
      <c r="U244" s="2898"/>
      <c r="V244" s="2898"/>
      <c r="W244" s="3030"/>
      <c r="X244" s="2983">
        <f t="shared" si="60"/>
        <v>4990</v>
      </c>
      <c r="Y244" s="2916"/>
      <c r="Z244" s="3058">
        <f>SUM(AA244:AL244)</f>
        <v>2652</v>
      </c>
      <c r="AA244" s="3068">
        <v>1052</v>
      </c>
      <c r="AB244" s="3068">
        <v>60</v>
      </c>
      <c r="AC244" s="3068">
        <v>80</v>
      </c>
      <c r="AD244" s="3068">
        <v>80</v>
      </c>
      <c r="AE244" s="3068">
        <v>160</v>
      </c>
      <c r="AF244" s="3068">
        <v>160</v>
      </c>
      <c r="AG244" s="3068">
        <v>300</v>
      </c>
      <c r="AH244" s="3068">
        <v>260</v>
      </c>
      <c r="AI244" s="3068">
        <v>140</v>
      </c>
      <c r="AJ244" s="3068">
        <v>160</v>
      </c>
      <c r="AK244" s="3068">
        <v>100</v>
      </c>
      <c r="AL244" s="3068">
        <v>100</v>
      </c>
      <c r="AM244" s="3058">
        <f>SUM(AN244:AW244)</f>
        <v>2338</v>
      </c>
      <c r="AN244" s="3068">
        <v>960</v>
      </c>
      <c r="AO244" s="3068">
        <v>120</v>
      </c>
      <c r="AP244" s="3068">
        <v>178</v>
      </c>
      <c r="AQ244" s="3068">
        <v>100</v>
      </c>
      <c r="AR244" s="3068">
        <v>140</v>
      </c>
      <c r="AS244" s="3068">
        <v>240</v>
      </c>
      <c r="AT244" s="3068">
        <v>240</v>
      </c>
      <c r="AU244" s="3068">
        <v>160</v>
      </c>
      <c r="AV244" s="3068">
        <v>80</v>
      </c>
      <c r="AW244" s="3068">
        <v>120</v>
      </c>
      <c r="AX244" s="2891"/>
      <c r="AY244" s="3055">
        <f t="shared" si="61"/>
        <v>0</v>
      </c>
    </row>
    <row r="245" spans="1:51" ht="27" x14ac:dyDescent="0.2">
      <c r="A245" s="2947"/>
      <c r="B245" s="2957"/>
      <c r="C245" s="2882"/>
      <c r="D245" s="2957"/>
      <c r="E245" s="3054"/>
      <c r="F245" s="2957"/>
      <c r="G245" s="2894" t="s">
        <v>582</v>
      </c>
      <c r="H245" s="2894" t="s">
        <v>3039</v>
      </c>
      <c r="I245" s="2919" t="s">
        <v>3040</v>
      </c>
      <c r="J245" s="3056">
        <f>SUM(K245:N245)</f>
        <v>2495</v>
      </c>
      <c r="K245" s="3059">
        <v>624</v>
      </c>
      <c r="L245" s="3059">
        <v>624</v>
      </c>
      <c r="M245" s="3059">
        <v>624</v>
      </c>
      <c r="N245" s="3059">
        <v>623</v>
      </c>
      <c r="O245" s="2898"/>
      <c r="P245" s="2898"/>
      <c r="Q245" s="2898"/>
      <c r="R245" s="2898"/>
      <c r="S245" s="2898"/>
      <c r="T245" s="2898"/>
      <c r="U245" s="2898"/>
      <c r="V245" s="2898"/>
      <c r="W245" s="3030"/>
      <c r="X245" s="2983">
        <f t="shared" si="60"/>
        <v>2495</v>
      </c>
      <c r="Y245" s="2916"/>
      <c r="Z245" s="3058">
        <f>SUM(AA245:AL245)</f>
        <v>1326</v>
      </c>
      <c r="AA245" s="3068">
        <v>526</v>
      </c>
      <c r="AB245" s="3068">
        <v>30</v>
      </c>
      <c r="AC245" s="3068">
        <v>40</v>
      </c>
      <c r="AD245" s="3068">
        <v>40</v>
      </c>
      <c r="AE245" s="3068">
        <v>80</v>
      </c>
      <c r="AF245" s="3068">
        <v>80</v>
      </c>
      <c r="AG245" s="3068">
        <v>150</v>
      </c>
      <c r="AH245" s="3068">
        <v>130</v>
      </c>
      <c r="AI245" s="3068">
        <v>70</v>
      </c>
      <c r="AJ245" s="3068">
        <v>80</v>
      </c>
      <c r="AK245" s="3068">
        <v>50</v>
      </c>
      <c r="AL245" s="3068">
        <v>50</v>
      </c>
      <c r="AM245" s="3058">
        <f>SUM(AN245:AW245)</f>
        <v>1169</v>
      </c>
      <c r="AN245" s="3068">
        <v>480</v>
      </c>
      <c r="AO245" s="3068">
        <v>60</v>
      </c>
      <c r="AP245" s="3068">
        <v>89</v>
      </c>
      <c r="AQ245" s="3068">
        <v>50</v>
      </c>
      <c r="AR245" s="3068">
        <v>70</v>
      </c>
      <c r="AS245" s="3068">
        <v>120</v>
      </c>
      <c r="AT245" s="3068">
        <v>120</v>
      </c>
      <c r="AU245" s="3068">
        <v>80</v>
      </c>
      <c r="AV245" s="3068">
        <v>40</v>
      </c>
      <c r="AW245" s="3068">
        <v>60</v>
      </c>
      <c r="AX245" s="2891"/>
      <c r="AY245" s="3055">
        <f t="shared" si="61"/>
        <v>0</v>
      </c>
    </row>
    <row r="246" spans="1:51" s="3023" customFormat="1" ht="54" x14ac:dyDescent="0.2">
      <c r="A246" s="2947" t="s">
        <v>396</v>
      </c>
      <c r="B246" s="2957" t="s">
        <v>584</v>
      </c>
      <c r="C246" s="2882">
        <v>3043960</v>
      </c>
      <c r="D246" s="2957" t="s">
        <v>585</v>
      </c>
      <c r="E246" s="3054">
        <v>5000070</v>
      </c>
      <c r="F246" s="2957" t="s">
        <v>586</v>
      </c>
      <c r="G246" s="2980" t="s">
        <v>3041</v>
      </c>
      <c r="H246" s="2981" t="s">
        <v>3042</v>
      </c>
      <c r="I246" s="3069" t="s">
        <v>587</v>
      </c>
      <c r="J246" s="2982">
        <f>+J248</f>
        <v>231</v>
      </c>
      <c r="K246" s="2982">
        <f>+K248</f>
        <v>57</v>
      </c>
      <c r="L246" s="2982">
        <f>+L248</f>
        <v>58</v>
      </c>
      <c r="M246" s="2982">
        <f>+M248</f>
        <v>58</v>
      </c>
      <c r="N246" s="2982">
        <f>+N248</f>
        <v>58</v>
      </c>
      <c r="O246" s="3057">
        <v>53</v>
      </c>
      <c r="P246" s="2890">
        <v>31703.56</v>
      </c>
      <c r="Q246" s="2890">
        <v>22392</v>
      </c>
      <c r="R246" s="2890">
        <v>0</v>
      </c>
      <c r="S246" s="2890">
        <v>0</v>
      </c>
      <c r="T246" s="2890">
        <v>0</v>
      </c>
      <c r="U246" s="2890">
        <f>+Q246-P246</f>
        <v>-9311.5600000000013</v>
      </c>
      <c r="V246" s="2890">
        <v>0</v>
      </c>
      <c r="W246" s="3020"/>
      <c r="X246" s="3020">
        <f t="shared" si="60"/>
        <v>231</v>
      </c>
      <c r="Y246" s="3021">
        <f t="shared" ref="Y246:AW246" si="70">+Y248</f>
        <v>0</v>
      </c>
      <c r="Z246" s="3021">
        <f t="shared" si="70"/>
        <v>106</v>
      </c>
      <c r="AA246" s="3021">
        <f t="shared" si="70"/>
        <v>84</v>
      </c>
      <c r="AB246" s="3021">
        <f t="shared" si="70"/>
        <v>0</v>
      </c>
      <c r="AC246" s="3021">
        <f t="shared" si="70"/>
        <v>0</v>
      </c>
      <c r="AD246" s="3021">
        <f t="shared" si="70"/>
        <v>0</v>
      </c>
      <c r="AE246" s="3021">
        <f t="shared" si="70"/>
        <v>0</v>
      </c>
      <c r="AF246" s="3021">
        <f t="shared" si="70"/>
        <v>0</v>
      </c>
      <c r="AG246" s="3021">
        <f t="shared" si="70"/>
        <v>0</v>
      </c>
      <c r="AH246" s="3021">
        <f t="shared" si="70"/>
        <v>22</v>
      </c>
      <c r="AI246" s="3021">
        <f t="shared" si="70"/>
        <v>0</v>
      </c>
      <c r="AJ246" s="3021">
        <f t="shared" si="70"/>
        <v>0</v>
      </c>
      <c r="AK246" s="3021">
        <f t="shared" si="70"/>
        <v>0</v>
      </c>
      <c r="AL246" s="3021">
        <f t="shared" si="70"/>
        <v>0</v>
      </c>
      <c r="AM246" s="3021">
        <f t="shared" si="70"/>
        <v>125</v>
      </c>
      <c r="AN246" s="3021">
        <f t="shared" si="70"/>
        <v>92</v>
      </c>
      <c r="AO246" s="3021">
        <f t="shared" si="70"/>
        <v>0</v>
      </c>
      <c r="AP246" s="3021">
        <f t="shared" si="70"/>
        <v>0</v>
      </c>
      <c r="AQ246" s="3021">
        <f t="shared" si="70"/>
        <v>0</v>
      </c>
      <c r="AR246" s="3021">
        <f t="shared" si="70"/>
        <v>0</v>
      </c>
      <c r="AS246" s="3021">
        <f t="shared" si="70"/>
        <v>33</v>
      </c>
      <c r="AT246" s="3021">
        <f t="shared" si="70"/>
        <v>0</v>
      </c>
      <c r="AU246" s="3021">
        <f t="shared" si="70"/>
        <v>0</v>
      </c>
      <c r="AV246" s="3021">
        <f t="shared" si="70"/>
        <v>0</v>
      </c>
      <c r="AW246" s="3021">
        <f t="shared" si="70"/>
        <v>0</v>
      </c>
      <c r="AX246" s="3022">
        <v>481</v>
      </c>
      <c r="AY246" s="3055">
        <f t="shared" si="61"/>
        <v>0</v>
      </c>
    </row>
    <row r="247" spans="1:51" ht="27" x14ac:dyDescent="0.2">
      <c r="A247" s="2947"/>
      <c r="B247" s="2957"/>
      <c r="C247" s="2882"/>
      <c r="D247" s="2957"/>
      <c r="E247" s="3054"/>
      <c r="F247" s="2957"/>
      <c r="G247" s="2894" t="s">
        <v>588</v>
      </c>
      <c r="H247" s="2894" t="s">
        <v>3043</v>
      </c>
      <c r="I247" s="3070"/>
      <c r="J247" s="3059">
        <f>SUM(K247:N247)</f>
        <v>612</v>
      </c>
      <c r="K247" s="3059">
        <v>153</v>
      </c>
      <c r="L247" s="3059">
        <v>153</v>
      </c>
      <c r="M247" s="3059">
        <v>153</v>
      </c>
      <c r="N247" s="3059">
        <v>153</v>
      </c>
      <c r="O247" s="2898"/>
      <c r="P247" s="2898"/>
      <c r="Q247" s="2898"/>
      <c r="R247" s="2898"/>
      <c r="S247" s="2898"/>
      <c r="T247" s="2898"/>
      <c r="U247" s="2898"/>
      <c r="V247" s="2898"/>
      <c r="W247" s="3030"/>
      <c r="X247" s="2983">
        <f t="shared" si="60"/>
        <v>612</v>
      </c>
      <c r="Y247" s="2916"/>
      <c r="Z247" s="3058">
        <f>SUM(AA247:AL247)</f>
        <v>323</v>
      </c>
      <c r="AA247" s="3068">
        <v>110</v>
      </c>
      <c r="AB247" s="3068">
        <v>0</v>
      </c>
      <c r="AC247" s="3068">
        <v>0</v>
      </c>
      <c r="AD247" s="3068">
        <v>0</v>
      </c>
      <c r="AE247" s="3068">
        <v>18</v>
      </c>
      <c r="AF247" s="3068">
        <v>12</v>
      </c>
      <c r="AG247" s="3068">
        <v>29</v>
      </c>
      <c r="AH247" s="3068">
        <v>32</v>
      </c>
      <c r="AI247" s="3068">
        <v>37</v>
      </c>
      <c r="AJ247" s="3068">
        <v>19</v>
      </c>
      <c r="AK247" s="3068">
        <v>36</v>
      </c>
      <c r="AL247" s="3068">
        <v>30</v>
      </c>
      <c r="AM247" s="3058">
        <f>SUM(AN247:AW247)</f>
        <v>289</v>
      </c>
      <c r="AN247" s="3068">
        <v>132</v>
      </c>
      <c r="AO247" s="3068">
        <v>25</v>
      </c>
      <c r="AP247" s="3068">
        <v>0</v>
      </c>
      <c r="AQ247" s="3068">
        <v>23</v>
      </c>
      <c r="AR247" s="3068">
        <v>32</v>
      </c>
      <c r="AS247" s="3068">
        <v>50</v>
      </c>
      <c r="AT247" s="3068">
        <v>27</v>
      </c>
      <c r="AU247" s="3068">
        <v>0</v>
      </c>
      <c r="AV247" s="3068">
        <v>0</v>
      </c>
      <c r="AW247" s="3068">
        <v>0</v>
      </c>
      <c r="AX247" s="2891"/>
      <c r="AY247" s="3055">
        <f t="shared" si="61"/>
        <v>0</v>
      </c>
    </row>
    <row r="248" spans="1:51" ht="51" customHeight="1" x14ac:dyDescent="0.2">
      <c r="A248" s="2947"/>
      <c r="B248" s="2957"/>
      <c r="C248" s="2882"/>
      <c r="D248" s="2957"/>
      <c r="E248" s="3054"/>
      <c r="F248" s="2957"/>
      <c r="G248" s="2894" t="s">
        <v>590</v>
      </c>
      <c r="H248" s="2894" t="s">
        <v>3044</v>
      </c>
      <c r="I248" s="3071"/>
      <c r="J248" s="3056">
        <f>SUM(K248:N248)</f>
        <v>231</v>
      </c>
      <c r="K248" s="3059">
        <v>57</v>
      </c>
      <c r="L248" s="3059">
        <v>58</v>
      </c>
      <c r="M248" s="3059">
        <v>58</v>
      </c>
      <c r="N248" s="3059">
        <v>58</v>
      </c>
      <c r="O248" s="2898"/>
      <c r="P248" s="2898"/>
      <c r="Q248" s="2898"/>
      <c r="R248" s="2898"/>
      <c r="S248" s="2898"/>
      <c r="T248" s="2898"/>
      <c r="U248" s="2898"/>
      <c r="V248" s="2898"/>
      <c r="W248" s="3030"/>
      <c r="X248" s="2983">
        <f t="shared" si="60"/>
        <v>231</v>
      </c>
      <c r="Y248" s="2916"/>
      <c r="Z248" s="3058">
        <f>SUM(AA248:AL248)</f>
        <v>106</v>
      </c>
      <c r="AA248" s="3068">
        <v>84</v>
      </c>
      <c r="AB248" s="3068">
        <v>0</v>
      </c>
      <c r="AC248" s="3068">
        <v>0</v>
      </c>
      <c r="AD248" s="3068">
        <v>0</v>
      </c>
      <c r="AE248" s="3068">
        <v>0</v>
      </c>
      <c r="AF248" s="3068">
        <v>0</v>
      </c>
      <c r="AG248" s="3068">
        <v>0</v>
      </c>
      <c r="AH248" s="3068">
        <v>22</v>
      </c>
      <c r="AI248" s="3068">
        <v>0</v>
      </c>
      <c r="AJ248" s="3068">
        <v>0</v>
      </c>
      <c r="AK248" s="3068">
        <v>0</v>
      </c>
      <c r="AL248" s="3068">
        <v>0</v>
      </c>
      <c r="AM248" s="3058">
        <f>SUM(AN248:AW248)</f>
        <v>125</v>
      </c>
      <c r="AN248" s="3068">
        <v>92</v>
      </c>
      <c r="AO248" s="3068">
        <v>0</v>
      </c>
      <c r="AP248" s="3068">
        <v>0</v>
      </c>
      <c r="AQ248" s="3068">
        <v>0</v>
      </c>
      <c r="AR248" s="3068">
        <v>0</v>
      </c>
      <c r="AS248" s="3068">
        <v>33</v>
      </c>
      <c r="AT248" s="3068">
        <v>0</v>
      </c>
      <c r="AU248" s="3068">
        <v>0</v>
      </c>
      <c r="AV248" s="3068">
        <v>0</v>
      </c>
      <c r="AW248" s="3068">
        <v>0</v>
      </c>
      <c r="AX248" s="2891"/>
      <c r="AY248" s="3055">
        <f t="shared" si="61"/>
        <v>0</v>
      </c>
    </row>
    <row r="249" spans="1:51" s="3023" customFormat="1" ht="36" x14ac:dyDescent="0.2">
      <c r="A249" s="2947" t="s">
        <v>592</v>
      </c>
      <c r="B249" s="2957" t="s">
        <v>593</v>
      </c>
      <c r="C249" s="2882">
        <v>3043961</v>
      </c>
      <c r="D249" s="2957" t="s">
        <v>594</v>
      </c>
      <c r="E249" s="2882">
        <v>5000071</v>
      </c>
      <c r="F249" s="2957" t="s">
        <v>595</v>
      </c>
      <c r="G249" s="2980" t="s">
        <v>3045</v>
      </c>
      <c r="H249" s="2981" t="s">
        <v>594</v>
      </c>
      <c r="I249" s="3033" t="s">
        <v>596</v>
      </c>
      <c r="J249" s="2982">
        <f>+J250</f>
        <v>628</v>
      </c>
      <c r="K249" s="2982">
        <f>+K250</f>
        <v>157</v>
      </c>
      <c r="L249" s="2982">
        <f>+L250</f>
        <v>157</v>
      </c>
      <c r="M249" s="2982">
        <f>+M250</f>
        <v>157</v>
      </c>
      <c r="N249" s="2982">
        <f>+N250</f>
        <v>157</v>
      </c>
      <c r="O249" s="3057">
        <v>54</v>
      </c>
      <c r="P249" s="2890">
        <v>60651.13</v>
      </c>
      <c r="Q249" s="2890">
        <v>1560</v>
      </c>
      <c r="R249" s="2890">
        <v>0</v>
      </c>
      <c r="S249" s="2890">
        <v>0</v>
      </c>
      <c r="T249" s="2890">
        <v>0</v>
      </c>
      <c r="U249" s="2890">
        <f>+Q249-P249</f>
        <v>-59091.13</v>
      </c>
      <c r="V249" s="2890">
        <v>0</v>
      </c>
      <c r="W249" s="3020"/>
      <c r="X249" s="3020">
        <f t="shared" si="60"/>
        <v>628</v>
      </c>
      <c r="Y249" s="3021">
        <f t="shared" ref="Y249:AW249" si="71">+Y250</f>
        <v>0</v>
      </c>
      <c r="Z249" s="3021">
        <f t="shared" si="71"/>
        <v>268</v>
      </c>
      <c r="AA249" s="3021">
        <f t="shared" si="71"/>
        <v>268</v>
      </c>
      <c r="AB249" s="3021">
        <f t="shared" si="71"/>
        <v>0</v>
      </c>
      <c r="AC249" s="3021">
        <f t="shared" si="71"/>
        <v>0</v>
      </c>
      <c r="AD249" s="3021">
        <f t="shared" si="71"/>
        <v>0</v>
      </c>
      <c r="AE249" s="3021">
        <f t="shared" si="71"/>
        <v>0</v>
      </c>
      <c r="AF249" s="3021">
        <f t="shared" si="71"/>
        <v>0</v>
      </c>
      <c r="AG249" s="3021">
        <f t="shared" si="71"/>
        <v>0</v>
      </c>
      <c r="AH249" s="3021">
        <f t="shared" si="71"/>
        <v>0</v>
      </c>
      <c r="AI249" s="3021">
        <f t="shared" si="71"/>
        <v>0</v>
      </c>
      <c r="AJ249" s="3021">
        <f t="shared" si="71"/>
        <v>0</v>
      </c>
      <c r="AK249" s="3021">
        <f t="shared" si="71"/>
        <v>0</v>
      </c>
      <c r="AL249" s="3021">
        <f t="shared" si="71"/>
        <v>0</v>
      </c>
      <c r="AM249" s="3021">
        <f t="shared" si="71"/>
        <v>360</v>
      </c>
      <c r="AN249" s="3021">
        <f t="shared" si="71"/>
        <v>320</v>
      </c>
      <c r="AO249" s="3021">
        <f t="shared" si="71"/>
        <v>0</v>
      </c>
      <c r="AP249" s="3021">
        <f t="shared" si="71"/>
        <v>0</v>
      </c>
      <c r="AQ249" s="3021">
        <f t="shared" si="71"/>
        <v>0</v>
      </c>
      <c r="AR249" s="3021">
        <f t="shared" si="71"/>
        <v>0</v>
      </c>
      <c r="AS249" s="3021">
        <f t="shared" si="71"/>
        <v>40</v>
      </c>
      <c r="AT249" s="3021">
        <f t="shared" si="71"/>
        <v>0</v>
      </c>
      <c r="AU249" s="3021">
        <f t="shared" si="71"/>
        <v>0</v>
      </c>
      <c r="AV249" s="3021">
        <f t="shared" si="71"/>
        <v>0</v>
      </c>
      <c r="AW249" s="3021">
        <f t="shared" si="71"/>
        <v>0</v>
      </c>
      <c r="AX249" s="3022">
        <v>628</v>
      </c>
      <c r="AY249" s="3055">
        <f t="shared" si="61"/>
        <v>0</v>
      </c>
    </row>
    <row r="250" spans="1:51" ht="27" x14ac:dyDescent="0.2">
      <c r="A250" s="2947"/>
      <c r="B250" s="2957"/>
      <c r="C250" s="2882"/>
      <c r="D250" s="2957"/>
      <c r="E250" s="2882"/>
      <c r="F250" s="2957"/>
      <c r="G250" s="2894" t="s">
        <v>597</v>
      </c>
      <c r="H250" s="2894" t="s">
        <v>3046</v>
      </c>
      <c r="I250" s="3069" t="s">
        <v>669</v>
      </c>
      <c r="J250" s="3056">
        <f>SUM(K250:N250)</f>
        <v>628</v>
      </c>
      <c r="K250" s="3059">
        <v>157</v>
      </c>
      <c r="L250" s="3059">
        <v>157</v>
      </c>
      <c r="M250" s="3059">
        <v>157</v>
      </c>
      <c r="N250" s="3059">
        <v>157</v>
      </c>
      <c r="O250" s="2898"/>
      <c r="P250" s="2898"/>
      <c r="Q250" s="2898"/>
      <c r="R250" s="2898"/>
      <c r="S250" s="2898"/>
      <c r="T250" s="2898"/>
      <c r="U250" s="2898"/>
      <c r="V250" s="2898"/>
      <c r="W250" s="3030"/>
      <c r="X250" s="2983">
        <f t="shared" si="60"/>
        <v>628</v>
      </c>
      <c r="Y250" s="3072"/>
      <c r="Z250" s="3058">
        <f>SUM(AA250:AL250)</f>
        <v>268</v>
      </c>
      <c r="AA250" s="3068">
        <v>268</v>
      </c>
      <c r="AB250" s="3068"/>
      <c r="AC250" s="3068"/>
      <c r="AD250" s="3068"/>
      <c r="AE250" s="3068"/>
      <c r="AF250" s="3068"/>
      <c r="AG250" s="3068"/>
      <c r="AH250" s="3068"/>
      <c r="AI250" s="3068"/>
      <c r="AJ250" s="3068"/>
      <c r="AK250" s="3068"/>
      <c r="AL250" s="3068"/>
      <c r="AM250" s="3058">
        <f>SUM(AN250:AW250)</f>
        <v>360</v>
      </c>
      <c r="AN250" s="3068">
        <v>320</v>
      </c>
      <c r="AO250" s="3068"/>
      <c r="AP250" s="3068"/>
      <c r="AQ250" s="3068"/>
      <c r="AR250" s="3068"/>
      <c r="AS250" s="3068">
        <v>40</v>
      </c>
      <c r="AT250" s="3068"/>
      <c r="AU250" s="3068"/>
      <c r="AV250" s="3068"/>
      <c r="AW250" s="3068"/>
      <c r="AX250" s="2891"/>
      <c r="AY250" s="3055">
        <f t="shared" si="61"/>
        <v>0</v>
      </c>
    </row>
    <row r="251" spans="1:51" ht="36" x14ac:dyDescent="0.2">
      <c r="A251" s="2947"/>
      <c r="B251" s="2957"/>
      <c r="C251" s="2882"/>
      <c r="D251" s="2957"/>
      <c r="E251" s="2882"/>
      <c r="F251" s="2957"/>
      <c r="G251" s="2894" t="s">
        <v>599</v>
      </c>
      <c r="H251" s="2894" t="s">
        <v>3047</v>
      </c>
      <c r="I251" s="3071"/>
      <c r="J251" s="3059">
        <f>SUM(K251:N251)</f>
        <v>685</v>
      </c>
      <c r="K251" s="3059">
        <v>171</v>
      </c>
      <c r="L251" s="3059">
        <v>171</v>
      </c>
      <c r="M251" s="3059">
        <v>171</v>
      </c>
      <c r="N251" s="3059">
        <v>172</v>
      </c>
      <c r="O251" s="2898"/>
      <c r="P251" s="2898"/>
      <c r="Q251" s="2898"/>
      <c r="R251" s="2898"/>
      <c r="S251" s="2898"/>
      <c r="T251" s="2898"/>
      <c r="U251" s="2898"/>
      <c r="V251" s="2898"/>
      <c r="W251" s="3030"/>
      <c r="X251" s="2983">
        <f t="shared" si="60"/>
        <v>685</v>
      </c>
      <c r="Y251" s="2916"/>
      <c r="Z251" s="3058">
        <f>SUM(AA251:AL251)</f>
        <v>359</v>
      </c>
      <c r="AA251" s="3068">
        <v>100</v>
      </c>
      <c r="AB251" s="3068">
        <v>11</v>
      </c>
      <c r="AC251" s="3068">
        <v>16</v>
      </c>
      <c r="AD251" s="3068"/>
      <c r="AE251" s="3068">
        <v>22</v>
      </c>
      <c r="AF251" s="3068">
        <v>15</v>
      </c>
      <c r="AG251" s="3068"/>
      <c r="AH251" s="3068">
        <v>41</v>
      </c>
      <c r="AI251" s="3068">
        <v>46</v>
      </c>
      <c r="AJ251" s="3068">
        <v>23</v>
      </c>
      <c r="AK251" s="3068">
        <v>47</v>
      </c>
      <c r="AL251" s="3068">
        <v>38</v>
      </c>
      <c r="AM251" s="3058">
        <f>SUM(AN251:AW251)</f>
        <v>326</v>
      </c>
      <c r="AN251" s="3068">
        <v>95</v>
      </c>
      <c r="AO251" s="3068"/>
      <c r="AP251" s="3068">
        <v>14</v>
      </c>
      <c r="AQ251" s="3068">
        <v>31</v>
      </c>
      <c r="AR251" s="3068">
        <v>43</v>
      </c>
      <c r="AS251" s="3068">
        <v>68</v>
      </c>
      <c r="AT251" s="3068">
        <v>36</v>
      </c>
      <c r="AU251" s="3068"/>
      <c r="AV251" s="3068">
        <v>17</v>
      </c>
      <c r="AW251" s="3068">
        <v>22</v>
      </c>
      <c r="AX251" s="2891"/>
      <c r="AY251" s="3055">
        <f t="shared" si="61"/>
        <v>0</v>
      </c>
    </row>
    <row r="252" spans="1:51" ht="36" x14ac:dyDescent="0.2">
      <c r="A252" s="2947"/>
      <c r="B252" s="2957"/>
      <c r="C252" s="2882"/>
      <c r="D252" s="2957"/>
      <c r="E252" s="2882"/>
      <c r="F252" s="2957"/>
      <c r="G252" s="2894" t="s">
        <v>601</v>
      </c>
      <c r="H252" s="2894" t="s">
        <v>3048</v>
      </c>
      <c r="I252" s="2887" t="s">
        <v>3049</v>
      </c>
      <c r="J252" s="2898">
        <f>SUM(K252:N252)</f>
        <v>2</v>
      </c>
      <c r="K252" s="3059">
        <v>1</v>
      </c>
      <c r="L252" s="3059"/>
      <c r="M252" s="3059">
        <v>1</v>
      </c>
      <c r="N252" s="3059"/>
      <c r="O252" s="2898"/>
      <c r="P252" s="2898"/>
      <c r="Q252" s="2898"/>
      <c r="R252" s="2898"/>
      <c r="S252" s="2898"/>
      <c r="T252" s="2898"/>
      <c r="U252" s="2898"/>
      <c r="V252" s="2898"/>
      <c r="W252" s="3030"/>
      <c r="X252" s="2983">
        <f t="shared" si="60"/>
        <v>2</v>
      </c>
      <c r="Y252" s="2916"/>
      <c r="Z252" s="3058">
        <f>SUM(AA252:AL252)</f>
        <v>1</v>
      </c>
      <c r="AA252" s="3068">
        <v>1</v>
      </c>
      <c r="AB252" s="3068"/>
      <c r="AC252" s="3068"/>
      <c r="AD252" s="3068"/>
      <c r="AE252" s="3068"/>
      <c r="AF252" s="3068"/>
      <c r="AG252" s="3068"/>
      <c r="AH252" s="3068"/>
      <c r="AI252" s="3068"/>
      <c r="AJ252" s="3068"/>
      <c r="AK252" s="3068"/>
      <c r="AL252" s="3068"/>
      <c r="AM252" s="3058">
        <f>SUM(AN252:AW252)</f>
        <v>1</v>
      </c>
      <c r="AN252" s="3068">
        <v>1</v>
      </c>
      <c r="AO252" s="3068" t="s">
        <v>706</v>
      </c>
      <c r="AP252" s="3068"/>
      <c r="AQ252" s="3068"/>
      <c r="AR252" s="3068"/>
      <c r="AS252" s="3068"/>
      <c r="AT252" s="3068"/>
      <c r="AU252" s="3068"/>
      <c r="AV252" s="3068"/>
      <c r="AW252" s="3068"/>
      <c r="AX252" s="2891"/>
      <c r="AY252" s="3055">
        <f t="shared" si="61"/>
        <v>0</v>
      </c>
    </row>
    <row r="253" spans="1:51" ht="27" x14ac:dyDescent="0.2">
      <c r="A253" s="2947"/>
      <c r="B253" s="2957"/>
      <c r="C253" s="2882"/>
      <c r="D253" s="2957"/>
      <c r="E253" s="2882"/>
      <c r="F253" s="2957"/>
      <c r="G253" s="2894" t="s">
        <v>603</v>
      </c>
      <c r="H253" s="2894" t="s">
        <v>3050</v>
      </c>
      <c r="I253" s="2903"/>
      <c r="J253" s="2898">
        <f>SUM(K253:N253)</f>
        <v>0</v>
      </c>
      <c r="K253" s="3059">
        <v>0</v>
      </c>
      <c r="L253" s="3059">
        <v>0</v>
      </c>
      <c r="M253" s="3059">
        <v>0</v>
      </c>
      <c r="N253" s="3059">
        <v>0</v>
      </c>
      <c r="O253" s="2898"/>
      <c r="P253" s="2898"/>
      <c r="Q253" s="2898"/>
      <c r="R253" s="2898"/>
      <c r="S253" s="2898"/>
      <c r="T253" s="2898"/>
      <c r="U253" s="2898"/>
      <c r="V253" s="2898"/>
      <c r="W253" s="3030"/>
      <c r="X253" s="2983">
        <f t="shared" si="60"/>
        <v>0</v>
      </c>
      <c r="Y253" s="2916"/>
      <c r="Z253" s="3058"/>
      <c r="AA253" s="3068"/>
      <c r="AB253" s="3068"/>
      <c r="AC253" s="3068"/>
      <c r="AD253" s="3068"/>
      <c r="AE253" s="3068"/>
      <c r="AF253" s="3068"/>
      <c r="AG253" s="3068"/>
      <c r="AH253" s="3068"/>
      <c r="AI253" s="3068"/>
      <c r="AJ253" s="3068"/>
      <c r="AK253" s="3068"/>
      <c r="AL253" s="3068"/>
      <c r="AM253" s="3058"/>
      <c r="AN253" s="3068"/>
      <c r="AO253" s="3068"/>
      <c r="AP253" s="3068"/>
      <c r="AQ253" s="3068"/>
      <c r="AR253" s="3068"/>
      <c r="AS253" s="3068"/>
      <c r="AT253" s="3068"/>
      <c r="AU253" s="3068"/>
      <c r="AV253" s="3068"/>
      <c r="AW253" s="3068"/>
      <c r="AX253" s="2891"/>
      <c r="AY253" s="3055">
        <f t="shared" si="61"/>
        <v>0</v>
      </c>
    </row>
    <row r="254" spans="1:51" ht="28.5" customHeight="1" x14ac:dyDescent="0.2">
      <c r="A254" s="2947"/>
      <c r="B254" s="2957"/>
      <c r="C254" s="2882"/>
      <c r="D254" s="2957"/>
      <c r="E254" s="2882"/>
      <c r="F254" s="2957"/>
      <c r="G254" s="2894" t="s">
        <v>605</v>
      </c>
      <c r="H254" s="2894" t="s">
        <v>3051</v>
      </c>
      <c r="I254" s="2919" t="s">
        <v>3052</v>
      </c>
      <c r="J254" s="2898">
        <f>SUM(K254:N254)</f>
        <v>2</v>
      </c>
      <c r="K254" s="3059">
        <v>1</v>
      </c>
      <c r="L254" s="3059"/>
      <c r="M254" s="3059">
        <v>1</v>
      </c>
      <c r="N254" s="3059"/>
      <c r="O254" s="2898"/>
      <c r="P254" s="2898"/>
      <c r="Q254" s="2898"/>
      <c r="R254" s="2898"/>
      <c r="S254" s="2898"/>
      <c r="T254" s="2898"/>
      <c r="U254" s="2898"/>
      <c r="V254" s="2898"/>
      <c r="W254" s="3030"/>
      <c r="X254" s="2983">
        <f t="shared" si="60"/>
        <v>2</v>
      </c>
      <c r="Y254" s="2916"/>
      <c r="Z254" s="3058">
        <f>SUM(AA254:AL254)</f>
        <v>1</v>
      </c>
      <c r="AA254" s="3073">
        <v>1</v>
      </c>
      <c r="AB254" s="3073"/>
      <c r="AC254" s="3073"/>
      <c r="AD254" s="3073"/>
      <c r="AE254" s="3073"/>
      <c r="AF254" s="3073"/>
      <c r="AG254" s="3073"/>
      <c r="AH254" s="3073"/>
      <c r="AI254" s="3073"/>
      <c r="AJ254" s="3073"/>
      <c r="AK254" s="3073"/>
      <c r="AL254" s="3073"/>
      <c r="AM254" s="3058">
        <f>SUM(AN254:AW254)</f>
        <v>1</v>
      </c>
      <c r="AN254" s="3073">
        <v>1</v>
      </c>
      <c r="AO254" s="3073"/>
      <c r="AP254" s="3073"/>
      <c r="AQ254" s="3073"/>
      <c r="AR254" s="3073"/>
      <c r="AS254" s="3073"/>
      <c r="AT254" s="3073"/>
      <c r="AU254" s="3073"/>
      <c r="AV254" s="3073"/>
      <c r="AW254" s="3073"/>
      <c r="AX254" s="2891"/>
      <c r="AY254" s="3055">
        <f t="shared" si="61"/>
        <v>0</v>
      </c>
    </row>
    <row r="255" spans="1:51" s="1160" customFormat="1" ht="19.5" customHeight="1" x14ac:dyDescent="0.2">
      <c r="A255" s="3053" t="s">
        <v>607</v>
      </c>
      <c r="B255" s="3053"/>
      <c r="C255" s="3053"/>
      <c r="D255" s="3053"/>
      <c r="E255" s="3053"/>
      <c r="F255" s="3053"/>
      <c r="G255" s="3053"/>
      <c r="H255" s="3053"/>
      <c r="I255" s="3053"/>
      <c r="J255" s="3053"/>
      <c r="K255" s="3053"/>
      <c r="L255" s="3053"/>
      <c r="M255" s="3053"/>
      <c r="N255" s="3053"/>
      <c r="O255" s="3053"/>
      <c r="P255" s="3053"/>
      <c r="Q255" s="3053"/>
      <c r="R255" s="3053"/>
      <c r="S255" s="3053"/>
      <c r="T255" s="3053"/>
      <c r="U255" s="3053"/>
      <c r="V255" s="3053"/>
      <c r="W255" s="3053"/>
      <c r="X255" s="2983">
        <f t="shared" si="60"/>
        <v>0</v>
      </c>
      <c r="Y255" s="2879"/>
      <c r="Z255" s="2879"/>
      <c r="AA255" s="2879"/>
      <c r="AB255" s="2879"/>
      <c r="AC255" s="2879"/>
      <c r="AD255" s="2879"/>
      <c r="AE255" s="2879"/>
      <c r="AF255" s="2879"/>
      <c r="AG255" s="2879"/>
      <c r="AH255" s="2879"/>
      <c r="AI255" s="2879"/>
      <c r="AJ255" s="2879"/>
      <c r="AK255" s="2879"/>
      <c r="AL255" s="2879"/>
      <c r="AM255" s="2879"/>
      <c r="AN255" s="2879"/>
      <c r="AO255" s="2879"/>
      <c r="AP255" s="2879"/>
      <c r="AQ255" s="2879"/>
      <c r="AR255" s="2879"/>
      <c r="AS255" s="2879"/>
      <c r="AT255" s="2879"/>
      <c r="AU255" s="2879"/>
      <c r="AV255" s="2879"/>
      <c r="AW255" s="2879"/>
      <c r="AX255" s="2880"/>
      <c r="AY255" s="3055">
        <f t="shared" si="61"/>
        <v>0</v>
      </c>
    </row>
    <row r="256" spans="1:51" s="3023" customFormat="1" ht="36" x14ac:dyDescent="0.2">
      <c r="A256" s="2947" t="s">
        <v>377</v>
      </c>
      <c r="B256" s="2957" t="s">
        <v>608</v>
      </c>
      <c r="C256" s="2882">
        <v>3000612</v>
      </c>
      <c r="D256" s="3019" t="s">
        <v>610</v>
      </c>
      <c r="E256" s="2882">
        <v>5004436</v>
      </c>
      <c r="F256" s="2957" t="s">
        <v>610</v>
      </c>
      <c r="G256" s="2980" t="s">
        <v>3053</v>
      </c>
      <c r="H256" s="2981" t="s">
        <v>610</v>
      </c>
      <c r="I256" s="2887" t="s">
        <v>611</v>
      </c>
      <c r="J256" s="2982">
        <f>+J257</f>
        <v>6000</v>
      </c>
      <c r="K256" s="2982">
        <f>+K257</f>
        <v>1500</v>
      </c>
      <c r="L256" s="2982">
        <f>+L257</f>
        <v>1500</v>
      </c>
      <c r="M256" s="2982">
        <f>+M257</f>
        <v>1500</v>
      </c>
      <c r="N256" s="2982">
        <f>+N257</f>
        <v>1500</v>
      </c>
      <c r="O256" s="3057">
        <v>42</v>
      </c>
      <c r="P256" s="2890">
        <v>591728.52</v>
      </c>
      <c r="Q256" s="2890">
        <v>0</v>
      </c>
      <c r="R256" s="2890">
        <v>0</v>
      </c>
      <c r="S256" s="2890">
        <v>0</v>
      </c>
      <c r="T256" s="2890">
        <v>0</v>
      </c>
      <c r="U256" s="2890">
        <f>+Q256-P256</f>
        <v>-591728.52</v>
      </c>
      <c r="V256" s="2890">
        <v>144201</v>
      </c>
      <c r="W256" s="3020"/>
      <c r="X256" s="3020">
        <f t="shared" si="60"/>
        <v>6000</v>
      </c>
      <c r="Y256" s="3021">
        <f t="shared" ref="Y256:AW256" si="72">+Y257</f>
        <v>0</v>
      </c>
      <c r="Z256" s="3021">
        <f t="shared" si="72"/>
        <v>3107</v>
      </c>
      <c r="AA256" s="3021">
        <f t="shared" si="72"/>
        <v>1648</v>
      </c>
      <c r="AB256" s="3021">
        <f t="shared" si="72"/>
        <v>81</v>
      </c>
      <c r="AC256" s="3021">
        <f t="shared" si="72"/>
        <v>77</v>
      </c>
      <c r="AD256" s="3021">
        <f t="shared" si="72"/>
        <v>68</v>
      </c>
      <c r="AE256" s="3021">
        <f t="shared" si="72"/>
        <v>142</v>
      </c>
      <c r="AF256" s="3021">
        <f t="shared" si="72"/>
        <v>123</v>
      </c>
      <c r="AG256" s="3021">
        <f t="shared" si="72"/>
        <v>149</v>
      </c>
      <c r="AH256" s="3021">
        <f t="shared" si="72"/>
        <v>281</v>
      </c>
      <c r="AI256" s="3021">
        <f t="shared" si="72"/>
        <v>155</v>
      </c>
      <c r="AJ256" s="3021">
        <f t="shared" si="72"/>
        <v>79</v>
      </c>
      <c r="AK256" s="3021">
        <f t="shared" si="72"/>
        <v>149</v>
      </c>
      <c r="AL256" s="3021">
        <f t="shared" si="72"/>
        <v>155</v>
      </c>
      <c r="AM256" s="3021">
        <f t="shared" si="72"/>
        <v>2893</v>
      </c>
      <c r="AN256" s="3021">
        <f t="shared" si="72"/>
        <v>1753</v>
      </c>
      <c r="AO256" s="3021">
        <f t="shared" si="72"/>
        <v>105</v>
      </c>
      <c r="AP256" s="3021">
        <f t="shared" si="72"/>
        <v>62</v>
      </c>
      <c r="AQ256" s="3021">
        <f t="shared" si="72"/>
        <v>105</v>
      </c>
      <c r="AR256" s="3021">
        <f t="shared" si="72"/>
        <v>210</v>
      </c>
      <c r="AS256" s="3021">
        <f t="shared" si="72"/>
        <v>278</v>
      </c>
      <c r="AT256" s="3021">
        <f t="shared" si="72"/>
        <v>178</v>
      </c>
      <c r="AU256" s="3021">
        <f t="shared" si="72"/>
        <v>68</v>
      </c>
      <c r="AV256" s="3021">
        <f t="shared" si="72"/>
        <v>67</v>
      </c>
      <c r="AW256" s="3021">
        <f t="shared" si="72"/>
        <v>67</v>
      </c>
      <c r="AX256" s="3022">
        <v>6000</v>
      </c>
      <c r="AY256" s="3055">
        <f t="shared" si="61"/>
        <v>0</v>
      </c>
    </row>
    <row r="257" spans="1:51" ht="54" x14ac:dyDescent="0.2">
      <c r="A257" s="2947"/>
      <c r="B257" s="2957"/>
      <c r="C257" s="2882"/>
      <c r="D257" s="3019"/>
      <c r="E257" s="2882"/>
      <c r="F257" s="2957"/>
      <c r="G257" s="2894" t="s">
        <v>612</v>
      </c>
      <c r="H257" s="2942" t="s">
        <v>3054</v>
      </c>
      <c r="I257" s="2896"/>
      <c r="J257" s="3056">
        <f>SUM(K257:N257)</f>
        <v>6000</v>
      </c>
      <c r="K257" s="2898">
        <v>1500</v>
      </c>
      <c r="L257" s="2898">
        <v>1500</v>
      </c>
      <c r="M257" s="2898">
        <v>1500</v>
      </c>
      <c r="N257" s="2898">
        <v>1500</v>
      </c>
      <c r="O257" s="2898"/>
      <c r="P257" s="2898"/>
      <c r="Q257" s="2898"/>
      <c r="R257" s="2898"/>
      <c r="S257" s="2898"/>
      <c r="T257" s="2898"/>
      <c r="U257" s="2898"/>
      <c r="V257" s="2898"/>
      <c r="W257" s="3030"/>
      <c r="X257" s="2983">
        <f t="shared" si="60"/>
        <v>6000</v>
      </c>
      <c r="Y257" s="2916"/>
      <c r="Z257" s="3058">
        <f>SUM(AA257:AL257)</f>
        <v>3107</v>
      </c>
      <c r="AA257" s="3058">
        <v>1648</v>
      </c>
      <c r="AB257" s="3058">
        <v>81</v>
      </c>
      <c r="AC257" s="3058">
        <v>77</v>
      </c>
      <c r="AD257" s="3058">
        <v>68</v>
      </c>
      <c r="AE257" s="3058">
        <v>142</v>
      </c>
      <c r="AF257" s="3058">
        <v>123</v>
      </c>
      <c r="AG257" s="3058">
        <v>149</v>
      </c>
      <c r="AH257" s="3058">
        <v>281</v>
      </c>
      <c r="AI257" s="3058">
        <v>155</v>
      </c>
      <c r="AJ257" s="3058">
        <v>79</v>
      </c>
      <c r="AK257" s="3058">
        <v>149</v>
      </c>
      <c r="AL257" s="3058">
        <v>155</v>
      </c>
      <c r="AM257" s="3058">
        <f>SUM(AN257:AW257)</f>
        <v>2893</v>
      </c>
      <c r="AN257" s="3058">
        <v>1753</v>
      </c>
      <c r="AO257" s="3058">
        <v>105</v>
      </c>
      <c r="AP257" s="3058">
        <v>62</v>
      </c>
      <c r="AQ257" s="3058">
        <v>105</v>
      </c>
      <c r="AR257" s="3058">
        <v>210</v>
      </c>
      <c r="AS257" s="3058">
        <v>278</v>
      </c>
      <c r="AT257" s="3058">
        <v>178</v>
      </c>
      <c r="AU257" s="3058">
        <v>68</v>
      </c>
      <c r="AV257" s="3058">
        <v>67</v>
      </c>
      <c r="AW257" s="3058">
        <v>67</v>
      </c>
      <c r="AX257" s="3074"/>
      <c r="AY257" s="3055">
        <f t="shared" si="61"/>
        <v>0</v>
      </c>
    </row>
    <row r="258" spans="1:51" ht="45" x14ac:dyDescent="0.2">
      <c r="A258" s="2947"/>
      <c r="B258" s="2957"/>
      <c r="C258" s="2882"/>
      <c r="D258" s="3019"/>
      <c r="E258" s="2882"/>
      <c r="F258" s="2957"/>
      <c r="G258" s="2894" t="s">
        <v>614</v>
      </c>
      <c r="H258" s="2942" t="s">
        <v>3055</v>
      </c>
      <c r="I258" s="2903"/>
      <c r="J258" s="2898">
        <f>SUM(K258:N258)</f>
        <v>500</v>
      </c>
      <c r="K258" s="2898">
        <v>125</v>
      </c>
      <c r="L258" s="2898">
        <v>125</v>
      </c>
      <c r="M258" s="2898">
        <v>125</v>
      </c>
      <c r="N258" s="2898">
        <v>125</v>
      </c>
      <c r="O258" s="2898"/>
      <c r="P258" s="2898"/>
      <c r="Q258" s="2898"/>
      <c r="R258" s="2898"/>
      <c r="S258" s="2898"/>
      <c r="T258" s="2898"/>
      <c r="U258" s="2898"/>
      <c r="V258" s="2898"/>
      <c r="W258" s="3030"/>
      <c r="X258" s="2983">
        <f t="shared" si="60"/>
        <v>500</v>
      </c>
      <c r="Y258" s="2916"/>
      <c r="Z258" s="3058">
        <f>SUM(AA258:AL258)</f>
        <v>250</v>
      </c>
      <c r="AA258" s="2916">
        <v>120</v>
      </c>
      <c r="AB258" s="2916">
        <v>8</v>
      </c>
      <c r="AC258" s="2916">
        <v>7</v>
      </c>
      <c r="AD258" s="2916">
        <v>6</v>
      </c>
      <c r="AE258" s="2916">
        <v>14</v>
      </c>
      <c r="AF258" s="2916">
        <v>12</v>
      </c>
      <c r="AG258" s="2916">
        <v>14</v>
      </c>
      <c r="AH258" s="2916">
        <v>18</v>
      </c>
      <c r="AI258" s="2916">
        <v>15</v>
      </c>
      <c r="AJ258" s="2916">
        <v>7</v>
      </c>
      <c r="AK258" s="2916">
        <v>14</v>
      </c>
      <c r="AL258" s="2916">
        <v>15</v>
      </c>
      <c r="AM258" s="3058">
        <f>SUM(AN258:AW258)</f>
        <v>250</v>
      </c>
      <c r="AN258" s="2916">
        <v>150</v>
      </c>
      <c r="AO258" s="2916">
        <v>10</v>
      </c>
      <c r="AP258" s="2916">
        <v>6</v>
      </c>
      <c r="AQ258" s="2916">
        <v>10</v>
      </c>
      <c r="AR258" s="2916">
        <v>19</v>
      </c>
      <c r="AS258" s="2916">
        <v>20</v>
      </c>
      <c r="AT258" s="2916">
        <v>17</v>
      </c>
      <c r="AU258" s="2916">
        <v>6</v>
      </c>
      <c r="AV258" s="2916">
        <v>6</v>
      </c>
      <c r="AW258" s="2916">
        <v>6</v>
      </c>
      <c r="AX258" s="2891"/>
      <c r="AY258" s="3055">
        <f t="shared" si="61"/>
        <v>0</v>
      </c>
    </row>
    <row r="259" spans="1:51" s="3023" customFormat="1" ht="63" x14ac:dyDescent="0.2">
      <c r="A259" s="2947"/>
      <c r="B259" s="2957"/>
      <c r="C259" s="2882">
        <v>3000613</v>
      </c>
      <c r="D259" s="2957" t="s">
        <v>616</v>
      </c>
      <c r="E259" s="2882">
        <v>5004437</v>
      </c>
      <c r="F259" s="2957" t="s">
        <v>616</v>
      </c>
      <c r="G259" s="2980" t="s">
        <v>3056</v>
      </c>
      <c r="H259" s="2981" t="s">
        <v>3057</v>
      </c>
      <c r="I259" s="2887" t="s">
        <v>596</v>
      </c>
      <c r="J259" s="2982">
        <f>+J260</f>
        <v>240</v>
      </c>
      <c r="K259" s="2982">
        <f>+K260</f>
        <v>56</v>
      </c>
      <c r="L259" s="2982">
        <f>+L260</f>
        <v>64</v>
      </c>
      <c r="M259" s="2982">
        <f>+M260</f>
        <v>60</v>
      </c>
      <c r="N259" s="2982">
        <f>+N260</f>
        <v>60</v>
      </c>
      <c r="O259" s="3064">
        <v>43</v>
      </c>
      <c r="P259" s="2890">
        <v>215365.98</v>
      </c>
      <c r="Q259" s="2890">
        <v>19973</v>
      </c>
      <c r="R259" s="2890">
        <v>0</v>
      </c>
      <c r="S259" s="2890">
        <v>0</v>
      </c>
      <c r="T259" s="2890">
        <v>0</v>
      </c>
      <c r="U259" s="2890">
        <f>+Q259-P259</f>
        <v>-195392.98</v>
      </c>
      <c r="V259" s="2890">
        <v>0</v>
      </c>
      <c r="W259" s="3020"/>
      <c r="X259" s="3020">
        <f t="shared" si="60"/>
        <v>240</v>
      </c>
      <c r="Y259" s="3021">
        <f t="shared" ref="Y259:AW259" si="73">+Y260</f>
        <v>0</v>
      </c>
      <c r="Z259" s="3021">
        <f t="shared" si="73"/>
        <v>120</v>
      </c>
      <c r="AA259" s="3021">
        <f t="shared" si="73"/>
        <v>56</v>
      </c>
      <c r="AB259" s="3021">
        <f t="shared" si="73"/>
        <v>8</v>
      </c>
      <c r="AC259" s="3021">
        <f t="shared" si="73"/>
        <v>4</v>
      </c>
      <c r="AD259" s="3021">
        <f t="shared" si="73"/>
        <v>0</v>
      </c>
      <c r="AE259" s="3021">
        <f t="shared" si="73"/>
        <v>8</v>
      </c>
      <c r="AF259" s="3021">
        <f t="shared" si="73"/>
        <v>0</v>
      </c>
      <c r="AG259" s="3021">
        <f t="shared" si="73"/>
        <v>8</v>
      </c>
      <c r="AH259" s="3021">
        <f t="shared" si="73"/>
        <v>12</v>
      </c>
      <c r="AI259" s="3021">
        <f t="shared" si="73"/>
        <v>12</v>
      </c>
      <c r="AJ259" s="3021">
        <f t="shared" si="73"/>
        <v>4</v>
      </c>
      <c r="AK259" s="3021">
        <f t="shared" si="73"/>
        <v>4</v>
      </c>
      <c r="AL259" s="3021">
        <f t="shared" si="73"/>
        <v>4</v>
      </c>
      <c r="AM259" s="3021">
        <f t="shared" si="73"/>
        <v>120</v>
      </c>
      <c r="AN259" s="3021">
        <f t="shared" si="73"/>
        <v>56</v>
      </c>
      <c r="AO259" s="3021">
        <f t="shared" si="73"/>
        <v>8</v>
      </c>
      <c r="AP259" s="3021">
        <f t="shared" si="73"/>
        <v>4</v>
      </c>
      <c r="AQ259" s="3021">
        <f t="shared" si="73"/>
        <v>4</v>
      </c>
      <c r="AR259" s="3021">
        <f t="shared" si="73"/>
        <v>4</v>
      </c>
      <c r="AS259" s="3021">
        <f t="shared" si="73"/>
        <v>16</v>
      </c>
      <c r="AT259" s="3021">
        <f t="shared" si="73"/>
        <v>16</v>
      </c>
      <c r="AU259" s="3021">
        <f t="shared" si="73"/>
        <v>8</v>
      </c>
      <c r="AV259" s="3021">
        <f t="shared" si="73"/>
        <v>0</v>
      </c>
      <c r="AW259" s="3021">
        <f t="shared" si="73"/>
        <v>4</v>
      </c>
      <c r="AX259" s="3022">
        <v>240</v>
      </c>
      <c r="AY259" s="3055">
        <f t="shared" si="61"/>
        <v>0</v>
      </c>
    </row>
    <row r="260" spans="1:51" ht="21" customHeight="1" x14ac:dyDescent="0.2">
      <c r="A260" s="2947"/>
      <c r="B260" s="2957"/>
      <c r="C260" s="2882"/>
      <c r="D260" s="2957"/>
      <c r="E260" s="2882"/>
      <c r="F260" s="2957"/>
      <c r="G260" s="2894" t="s">
        <v>617</v>
      </c>
      <c r="H260" s="2894" t="s">
        <v>3058</v>
      </c>
      <c r="I260" s="2896"/>
      <c r="J260" s="3056">
        <f>SUM(K260:N260)</f>
        <v>240</v>
      </c>
      <c r="K260" s="2898">
        <v>56</v>
      </c>
      <c r="L260" s="2898">
        <v>64</v>
      </c>
      <c r="M260" s="2898">
        <v>60</v>
      </c>
      <c r="N260" s="2898">
        <v>60</v>
      </c>
      <c r="O260" s="2898"/>
      <c r="P260" s="2898"/>
      <c r="Q260" s="2898"/>
      <c r="R260" s="2898"/>
      <c r="S260" s="2898"/>
      <c r="T260" s="2898"/>
      <c r="U260" s="2898"/>
      <c r="V260" s="2898"/>
      <c r="W260" s="3030"/>
      <c r="X260" s="2983">
        <f t="shared" si="60"/>
        <v>240</v>
      </c>
      <c r="Y260" s="2916"/>
      <c r="Z260" s="3058">
        <f>SUM(AA260:AL260)</f>
        <v>120</v>
      </c>
      <c r="AA260" s="2916">
        <v>56</v>
      </c>
      <c r="AB260" s="2916">
        <v>8</v>
      </c>
      <c r="AC260" s="2916">
        <v>4</v>
      </c>
      <c r="AD260" s="2916"/>
      <c r="AE260" s="2916">
        <v>8</v>
      </c>
      <c r="AF260" s="2916"/>
      <c r="AG260" s="2916">
        <v>8</v>
      </c>
      <c r="AH260" s="2916">
        <v>12</v>
      </c>
      <c r="AI260" s="2916">
        <v>12</v>
      </c>
      <c r="AJ260" s="2916">
        <v>4</v>
      </c>
      <c r="AK260" s="2916">
        <v>4</v>
      </c>
      <c r="AL260" s="2916">
        <v>4</v>
      </c>
      <c r="AM260" s="3058">
        <f>SUM(AN260:AW260)</f>
        <v>120</v>
      </c>
      <c r="AN260" s="2916">
        <v>56</v>
      </c>
      <c r="AO260" s="2916">
        <v>8</v>
      </c>
      <c r="AP260" s="2916">
        <v>4</v>
      </c>
      <c r="AQ260" s="2916">
        <v>4</v>
      </c>
      <c r="AR260" s="2916">
        <v>4</v>
      </c>
      <c r="AS260" s="2916">
        <v>16</v>
      </c>
      <c r="AT260" s="2916">
        <v>16</v>
      </c>
      <c r="AU260" s="2916">
        <v>8</v>
      </c>
      <c r="AV260" s="2916"/>
      <c r="AW260" s="2916">
        <v>4</v>
      </c>
      <c r="AX260" s="2891"/>
      <c r="AY260" s="3055">
        <f t="shared" si="61"/>
        <v>0</v>
      </c>
    </row>
    <row r="261" spans="1:51" ht="21" customHeight="1" x14ac:dyDescent="0.2">
      <c r="A261" s="2947"/>
      <c r="B261" s="2957"/>
      <c r="C261" s="2882"/>
      <c r="D261" s="2957"/>
      <c r="E261" s="2882"/>
      <c r="F261" s="2957"/>
      <c r="G261" s="2894" t="s">
        <v>619</v>
      </c>
      <c r="H261" s="2894" t="s">
        <v>3059</v>
      </c>
      <c r="I261" s="2903"/>
      <c r="J261" s="3059">
        <f>SUM(K261:N261)</f>
        <v>40</v>
      </c>
      <c r="K261" s="2898">
        <v>8</v>
      </c>
      <c r="L261" s="2898">
        <v>13</v>
      </c>
      <c r="M261" s="2898">
        <v>10</v>
      </c>
      <c r="N261" s="2898">
        <v>9</v>
      </c>
      <c r="O261" s="2898"/>
      <c r="P261" s="2898"/>
      <c r="Q261" s="2898"/>
      <c r="R261" s="2898"/>
      <c r="S261" s="2898"/>
      <c r="T261" s="2898"/>
      <c r="U261" s="2898"/>
      <c r="V261" s="2898"/>
      <c r="W261" s="3030"/>
      <c r="X261" s="2983">
        <f t="shared" si="60"/>
        <v>40</v>
      </c>
      <c r="Y261" s="2916"/>
      <c r="Z261" s="3058">
        <f>SUM(AA261:AL261)</f>
        <v>19</v>
      </c>
      <c r="AA261" s="2916">
        <v>5</v>
      </c>
      <c r="AB261" s="2916">
        <v>2</v>
      </c>
      <c r="AC261" s="2916"/>
      <c r="AD261" s="2916"/>
      <c r="AE261" s="2916">
        <v>2</v>
      </c>
      <c r="AF261" s="2916"/>
      <c r="AG261" s="2916">
        <v>2</v>
      </c>
      <c r="AH261" s="2916">
        <v>1</v>
      </c>
      <c r="AI261" s="2916">
        <v>2</v>
      </c>
      <c r="AJ261" s="2916">
        <v>1</v>
      </c>
      <c r="AK261" s="2916">
        <v>2</v>
      </c>
      <c r="AL261" s="2916">
        <v>2</v>
      </c>
      <c r="AM261" s="3058">
        <f>SUM(AN261:AW261)</f>
        <v>21</v>
      </c>
      <c r="AN261" s="2916">
        <v>6</v>
      </c>
      <c r="AO261" s="2916">
        <v>2</v>
      </c>
      <c r="AP261" s="2916">
        <v>2</v>
      </c>
      <c r="AQ261" s="2916">
        <v>1</v>
      </c>
      <c r="AR261" s="2916">
        <v>1</v>
      </c>
      <c r="AS261" s="2916">
        <v>3</v>
      </c>
      <c r="AT261" s="2916">
        <v>3</v>
      </c>
      <c r="AU261" s="2916">
        <v>2</v>
      </c>
      <c r="AV261" s="2916"/>
      <c r="AW261" s="2916">
        <v>1</v>
      </c>
      <c r="AX261" s="2891"/>
      <c r="AY261" s="3055">
        <f t="shared" si="61"/>
        <v>0</v>
      </c>
    </row>
    <row r="262" spans="1:51" s="3023" customFormat="1" ht="24.75" customHeight="1" x14ac:dyDescent="0.2">
      <c r="A262" s="2947"/>
      <c r="B262" s="2957"/>
      <c r="C262" s="2882">
        <v>3000614</v>
      </c>
      <c r="D262" s="2957" t="s">
        <v>621</v>
      </c>
      <c r="E262" s="2882">
        <v>5004438</v>
      </c>
      <c r="F262" s="2957" t="s">
        <v>622</v>
      </c>
      <c r="G262" s="2980" t="s">
        <v>3060</v>
      </c>
      <c r="H262" s="2981" t="s">
        <v>3061</v>
      </c>
      <c r="I262" s="2887" t="s">
        <v>623</v>
      </c>
      <c r="J262" s="2982">
        <f>SUM(J263:J264)</f>
        <v>60</v>
      </c>
      <c r="K262" s="2982">
        <f>SUM(K263:K264)</f>
        <v>14</v>
      </c>
      <c r="L262" s="2982">
        <f>SUM(L263:L264)</f>
        <v>16</v>
      </c>
      <c r="M262" s="2982">
        <f>SUM(M263:M264)</f>
        <v>15</v>
      </c>
      <c r="N262" s="2982">
        <f>SUM(N263:N264)</f>
        <v>15</v>
      </c>
      <c r="O262" s="3057">
        <v>44</v>
      </c>
      <c r="P262" s="2890">
        <v>415183.67</v>
      </c>
      <c r="Q262" s="2890">
        <v>19973</v>
      </c>
      <c r="R262" s="2890">
        <v>0</v>
      </c>
      <c r="S262" s="2890">
        <v>0</v>
      </c>
      <c r="T262" s="2890">
        <v>0</v>
      </c>
      <c r="U262" s="2890">
        <f>+Q262-P262</f>
        <v>-395210.67</v>
      </c>
      <c r="V262" s="2890">
        <v>0</v>
      </c>
      <c r="W262" s="3020"/>
      <c r="X262" s="3020">
        <f t="shared" si="60"/>
        <v>60</v>
      </c>
      <c r="Y262" s="3021">
        <f t="shared" ref="Y262:AW262" si="74">SUM(Y263:Y264)</f>
        <v>0</v>
      </c>
      <c r="Z262" s="3021">
        <f t="shared" si="74"/>
        <v>30</v>
      </c>
      <c r="AA262" s="3021">
        <f t="shared" si="74"/>
        <v>14</v>
      </c>
      <c r="AB262" s="3021">
        <f t="shared" si="74"/>
        <v>2</v>
      </c>
      <c r="AC262" s="3021">
        <f t="shared" si="74"/>
        <v>1</v>
      </c>
      <c r="AD262" s="3021">
        <f t="shared" si="74"/>
        <v>0</v>
      </c>
      <c r="AE262" s="3021">
        <f t="shared" si="74"/>
        <v>2</v>
      </c>
      <c r="AF262" s="3021">
        <f t="shared" si="74"/>
        <v>0</v>
      </c>
      <c r="AG262" s="3021">
        <f t="shared" si="74"/>
        <v>2</v>
      </c>
      <c r="AH262" s="3021">
        <f t="shared" si="74"/>
        <v>3</v>
      </c>
      <c r="AI262" s="3021">
        <f t="shared" si="74"/>
        <v>3</v>
      </c>
      <c r="AJ262" s="3021">
        <f t="shared" si="74"/>
        <v>1</v>
      </c>
      <c r="AK262" s="3021">
        <f t="shared" si="74"/>
        <v>1</v>
      </c>
      <c r="AL262" s="3021">
        <f t="shared" si="74"/>
        <v>1</v>
      </c>
      <c r="AM262" s="3021">
        <f t="shared" si="74"/>
        <v>30</v>
      </c>
      <c r="AN262" s="3021">
        <f t="shared" si="74"/>
        <v>14</v>
      </c>
      <c r="AO262" s="3021">
        <f t="shared" si="74"/>
        <v>2</v>
      </c>
      <c r="AP262" s="3021">
        <f t="shared" si="74"/>
        <v>1</v>
      </c>
      <c r="AQ262" s="3021">
        <f t="shared" si="74"/>
        <v>1</v>
      </c>
      <c r="AR262" s="3021">
        <f t="shared" si="74"/>
        <v>1</v>
      </c>
      <c r="AS262" s="3021">
        <f t="shared" si="74"/>
        <v>4</v>
      </c>
      <c r="AT262" s="3021">
        <f t="shared" si="74"/>
        <v>4</v>
      </c>
      <c r="AU262" s="3021">
        <f t="shared" si="74"/>
        <v>2</v>
      </c>
      <c r="AV262" s="3021">
        <f t="shared" si="74"/>
        <v>0</v>
      </c>
      <c r="AW262" s="3021">
        <f t="shared" si="74"/>
        <v>1</v>
      </c>
      <c r="AX262" s="3022">
        <v>60</v>
      </c>
      <c r="AY262" s="3055">
        <f t="shared" si="61"/>
        <v>0</v>
      </c>
    </row>
    <row r="263" spans="1:51" ht="24.75" customHeight="1" x14ac:dyDescent="0.2">
      <c r="A263" s="2947"/>
      <c r="B263" s="2957"/>
      <c r="C263" s="2882"/>
      <c r="D263" s="2957"/>
      <c r="E263" s="2882"/>
      <c r="F263" s="2957"/>
      <c r="G263" s="2894" t="s">
        <v>624</v>
      </c>
      <c r="H263" s="2894" t="s">
        <v>3062</v>
      </c>
      <c r="I263" s="2896"/>
      <c r="J263" s="3056">
        <f>SUM(K263:N263)</f>
        <v>55</v>
      </c>
      <c r="K263" s="2898">
        <v>13</v>
      </c>
      <c r="L263" s="2898">
        <v>14</v>
      </c>
      <c r="M263" s="2898">
        <v>14</v>
      </c>
      <c r="N263" s="2898">
        <v>14</v>
      </c>
      <c r="O263" s="2898"/>
      <c r="P263" s="2898"/>
      <c r="Q263" s="2898"/>
      <c r="R263" s="2898"/>
      <c r="S263" s="2898"/>
      <c r="T263" s="2898"/>
      <c r="U263" s="2898"/>
      <c r="V263" s="2898"/>
      <c r="W263" s="3030"/>
      <c r="X263" s="2983">
        <f t="shared" si="60"/>
        <v>55</v>
      </c>
      <c r="Y263" s="2916"/>
      <c r="Z263" s="3058">
        <f>SUM(AA263:AL263)</f>
        <v>27</v>
      </c>
      <c r="AA263" s="2916">
        <v>11</v>
      </c>
      <c r="AB263" s="3058">
        <v>2</v>
      </c>
      <c r="AC263" s="3058">
        <v>1</v>
      </c>
      <c r="AD263" s="3058"/>
      <c r="AE263" s="3058">
        <v>2</v>
      </c>
      <c r="AF263" s="3058"/>
      <c r="AG263" s="3058">
        <v>2</v>
      </c>
      <c r="AH263" s="3058">
        <v>3</v>
      </c>
      <c r="AI263" s="3058">
        <v>3</v>
      </c>
      <c r="AJ263" s="3058">
        <v>1</v>
      </c>
      <c r="AK263" s="3058">
        <v>1</v>
      </c>
      <c r="AL263" s="3058">
        <v>1</v>
      </c>
      <c r="AM263" s="3058">
        <f>SUM(AN263:AW263)</f>
        <v>28</v>
      </c>
      <c r="AN263" s="2916">
        <v>12</v>
      </c>
      <c r="AO263" s="3058">
        <v>2</v>
      </c>
      <c r="AP263" s="3058">
        <v>1</v>
      </c>
      <c r="AQ263" s="3058">
        <v>1</v>
      </c>
      <c r="AR263" s="3058">
        <v>1</v>
      </c>
      <c r="AS263" s="3058">
        <v>4</v>
      </c>
      <c r="AT263" s="3058">
        <v>4</v>
      </c>
      <c r="AU263" s="3058">
        <v>2</v>
      </c>
      <c r="AV263" s="3058"/>
      <c r="AW263" s="3058">
        <v>1</v>
      </c>
      <c r="AX263" s="2891"/>
      <c r="AY263" s="3055">
        <f t="shared" si="61"/>
        <v>0</v>
      </c>
    </row>
    <row r="264" spans="1:51" ht="27" x14ac:dyDescent="0.2">
      <c r="A264" s="2947"/>
      <c r="B264" s="2957"/>
      <c r="C264" s="2882"/>
      <c r="D264" s="2957"/>
      <c r="E264" s="2882"/>
      <c r="F264" s="2957"/>
      <c r="G264" s="2894" t="s">
        <v>626</v>
      </c>
      <c r="H264" s="2894" t="s">
        <v>3063</v>
      </c>
      <c r="I264" s="2903"/>
      <c r="J264" s="3056">
        <f>SUM(K264:N264)</f>
        <v>5</v>
      </c>
      <c r="K264" s="2898">
        <v>1</v>
      </c>
      <c r="L264" s="2898">
        <v>2</v>
      </c>
      <c r="M264" s="2898">
        <v>1</v>
      </c>
      <c r="N264" s="2898">
        <v>1</v>
      </c>
      <c r="O264" s="2898"/>
      <c r="P264" s="2898"/>
      <c r="Q264" s="2898"/>
      <c r="R264" s="2898"/>
      <c r="S264" s="2898"/>
      <c r="T264" s="2898"/>
      <c r="U264" s="2898"/>
      <c r="V264" s="2898"/>
      <c r="W264" s="3030"/>
      <c r="X264" s="2983">
        <f t="shared" si="60"/>
        <v>5</v>
      </c>
      <c r="Y264" s="2916"/>
      <c r="Z264" s="3058">
        <f>SUM(AA264:AL264)</f>
        <v>3</v>
      </c>
      <c r="AA264" s="2916">
        <v>3</v>
      </c>
      <c r="AB264" s="2916"/>
      <c r="AC264" s="2916"/>
      <c r="AD264" s="2916"/>
      <c r="AE264" s="2916"/>
      <c r="AF264" s="2916"/>
      <c r="AG264" s="2916"/>
      <c r="AH264" s="2916"/>
      <c r="AI264" s="2916"/>
      <c r="AJ264" s="2916"/>
      <c r="AK264" s="2916"/>
      <c r="AL264" s="2916"/>
      <c r="AM264" s="3058">
        <f>SUM(AN264:AW264)</f>
        <v>2</v>
      </c>
      <c r="AN264" s="2916">
        <v>2</v>
      </c>
      <c r="AO264" s="2916"/>
      <c r="AP264" s="2916"/>
      <c r="AQ264" s="2916"/>
      <c r="AR264" s="2916"/>
      <c r="AS264" s="2916"/>
      <c r="AT264" s="2916"/>
      <c r="AU264" s="2916"/>
      <c r="AV264" s="2916"/>
      <c r="AW264" s="2916"/>
      <c r="AX264" s="2891"/>
      <c r="AY264" s="3055">
        <f t="shared" si="61"/>
        <v>0</v>
      </c>
    </row>
    <row r="265" spans="1:51" s="3023" customFormat="1" ht="49.5" customHeight="1" x14ac:dyDescent="0.2">
      <c r="A265" s="2947"/>
      <c r="B265" s="2957"/>
      <c r="C265" s="2883" t="s">
        <v>3064</v>
      </c>
      <c r="D265" s="2883" t="s">
        <v>2199</v>
      </c>
      <c r="E265" s="2883" t="s">
        <v>3065</v>
      </c>
      <c r="F265" s="2883" t="s">
        <v>3066</v>
      </c>
      <c r="G265" s="2980" t="s">
        <v>3067</v>
      </c>
      <c r="H265" s="2981" t="s">
        <v>3066</v>
      </c>
      <c r="I265" s="2887" t="s">
        <v>564</v>
      </c>
      <c r="J265" s="2982">
        <f>+J266</f>
        <v>22</v>
      </c>
      <c r="K265" s="2982">
        <f>+K266</f>
        <v>5</v>
      </c>
      <c r="L265" s="2982">
        <f>+L266</f>
        <v>8</v>
      </c>
      <c r="M265" s="2982">
        <f>+M266</f>
        <v>6</v>
      </c>
      <c r="N265" s="2982">
        <f>+N266</f>
        <v>3</v>
      </c>
      <c r="O265" s="3057">
        <v>46</v>
      </c>
      <c r="P265" s="2890">
        <v>123757.46</v>
      </c>
      <c r="Q265" s="2890">
        <v>1580</v>
      </c>
      <c r="R265" s="2890">
        <v>0</v>
      </c>
      <c r="S265" s="2890">
        <v>0</v>
      </c>
      <c r="T265" s="2890">
        <v>0</v>
      </c>
      <c r="U265" s="2890">
        <f>+Q265-P265</f>
        <v>-122177.46</v>
      </c>
      <c r="V265" s="2890">
        <v>0</v>
      </c>
      <c r="W265" s="3020"/>
      <c r="X265" s="3020">
        <f t="shared" si="60"/>
        <v>22</v>
      </c>
      <c r="Y265" s="3021">
        <f t="shared" ref="Y265:AW265" si="75">+Y266</f>
        <v>0</v>
      </c>
      <c r="Z265" s="3021">
        <f t="shared" si="75"/>
        <v>12</v>
      </c>
      <c r="AA265" s="3021">
        <f t="shared" si="75"/>
        <v>1</v>
      </c>
      <c r="AB265" s="3021">
        <f t="shared" si="75"/>
        <v>1</v>
      </c>
      <c r="AC265" s="3021">
        <f t="shared" si="75"/>
        <v>1</v>
      </c>
      <c r="AD265" s="3021">
        <f t="shared" si="75"/>
        <v>1</v>
      </c>
      <c r="AE265" s="3021">
        <f t="shared" si="75"/>
        <v>1</v>
      </c>
      <c r="AF265" s="3021">
        <f t="shared" si="75"/>
        <v>1</v>
      </c>
      <c r="AG265" s="3021">
        <f t="shared" si="75"/>
        <v>1</v>
      </c>
      <c r="AH265" s="3021">
        <f t="shared" si="75"/>
        <v>1</v>
      </c>
      <c r="AI265" s="3021">
        <f t="shared" si="75"/>
        <v>1</v>
      </c>
      <c r="AJ265" s="3021">
        <f t="shared" si="75"/>
        <v>1</v>
      </c>
      <c r="AK265" s="3021">
        <f t="shared" si="75"/>
        <v>1</v>
      </c>
      <c r="AL265" s="3021">
        <f t="shared" si="75"/>
        <v>1</v>
      </c>
      <c r="AM265" s="3021">
        <f t="shared" si="75"/>
        <v>10</v>
      </c>
      <c r="AN265" s="3021">
        <f t="shared" si="75"/>
        <v>1</v>
      </c>
      <c r="AO265" s="3021">
        <f t="shared" si="75"/>
        <v>1</v>
      </c>
      <c r="AP265" s="3021">
        <f t="shared" si="75"/>
        <v>1</v>
      </c>
      <c r="AQ265" s="3021">
        <f t="shared" si="75"/>
        <v>1</v>
      </c>
      <c r="AR265" s="3021">
        <f t="shared" si="75"/>
        <v>1</v>
      </c>
      <c r="AS265" s="3021">
        <f t="shared" si="75"/>
        <v>1</v>
      </c>
      <c r="AT265" s="3021">
        <f t="shared" si="75"/>
        <v>1</v>
      </c>
      <c r="AU265" s="3021">
        <f t="shared" si="75"/>
        <v>1</v>
      </c>
      <c r="AV265" s="3021">
        <f t="shared" si="75"/>
        <v>1</v>
      </c>
      <c r="AW265" s="3021">
        <f t="shared" si="75"/>
        <v>1</v>
      </c>
      <c r="AX265" s="3022">
        <v>22</v>
      </c>
      <c r="AY265" s="3055">
        <f t="shared" si="61"/>
        <v>0</v>
      </c>
    </row>
    <row r="266" spans="1:51" ht="45" x14ac:dyDescent="0.2">
      <c r="A266" s="2947"/>
      <c r="B266" s="2957"/>
      <c r="C266" s="2901"/>
      <c r="D266" s="2901"/>
      <c r="E266" s="2901"/>
      <c r="F266" s="2901"/>
      <c r="G266" s="2894" t="s">
        <v>2200</v>
      </c>
      <c r="H266" s="2894" t="s">
        <v>3068</v>
      </c>
      <c r="I266" s="2903"/>
      <c r="J266" s="3056">
        <f>SUM(K266:N266)</f>
        <v>22</v>
      </c>
      <c r="K266" s="2898">
        <v>5</v>
      </c>
      <c r="L266" s="2898">
        <v>8</v>
      </c>
      <c r="M266" s="2898">
        <v>6</v>
      </c>
      <c r="N266" s="2898">
        <v>3</v>
      </c>
      <c r="O266" s="2898"/>
      <c r="P266" s="2898"/>
      <c r="Q266" s="2898"/>
      <c r="R266" s="2898"/>
      <c r="S266" s="2898"/>
      <c r="T266" s="2898"/>
      <c r="U266" s="2898"/>
      <c r="V266" s="2898"/>
      <c r="W266" s="3030"/>
      <c r="X266" s="2983">
        <f t="shared" si="60"/>
        <v>22</v>
      </c>
      <c r="Y266" s="2916"/>
      <c r="Z266" s="3058">
        <f>SUM(AA266:AL266)</f>
        <v>12</v>
      </c>
      <c r="AA266" s="2916">
        <v>1</v>
      </c>
      <c r="AB266" s="2916">
        <v>1</v>
      </c>
      <c r="AC266" s="2916">
        <v>1</v>
      </c>
      <c r="AD266" s="2916">
        <v>1</v>
      </c>
      <c r="AE266" s="2916">
        <v>1</v>
      </c>
      <c r="AF266" s="2916">
        <v>1</v>
      </c>
      <c r="AG266" s="2916">
        <v>1</v>
      </c>
      <c r="AH266" s="2916">
        <v>1</v>
      </c>
      <c r="AI266" s="2916">
        <v>1</v>
      </c>
      <c r="AJ266" s="2916">
        <v>1</v>
      </c>
      <c r="AK266" s="2916">
        <v>1</v>
      </c>
      <c r="AL266" s="2916">
        <v>1</v>
      </c>
      <c r="AM266" s="3058">
        <f>SUM(AN266:AW266)</f>
        <v>10</v>
      </c>
      <c r="AN266" s="2916">
        <v>1</v>
      </c>
      <c r="AO266" s="2916">
        <v>1</v>
      </c>
      <c r="AP266" s="2916">
        <v>1</v>
      </c>
      <c r="AQ266" s="2916">
        <v>1</v>
      </c>
      <c r="AR266" s="2916">
        <v>1</v>
      </c>
      <c r="AS266" s="2916">
        <v>1</v>
      </c>
      <c r="AT266" s="2916">
        <v>1</v>
      </c>
      <c r="AU266" s="2916">
        <v>1</v>
      </c>
      <c r="AV266" s="2916">
        <v>1</v>
      </c>
      <c r="AW266" s="2916">
        <v>1</v>
      </c>
      <c r="AX266" s="3075"/>
      <c r="AY266" s="3055">
        <f t="shared" si="61"/>
        <v>0</v>
      </c>
    </row>
    <row r="267" spans="1:51" s="3023" customFormat="1" ht="45.75" customHeight="1" x14ac:dyDescent="0.2">
      <c r="A267" s="2947"/>
      <c r="B267" s="2957"/>
      <c r="C267" s="2883" t="s">
        <v>3069</v>
      </c>
      <c r="D267" s="2883" t="s">
        <v>2205</v>
      </c>
      <c r="E267" s="2883" t="s">
        <v>3070</v>
      </c>
      <c r="F267" s="2884" t="s">
        <v>731</v>
      </c>
      <c r="G267" s="2980" t="s">
        <v>3071</v>
      </c>
      <c r="H267" s="2981" t="s">
        <v>731</v>
      </c>
      <c r="I267" s="2887" t="s">
        <v>596</v>
      </c>
      <c r="J267" s="3021">
        <f>SUM(J268:J271)</f>
        <v>17</v>
      </c>
      <c r="K267" s="3021">
        <f>SUM(K268:K271)</f>
        <v>4</v>
      </c>
      <c r="L267" s="3021">
        <f>SUM(L268:L271)</f>
        <v>5</v>
      </c>
      <c r="M267" s="3021">
        <f>SUM(M268:M271)</f>
        <v>6</v>
      </c>
      <c r="N267" s="3021">
        <f>SUM(N268:N271)</f>
        <v>2</v>
      </c>
      <c r="O267" s="3057">
        <v>116</v>
      </c>
      <c r="P267" s="2890">
        <v>39938.629999999997</v>
      </c>
      <c r="Q267" s="2890">
        <v>0</v>
      </c>
      <c r="R267" s="2890">
        <v>0</v>
      </c>
      <c r="S267" s="2890">
        <v>0</v>
      </c>
      <c r="T267" s="2890">
        <v>0</v>
      </c>
      <c r="U267" s="2890">
        <f>+Q267-P267</f>
        <v>-39938.629999999997</v>
      </c>
      <c r="V267" s="2890">
        <v>0</v>
      </c>
      <c r="W267" s="3020"/>
      <c r="X267" s="3020">
        <f t="shared" si="60"/>
        <v>15</v>
      </c>
      <c r="Y267" s="3021">
        <f t="shared" ref="Y267:AW267" si="76">SUM(Y268:Y271)</f>
        <v>0</v>
      </c>
      <c r="Z267" s="3021">
        <f t="shared" si="76"/>
        <v>8</v>
      </c>
      <c r="AA267" s="3021">
        <f t="shared" si="76"/>
        <v>8</v>
      </c>
      <c r="AB267" s="3021">
        <f t="shared" si="76"/>
        <v>0</v>
      </c>
      <c r="AC267" s="3021">
        <f t="shared" si="76"/>
        <v>0</v>
      </c>
      <c r="AD267" s="3021">
        <f t="shared" si="76"/>
        <v>0</v>
      </c>
      <c r="AE267" s="3021">
        <f t="shared" si="76"/>
        <v>0</v>
      </c>
      <c r="AF267" s="3021">
        <f t="shared" si="76"/>
        <v>0</v>
      </c>
      <c r="AG267" s="3021">
        <f t="shared" si="76"/>
        <v>0</v>
      </c>
      <c r="AH267" s="3021">
        <f t="shared" si="76"/>
        <v>0</v>
      </c>
      <c r="AI267" s="3021">
        <f t="shared" si="76"/>
        <v>0</v>
      </c>
      <c r="AJ267" s="3021">
        <f t="shared" si="76"/>
        <v>0</v>
      </c>
      <c r="AK267" s="3021">
        <f t="shared" si="76"/>
        <v>0</v>
      </c>
      <c r="AL267" s="3021">
        <f t="shared" si="76"/>
        <v>0</v>
      </c>
      <c r="AM267" s="3021">
        <f t="shared" si="76"/>
        <v>7</v>
      </c>
      <c r="AN267" s="3021">
        <f t="shared" si="76"/>
        <v>7</v>
      </c>
      <c r="AO267" s="3021">
        <f t="shared" si="76"/>
        <v>0</v>
      </c>
      <c r="AP267" s="3021">
        <f t="shared" si="76"/>
        <v>0</v>
      </c>
      <c r="AQ267" s="3021">
        <f t="shared" si="76"/>
        <v>0</v>
      </c>
      <c r="AR267" s="3021">
        <f t="shared" si="76"/>
        <v>0</v>
      </c>
      <c r="AS267" s="3021">
        <f t="shared" si="76"/>
        <v>0</v>
      </c>
      <c r="AT267" s="3021">
        <f t="shared" si="76"/>
        <v>0</v>
      </c>
      <c r="AU267" s="3021">
        <f t="shared" si="76"/>
        <v>0</v>
      </c>
      <c r="AV267" s="3021">
        <f t="shared" si="76"/>
        <v>0</v>
      </c>
      <c r="AW267" s="3021">
        <f t="shared" si="76"/>
        <v>0</v>
      </c>
      <c r="AX267" s="3022">
        <v>15</v>
      </c>
      <c r="AY267" s="3055">
        <f t="shared" si="61"/>
        <v>2</v>
      </c>
    </row>
    <row r="268" spans="1:51" ht="45" x14ac:dyDescent="0.2">
      <c r="A268" s="2947"/>
      <c r="B268" s="2957"/>
      <c r="C268" s="2892"/>
      <c r="D268" s="2892"/>
      <c r="E268" s="2892"/>
      <c r="F268" s="2893"/>
      <c r="G268" s="2894" t="s">
        <v>732</v>
      </c>
      <c r="H268" s="2894" t="s">
        <v>3072</v>
      </c>
      <c r="I268" s="2896"/>
      <c r="J268" s="3056">
        <f>SUM(K268:N268)</f>
        <v>9</v>
      </c>
      <c r="K268" s="3059">
        <v>2</v>
      </c>
      <c r="L268" s="3059">
        <v>2</v>
      </c>
      <c r="M268" s="3059">
        <v>3</v>
      </c>
      <c r="N268" s="3059">
        <v>2</v>
      </c>
      <c r="O268" s="2898"/>
      <c r="P268" s="2898"/>
      <c r="Q268" s="2898"/>
      <c r="R268" s="2898"/>
      <c r="S268" s="2898"/>
      <c r="T268" s="2898"/>
      <c r="U268" s="2898"/>
      <c r="V268" s="2898"/>
      <c r="W268" s="3030"/>
      <c r="X268" s="2983">
        <f t="shared" si="60"/>
        <v>7</v>
      </c>
      <c r="Y268" s="3072"/>
      <c r="Z268" s="3058">
        <f>SUM(AA268:AL268)</f>
        <v>3</v>
      </c>
      <c r="AA268" s="3072">
        <v>3</v>
      </c>
      <c r="AB268" s="3072"/>
      <c r="AC268" s="3072"/>
      <c r="AD268" s="3072"/>
      <c r="AE268" s="3072"/>
      <c r="AF268" s="3072"/>
      <c r="AG268" s="3072"/>
      <c r="AH268" s="3072"/>
      <c r="AI268" s="3072"/>
      <c r="AJ268" s="3072"/>
      <c r="AK268" s="3072"/>
      <c r="AL268" s="3072"/>
      <c r="AM268" s="3058">
        <f>SUM(AN268:AW268)</f>
        <v>4</v>
      </c>
      <c r="AN268" s="3072">
        <v>4</v>
      </c>
      <c r="AO268" s="3072"/>
      <c r="AP268" s="3072"/>
      <c r="AQ268" s="3072"/>
      <c r="AR268" s="3072"/>
      <c r="AS268" s="3072"/>
      <c r="AT268" s="3072"/>
      <c r="AU268" s="3072"/>
      <c r="AV268" s="3072"/>
      <c r="AW268" s="3072"/>
      <c r="AX268" s="2891"/>
      <c r="AY268" s="3055">
        <f t="shared" si="61"/>
        <v>2</v>
      </c>
    </row>
    <row r="269" spans="1:51" ht="36" x14ac:dyDescent="0.2">
      <c r="A269" s="2947"/>
      <c r="B269" s="2957"/>
      <c r="C269" s="2892"/>
      <c r="D269" s="2892"/>
      <c r="E269" s="2892"/>
      <c r="F269" s="2893"/>
      <c r="G269" s="2894" t="s">
        <v>734</v>
      </c>
      <c r="H269" s="2894" t="s">
        <v>3073</v>
      </c>
      <c r="I269" s="2896"/>
      <c r="J269" s="3056">
        <f>SUM(K269:N269)</f>
        <v>3</v>
      </c>
      <c r="K269" s="3059">
        <v>1</v>
      </c>
      <c r="L269" s="3059">
        <v>1</v>
      </c>
      <c r="M269" s="3059">
        <v>1</v>
      </c>
      <c r="N269" s="3059">
        <v>0</v>
      </c>
      <c r="O269" s="2898"/>
      <c r="P269" s="2898"/>
      <c r="Q269" s="2898"/>
      <c r="R269" s="2898"/>
      <c r="S269" s="2898"/>
      <c r="T269" s="2898"/>
      <c r="U269" s="2898"/>
      <c r="V269" s="2898"/>
      <c r="W269" s="3030"/>
      <c r="X269" s="2983">
        <f t="shared" si="60"/>
        <v>3</v>
      </c>
      <c r="Y269" s="3072"/>
      <c r="Z269" s="3058">
        <f>SUM(AA269:AL269)</f>
        <v>2</v>
      </c>
      <c r="AA269" s="3072">
        <v>2</v>
      </c>
      <c r="AB269" s="3072"/>
      <c r="AC269" s="3072"/>
      <c r="AD269" s="3072"/>
      <c r="AE269" s="3072"/>
      <c r="AF269" s="3072"/>
      <c r="AG269" s="3072"/>
      <c r="AH269" s="3072"/>
      <c r="AI269" s="3072"/>
      <c r="AJ269" s="3072"/>
      <c r="AK269" s="3072"/>
      <c r="AL269" s="3072"/>
      <c r="AM269" s="3058">
        <f>SUM(AN269:AW269)</f>
        <v>1</v>
      </c>
      <c r="AN269" s="3072">
        <v>1</v>
      </c>
      <c r="AO269" s="3072"/>
      <c r="AP269" s="3072"/>
      <c r="AQ269" s="3072"/>
      <c r="AR269" s="3072"/>
      <c r="AS269" s="3072"/>
      <c r="AT269" s="3072"/>
      <c r="AU269" s="3072"/>
      <c r="AV269" s="3072"/>
      <c r="AW269" s="3072"/>
      <c r="AX269" s="2891"/>
      <c r="AY269" s="3055">
        <f t="shared" si="61"/>
        <v>0</v>
      </c>
    </row>
    <row r="270" spans="1:51" ht="57.75" customHeight="1" x14ac:dyDescent="0.2">
      <c r="A270" s="2947"/>
      <c r="B270" s="2957"/>
      <c r="C270" s="2892"/>
      <c r="D270" s="2892"/>
      <c r="E270" s="2892"/>
      <c r="F270" s="2893"/>
      <c r="G270" s="2894" t="s">
        <v>736</v>
      </c>
      <c r="H270" s="2894" t="s">
        <v>3074</v>
      </c>
      <c r="I270" s="2896"/>
      <c r="J270" s="3056">
        <f>SUM(K270:N270)</f>
        <v>2</v>
      </c>
      <c r="K270" s="3059"/>
      <c r="L270" s="3059">
        <v>1</v>
      </c>
      <c r="M270" s="3059">
        <v>1</v>
      </c>
      <c r="N270" s="3059"/>
      <c r="O270" s="2898"/>
      <c r="P270" s="2898"/>
      <c r="Q270" s="2898"/>
      <c r="R270" s="2898"/>
      <c r="S270" s="2898"/>
      <c r="T270" s="2898"/>
      <c r="U270" s="2898"/>
      <c r="V270" s="2898"/>
      <c r="W270" s="3030"/>
      <c r="X270" s="2983">
        <f t="shared" si="60"/>
        <v>2</v>
      </c>
      <c r="Y270" s="3072"/>
      <c r="Z270" s="3058">
        <f>SUM(AA270:AL270)</f>
        <v>1</v>
      </c>
      <c r="AA270" s="3072">
        <v>1</v>
      </c>
      <c r="AB270" s="3072"/>
      <c r="AC270" s="3072"/>
      <c r="AD270" s="3072"/>
      <c r="AE270" s="3072"/>
      <c r="AF270" s="3072"/>
      <c r="AG270" s="3072"/>
      <c r="AH270" s="3072"/>
      <c r="AI270" s="3072"/>
      <c r="AJ270" s="3072"/>
      <c r="AK270" s="3072"/>
      <c r="AL270" s="3072"/>
      <c r="AM270" s="3058">
        <f>SUM(AN270:AW270)</f>
        <v>1</v>
      </c>
      <c r="AN270" s="3072">
        <v>1</v>
      </c>
      <c r="AO270" s="3072"/>
      <c r="AP270" s="3072"/>
      <c r="AQ270" s="3072"/>
      <c r="AR270" s="3072"/>
      <c r="AS270" s="3072"/>
      <c r="AT270" s="3072"/>
      <c r="AU270" s="3072"/>
      <c r="AV270" s="3072"/>
      <c r="AW270" s="3072"/>
      <c r="AX270" s="2891"/>
      <c r="AY270" s="3055">
        <f t="shared" si="61"/>
        <v>0</v>
      </c>
    </row>
    <row r="271" spans="1:51" ht="36" x14ac:dyDescent="0.2">
      <c r="A271" s="2947"/>
      <c r="B271" s="2957"/>
      <c r="C271" s="2901"/>
      <c r="D271" s="2901"/>
      <c r="E271" s="2901"/>
      <c r="F271" s="2902"/>
      <c r="G271" s="2894" t="s">
        <v>738</v>
      </c>
      <c r="H271" s="2894" t="s">
        <v>3075</v>
      </c>
      <c r="I271" s="2903"/>
      <c r="J271" s="3056">
        <f>SUM(K271:N271)</f>
        <v>3</v>
      </c>
      <c r="K271" s="3059">
        <v>1</v>
      </c>
      <c r="L271" s="3059">
        <v>1</v>
      </c>
      <c r="M271" s="3059">
        <v>1</v>
      </c>
      <c r="N271" s="3059">
        <v>0</v>
      </c>
      <c r="O271" s="2898"/>
      <c r="P271" s="2898"/>
      <c r="Q271" s="2898"/>
      <c r="R271" s="2898"/>
      <c r="S271" s="2898"/>
      <c r="T271" s="2898"/>
      <c r="U271" s="2898"/>
      <c r="V271" s="2898"/>
      <c r="W271" s="3030"/>
      <c r="X271" s="2983">
        <f t="shared" si="60"/>
        <v>3</v>
      </c>
      <c r="Y271" s="3072"/>
      <c r="Z271" s="3058">
        <f>SUM(AA271:AL271)</f>
        <v>2</v>
      </c>
      <c r="AA271" s="3072">
        <v>2</v>
      </c>
      <c r="AB271" s="3072"/>
      <c r="AC271" s="3072"/>
      <c r="AD271" s="3072"/>
      <c r="AE271" s="3072"/>
      <c r="AF271" s="3072"/>
      <c r="AG271" s="3072"/>
      <c r="AH271" s="3072"/>
      <c r="AI271" s="3072"/>
      <c r="AJ271" s="3072"/>
      <c r="AK271" s="3072"/>
      <c r="AL271" s="3072"/>
      <c r="AM271" s="3058">
        <f>SUM(AN271:AW271)</f>
        <v>1</v>
      </c>
      <c r="AN271" s="3072">
        <v>1</v>
      </c>
      <c r="AO271" s="3072"/>
      <c r="AP271" s="3072"/>
      <c r="AQ271" s="3072"/>
      <c r="AR271" s="3072"/>
      <c r="AS271" s="3072"/>
      <c r="AT271" s="3072"/>
      <c r="AU271" s="3072"/>
      <c r="AV271" s="3072"/>
      <c r="AW271" s="3072"/>
      <c r="AX271" s="2891"/>
      <c r="AY271" s="3055">
        <f t="shared" si="61"/>
        <v>0</v>
      </c>
    </row>
    <row r="272" spans="1:51" s="1160" customFormat="1" ht="18.75" customHeight="1" x14ac:dyDescent="0.2">
      <c r="A272" s="3053" t="s">
        <v>662</v>
      </c>
      <c r="B272" s="3053"/>
      <c r="C272" s="3053"/>
      <c r="D272" s="3053"/>
      <c r="E272" s="3053"/>
      <c r="F272" s="3053"/>
      <c r="G272" s="3053"/>
      <c r="H272" s="3053"/>
      <c r="I272" s="3053"/>
      <c r="J272" s="3053"/>
      <c r="K272" s="3053"/>
      <c r="L272" s="3053"/>
      <c r="M272" s="3053"/>
      <c r="N272" s="3053"/>
      <c r="O272" s="3053"/>
      <c r="P272" s="3053"/>
      <c r="Q272" s="3053"/>
      <c r="R272" s="3053"/>
      <c r="S272" s="3053"/>
      <c r="T272" s="3053"/>
      <c r="U272" s="3053"/>
      <c r="V272" s="3053"/>
      <c r="W272" s="3053"/>
      <c r="X272" s="2983">
        <f t="shared" si="60"/>
        <v>0</v>
      </c>
      <c r="Y272" s="2879"/>
      <c r="Z272" s="2879"/>
      <c r="AA272" s="2879"/>
      <c r="AB272" s="2879"/>
      <c r="AC272" s="2879"/>
      <c r="AD272" s="2879"/>
      <c r="AE272" s="2879"/>
      <c r="AF272" s="2879"/>
      <c r="AG272" s="2879"/>
      <c r="AH272" s="2879"/>
      <c r="AI272" s="2879"/>
      <c r="AJ272" s="2879"/>
      <c r="AK272" s="2879"/>
      <c r="AL272" s="2879"/>
      <c r="AM272" s="2879"/>
      <c r="AN272" s="2879"/>
      <c r="AO272" s="2879"/>
      <c r="AP272" s="2879"/>
      <c r="AQ272" s="2879"/>
      <c r="AR272" s="2879"/>
      <c r="AS272" s="2879"/>
      <c r="AT272" s="2879"/>
      <c r="AU272" s="2879"/>
      <c r="AV272" s="2879"/>
      <c r="AW272" s="2879"/>
      <c r="AX272" s="2880"/>
      <c r="AY272" s="3055">
        <f t="shared" si="61"/>
        <v>0</v>
      </c>
    </row>
    <row r="273" spans="1:51" s="3082" customFormat="1" ht="45" x14ac:dyDescent="0.2">
      <c r="A273" s="2947" t="s">
        <v>663</v>
      </c>
      <c r="B273" s="2957" t="s">
        <v>664</v>
      </c>
      <c r="C273" s="2882">
        <v>3043968</v>
      </c>
      <c r="D273" s="3032" t="s">
        <v>665</v>
      </c>
      <c r="E273" s="3054">
        <v>5000078</v>
      </c>
      <c r="F273" s="2957" t="s">
        <v>667</v>
      </c>
      <c r="G273" s="3076" t="s">
        <v>3076</v>
      </c>
      <c r="H273" s="3077" t="s">
        <v>3077</v>
      </c>
      <c r="I273" s="2887" t="s">
        <v>611</v>
      </c>
      <c r="J273" s="3078">
        <f>+J274</f>
        <v>3227</v>
      </c>
      <c r="K273" s="3078">
        <f>+K274</f>
        <v>806</v>
      </c>
      <c r="L273" s="3078">
        <f>+L274</f>
        <v>807</v>
      </c>
      <c r="M273" s="3078">
        <f>+M274</f>
        <v>807</v>
      </c>
      <c r="N273" s="3078">
        <f>+N274</f>
        <v>807</v>
      </c>
      <c r="O273" s="3079">
        <v>55</v>
      </c>
      <c r="P273" s="3080">
        <v>30599.95</v>
      </c>
      <c r="Q273" s="3080">
        <v>20042</v>
      </c>
      <c r="R273" s="3080">
        <v>0</v>
      </c>
      <c r="S273" s="3080">
        <v>0</v>
      </c>
      <c r="T273" s="3080">
        <v>0</v>
      </c>
      <c r="U273" s="2890">
        <f>+Q273-P273</f>
        <v>-10557.95</v>
      </c>
      <c r="V273" s="3080">
        <v>0</v>
      </c>
      <c r="W273" s="3079"/>
      <c r="X273" s="3079">
        <f t="shared" si="60"/>
        <v>3227</v>
      </c>
      <c r="Y273" s="3081">
        <f t="shared" ref="Y273:AW273" si="77">+Y274</f>
        <v>0</v>
      </c>
      <c r="Z273" s="3081">
        <f t="shared" si="77"/>
        <v>1653</v>
      </c>
      <c r="AA273" s="3081">
        <f t="shared" si="77"/>
        <v>675</v>
      </c>
      <c r="AB273" s="3081">
        <f t="shared" si="77"/>
        <v>37</v>
      </c>
      <c r="AC273" s="3081">
        <f t="shared" si="77"/>
        <v>49</v>
      </c>
      <c r="AD273" s="3081">
        <f t="shared" si="77"/>
        <v>49</v>
      </c>
      <c r="AE273" s="3081">
        <f t="shared" si="77"/>
        <v>98</v>
      </c>
      <c r="AF273" s="3081">
        <f t="shared" si="77"/>
        <v>98</v>
      </c>
      <c r="AG273" s="3081">
        <f t="shared" si="77"/>
        <v>183</v>
      </c>
      <c r="AH273" s="3081">
        <f t="shared" si="77"/>
        <v>159</v>
      </c>
      <c r="AI273" s="3081">
        <f t="shared" si="77"/>
        <v>85</v>
      </c>
      <c r="AJ273" s="3081">
        <f t="shared" si="77"/>
        <v>98</v>
      </c>
      <c r="AK273" s="3081">
        <f t="shared" si="77"/>
        <v>61</v>
      </c>
      <c r="AL273" s="3081">
        <f t="shared" si="77"/>
        <v>61</v>
      </c>
      <c r="AM273" s="3081">
        <f t="shared" si="77"/>
        <v>1574</v>
      </c>
      <c r="AN273" s="3081">
        <f t="shared" si="77"/>
        <v>623</v>
      </c>
      <c r="AO273" s="3081">
        <f t="shared" si="77"/>
        <v>82</v>
      </c>
      <c r="AP273" s="3081">
        <f t="shared" si="77"/>
        <v>121</v>
      </c>
      <c r="AQ273" s="3081">
        <f t="shared" si="77"/>
        <v>68</v>
      </c>
      <c r="AR273" s="3081">
        <f t="shared" si="77"/>
        <v>95</v>
      </c>
      <c r="AS273" s="3081">
        <f t="shared" si="77"/>
        <v>170</v>
      </c>
      <c r="AT273" s="3081">
        <f t="shared" si="77"/>
        <v>170</v>
      </c>
      <c r="AU273" s="3081">
        <f t="shared" si="77"/>
        <v>109</v>
      </c>
      <c r="AV273" s="3081">
        <f t="shared" si="77"/>
        <v>54</v>
      </c>
      <c r="AW273" s="3081">
        <f t="shared" si="77"/>
        <v>82</v>
      </c>
      <c r="AX273" s="3081">
        <v>3227</v>
      </c>
      <c r="AY273" s="3055">
        <f t="shared" si="61"/>
        <v>0</v>
      </c>
    </row>
    <row r="274" spans="1:51" ht="45" x14ac:dyDescent="0.2">
      <c r="A274" s="2947"/>
      <c r="B274" s="2957"/>
      <c r="C274" s="2882"/>
      <c r="D274" s="3032"/>
      <c r="E274" s="3054"/>
      <c r="F274" s="2957"/>
      <c r="G274" s="2894" t="s">
        <v>1945</v>
      </c>
      <c r="H274" s="2894" t="s">
        <v>3078</v>
      </c>
      <c r="I274" s="2903"/>
      <c r="J274" s="3056">
        <f>SUM(K274:N274)</f>
        <v>3227</v>
      </c>
      <c r="K274" s="3059">
        <v>806</v>
      </c>
      <c r="L274" s="3059">
        <v>807</v>
      </c>
      <c r="M274" s="3059">
        <v>807</v>
      </c>
      <c r="N274" s="3059">
        <v>807</v>
      </c>
      <c r="O274" s="2898"/>
      <c r="P274" s="2898"/>
      <c r="Q274" s="2898"/>
      <c r="R274" s="2898"/>
      <c r="S274" s="2898"/>
      <c r="T274" s="2898"/>
      <c r="U274" s="2898"/>
      <c r="V274" s="2898"/>
      <c r="W274" s="3030"/>
      <c r="X274" s="2983">
        <f t="shared" si="60"/>
        <v>3227</v>
      </c>
      <c r="Y274" s="3072"/>
      <c r="Z274" s="3058">
        <f>SUM(AA274:AL274)</f>
        <v>1653</v>
      </c>
      <c r="AA274" s="3068">
        <v>675</v>
      </c>
      <c r="AB274" s="3068">
        <v>37</v>
      </c>
      <c r="AC274" s="3068">
        <v>49</v>
      </c>
      <c r="AD274" s="3068">
        <v>49</v>
      </c>
      <c r="AE274" s="3068">
        <v>98</v>
      </c>
      <c r="AF274" s="3068">
        <v>98</v>
      </c>
      <c r="AG274" s="3068">
        <v>183</v>
      </c>
      <c r="AH274" s="3068">
        <v>159</v>
      </c>
      <c r="AI274" s="3068">
        <v>85</v>
      </c>
      <c r="AJ274" s="3068">
        <v>98</v>
      </c>
      <c r="AK274" s="3068">
        <v>61</v>
      </c>
      <c r="AL274" s="3068">
        <v>61</v>
      </c>
      <c r="AM274" s="3058">
        <f>SUM(AN274:AW274)</f>
        <v>1574</v>
      </c>
      <c r="AN274" s="3068">
        <v>623</v>
      </c>
      <c r="AO274" s="3068">
        <v>82</v>
      </c>
      <c r="AP274" s="3068">
        <v>121</v>
      </c>
      <c r="AQ274" s="3068">
        <v>68</v>
      </c>
      <c r="AR274" s="3068">
        <v>95</v>
      </c>
      <c r="AS274" s="3068">
        <v>170</v>
      </c>
      <c r="AT274" s="3068">
        <v>170</v>
      </c>
      <c r="AU274" s="3068">
        <v>109</v>
      </c>
      <c r="AV274" s="3068">
        <v>54</v>
      </c>
      <c r="AW274" s="3068">
        <v>82</v>
      </c>
      <c r="AX274" s="2891"/>
      <c r="AY274" s="3055">
        <f t="shared" si="61"/>
        <v>0</v>
      </c>
    </row>
    <row r="275" spans="1:51" s="3023" customFormat="1" ht="45" customHeight="1" x14ac:dyDescent="0.2">
      <c r="A275" s="2947" t="s">
        <v>679</v>
      </c>
      <c r="B275" s="2957" t="s">
        <v>680</v>
      </c>
      <c r="C275" s="2882">
        <v>3043970</v>
      </c>
      <c r="D275" s="2957" t="s">
        <v>681</v>
      </c>
      <c r="E275" s="3054">
        <v>5000080</v>
      </c>
      <c r="F275" s="2957" t="s">
        <v>682</v>
      </c>
      <c r="G275" s="2980" t="s">
        <v>3079</v>
      </c>
      <c r="H275" s="2981" t="s">
        <v>682</v>
      </c>
      <c r="I275" s="3033" t="s">
        <v>611</v>
      </c>
      <c r="J275" s="2982">
        <f>+J276</f>
        <v>2</v>
      </c>
      <c r="K275" s="2982">
        <f>+K276</f>
        <v>1</v>
      </c>
      <c r="L275" s="2982">
        <f>+L276</f>
        <v>0</v>
      </c>
      <c r="M275" s="2982">
        <f>+M276</f>
        <v>1</v>
      </c>
      <c r="N275" s="2982">
        <f>+N276</f>
        <v>0</v>
      </c>
      <c r="O275" s="3057">
        <v>56</v>
      </c>
      <c r="P275" s="2890">
        <v>107040.3</v>
      </c>
      <c r="Q275" s="2890">
        <v>32066</v>
      </c>
      <c r="R275" s="2890">
        <v>0</v>
      </c>
      <c r="S275" s="2890">
        <v>0</v>
      </c>
      <c r="T275" s="2890">
        <v>0</v>
      </c>
      <c r="U275" s="2890">
        <f>+Q275-P275</f>
        <v>-74974.3</v>
      </c>
      <c r="V275" s="2890">
        <v>0</v>
      </c>
      <c r="W275" s="3020"/>
      <c r="X275" s="3020">
        <f t="shared" si="60"/>
        <v>2</v>
      </c>
      <c r="Y275" s="3021">
        <f t="shared" ref="Y275:AW275" si="78">+Y276</f>
        <v>0</v>
      </c>
      <c r="Z275" s="3021">
        <f t="shared" si="78"/>
        <v>1</v>
      </c>
      <c r="AA275" s="3021">
        <f t="shared" si="78"/>
        <v>1</v>
      </c>
      <c r="AB275" s="3021">
        <f t="shared" si="78"/>
        <v>0</v>
      </c>
      <c r="AC275" s="3021">
        <f t="shared" si="78"/>
        <v>0</v>
      </c>
      <c r="AD275" s="3021">
        <f t="shared" si="78"/>
        <v>0</v>
      </c>
      <c r="AE275" s="3021">
        <f t="shared" si="78"/>
        <v>0</v>
      </c>
      <c r="AF275" s="3021">
        <f t="shared" si="78"/>
        <v>0</v>
      </c>
      <c r="AG275" s="3021">
        <f t="shared" si="78"/>
        <v>0</v>
      </c>
      <c r="AH275" s="3021">
        <f t="shared" si="78"/>
        <v>0</v>
      </c>
      <c r="AI275" s="3021">
        <f t="shared" si="78"/>
        <v>0</v>
      </c>
      <c r="AJ275" s="3021">
        <f t="shared" si="78"/>
        <v>0</v>
      </c>
      <c r="AK275" s="3021">
        <f t="shared" si="78"/>
        <v>0</v>
      </c>
      <c r="AL275" s="3021">
        <f t="shared" si="78"/>
        <v>0</v>
      </c>
      <c r="AM275" s="3021">
        <f t="shared" si="78"/>
        <v>1</v>
      </c>
      <c r="AN275" s="3021">
        <f t="shared" si="78"/>
        <v>1</v>
      </c>
      <c r="AO275" s="3021">
        <f t="shared" si="78"/>
        <v>0</v>
      </c>
      <c r="AP275" s="3021">
        <f t="shared" si="78"/>
        <v>0</v>
      </c>
      <c r="AQ275" s="3021">
        <f t="shared" si="78"/>
        <v>0</v>
      </c>
      <c r="AR275" s="3021">
        <f t="shared" si="78"/>
        <v>0</v>
      </c>
      <c r="AS275" s="3021">
        <f t="shared" si="78"/>
        <v>0</v>
      </c>
      <c r="AT275" s="3021">
        <f t="shared" si="78"/>
        <v>0</v>
      </c>
      <c r="AU275" s="3021">
        <f t="shared" si="78"/>
        <v>0</v>
      </c>
      <c r="AV275" s="3021">
        <f t="shared" si="78"/>
        <v>0</v>
      </c>
      <c r="AW275" s="3021">
        <f t="shared" si="78"/>
        <v>0</v>
      </c>
      <c r="AX275" s="3022">
        <v>2</v>
      </c>
      <c r="AY275" s="3055">
        <f t="shared" si="61"/>
        <v>0</v>
      </c>
    </row>
    <row r="276" spans="1:51" ht="27" x14ac:dyDescent="0.2">
      <c r="A276" s="2947"/>
      <c r="B276" s="2957"/>
      <c r="C276" s="2882"/>
      <c r="D276" s="2957"/>
      <c r="E276" s="3054"/>
      <c r="F276" s="2957"/>
      <c r="G276" s="2894" t="s">
        <v>684</v>
      </c>
      <c r="H276" s="2894" t="s">
        <v>3080</v>
      </c>
      <c r="I276" s="2919" t="s">
        <v>2946</v>
      </c>
      <c r="J276" s="3056">
        <f>SUM(K276:N276)</f>
        <v>2</v>
      </c>
      <c r="K276" s="3059">
        <v>1</v>
      </c>
      <c r="L276" s="3059"/>
      <c r="M276" s="3059">
        <v>1</v>
      </c>
      <c r="N276" s="3059"/>
      <c r="O276" s="2898"/>
      <c r="P276" s="2898"/>
      <c r="Q276" s="2898"/>
      <c r="R276" s="2898"/>
      <c r="S276" s="2898"/>
      <c r="T276" s="2898"/>
      <c r="U276" s="2898"/>
      <c r="V276" s="2898"/>
      <c r="W276" s="3030"/>
      <c r="X276" s="2983">
        <f t="shared" si="60"/>
        <v>2</v>
      </c>
      <c r="Y276" s="3072"/>
      <c r="Z276" s="3058">
        <f>SUM(AA276:AL276)</f>
        <v>1</v>
      </c>
      <c r="AA276" s="3068">
        <v>1</v>
      </c>
      <c r="AB276" s="3068"/>
      <c r="AC276" s="3068"/>
      <c r="AD276" s="3068"/>
      <c r="AE276" s="3068"/>
      <c r="AF276" s="3068"/>
      <c r="AG276" s="3068"/>
      <c r="AH276" s="3068"/>
      <c r="AI276" s="3068"/>
      <c r="AJ276" s="3068"/>
      <c r="AK276" s="3068"/>
      <c r="AL276" s="3068"/>
      <c r="AM276" s="3058">
        <f>SUM(AN276:AW276)</f>
        <v>1</v>
      </c>
      <c r="AN276" s="3068">
        <v>1</v>
      </c>
      <c r="AO276" s="3068"/>
      <c r="AP276" s="3068"/>
      <c r="AQ276" s="3068"/>
      <c r="AR276" s="3068"/>
      <c r="AS276" s="3068"/>
      <c r="AT276" s="3068"/>
      <c r="AU276" s="3068"/>
      <c r="AV276" s="3068"/>
      <c r="AW276" s="3068"/>
      <c r="AX276" s="2891"/>
      <c r="AY276" s="3055">
        <f t="shared" si="61"/>
        <v>0</v>
      </c>
    </row>
    <row r="277" spans="1:51" ht="27" x14ac:dyDescent="0.2">
      <c r="A277" s="2947"/>
      <c r="B277" s="2957"/>
      <c r="C277" s="2882"/>
      <c r="D277" s="2957"/>
      <c r="E277" s="3054"/>
      <c r="F277" s="2957"/>
      <c r="G277" s="2894" t="s">
        <v>686</v>
      </c>
      <c r="H277" s="2894" t="s">
        <v>3081</v>
      </c>
      <c r="I277" s="2919" t="s">
        <v>3082</v>
      </c>
      <c r="J277" s="2898">
        <f>SUM(K277:N277)</f>
        <v>2</v>
      </c>
      <c r="K277" s="3059">
        <v>1</v>
      </c>
      <c r="L277" s="3059"/>
      <c r="M277" s="3059">
        <v>1</v>
      </c>
      <c r="N277" s="3059"/>
      <c r="O277" s="2898"/>
      <c r="P277" s="2898"/>
      <c r="Q277" s="2898"/>
      <c r="R277" s="2898"/>
      <c r="S277" s="2898"/>
      <c r="T277" s="2898"/>
      <c r="U277" s="2898"/>
      <c r="V277" s="2898"/>
      <c r="W277" s="3030"/>
      <c r="X277" s="2983">
        <f t="shared" si="60"/>
        <v>2</v>
      </c>
      <c r="Y277" s="3072"/>
      <c r="Z277" s="3058">
        <f>SUM(AA277:AL277)</f>
        <v>1</v>
      </c>
      <c r="AA277" s="3068">
        <v>1</v>
      </c>
      <c r="AB277" s="3068"/>
      <c r="AC277" s="3068"/>
      <c r="AD277" s="3068"/>
      <c r="AE277" s="3068"/>
      <c r="AF277" s="3068"/>
      <c r="AG277" s="3068"/>
      <c r="AH277" s="3068"/>
      <c r="AI277" s="3068"/>
      <c r="AJ277" s="3068"/>
      <c r="AK277" s="3068"/>
      <c r="AL277" s="3068"/>
      <c r="AM277" s="3058">
        <f>SUM(AN277:AW277)</f>
        <v>1</v>
      </c>
      <c r="AN277" s="3068">
        <v>1</v>
      </c>
      <c r="AO277" s="3068"/>
      <c r="AP277" s="3068"/>
      <c r="AQ277" s="3068"/>
      <c r="AR277" s="3068"/>
      <c r="AS277" s="3068"/>
      <c r="AT277" s="3068"/>
      <c r="AU277" s="3068"/>
      <c r="AV277" s="3068"/>
      <c r="AW277" s="3068"/>
      <c r="AX277" s="2891"/>
      <c r="AY277" s="3055">
        <f t="shared" si="61"/>
        <v>0</v>
      </c>
    </row>
    <row r="278" spans="1:51" s="3023" customFormat="1" ht="54" x14ac:dyDescent="0.2">
      <c r="A278" s="2947"/>
      <c r="B278" s="2957"/>
      <c r="C278" s="2882">
        <v>3043971</v>
      </c>
      <c r="D278" s="2957" t="s">
        <v>688</v>
      </c>
      <c r="E278" s="3054">
        <v>5000081</v>
      </c>
      <c r="F278" s="2957" t="s">
        <v>689</v>
      </c>
      <c r="G278" s="2980" t="s">
        <v>3083</v>
      </c>
      <c r="H278" s="2981" t="s">
        <v>689</v>
      </c>
      <c r="I278" s="2887" t="s">
        <v>399</v>
      </c>
      <c r="J278" s="2982">
        <f>SUM(J279:J280)</f>
        <v>4</v>
      </c>
      <c r="K278" s="2982">
        <f>SUM(K279:K280)</f>
        <v>0</v>
      </c>
      <c r="L278" s="2982">
        <f>SUM(L279:L280)</f>
        <v>2</v>
      </c>
      <c r="M278" s="2982">
        <f>SUM(M279:M280)</f>
        <v>2</v>
      </c>
      <c r="N278" s="2982">
        <f>SUM(N279:N280)</f>
        <v>0</v>
      </c>
      <c r="O278" s="3057">
        <v>57</v>
      </c>
      <c r="P278" s="2890">
        <v>2647.52</v>
      </c>
      <c r="Q278" s="2890">
        <v>70178</v>
      </c>
      <c r="R278" s="2890">
        <v>0</v>
      </c>
      <c r="S278" s="2890">
        <v>0</v>
      </c>
      <c r="T278" s="2890">
        <v>0</v>
      </c>
      <c r="U278" s="2890">
        <f>+Q278-P278</f>
        <v>67530.48</v>
      </c>
      <c r="V278" s="2890">
        <v>0</v>
      </c>
      <c r="W278" s="3020"/>
      <c r="X278" s="3020">
        <f t="shared" si="60"/>
        <v>4</v>
      </c>
      <c r="Y278" s="3021">
        <f t="shared" ref="Y278:AW278" si="79">SUM(Y279:Y280)</f>
        <v>0</v>
      </c>
      <c r="Z278" s="3021">
        <f t="shared" si="79"/>
        <v>2</v>
      </c>
      <c r="AA278" s="3021">
        <f t="shared" si="79"/>
        <v>2</v>
      </c>
      <c r="AB278" s="3021">
        <f t="shared" si="79"/>
        <v>0</v>
      </c>
      <c r="AC278" s="3021">
        <f t="shared" si="79"/>
        <v>0</v>
      </c>
      <c r="AD278" s="3021">
        <f t="shared" si="79"/>
        <v>0</v>
      </c>
      <c r="AE278" s="3021">
        <f t="shared" si="79"/>
        <v>0</v>
      </c>
      <c r="AF278" s="3021">
        <f t="shared" si="79"/>
        <v>0</v>
      </c>
      <c r="AG278" s="3021">
        <f t="shared" si="79"/>
        <v>0</v>
      </c>
      <c r="AH278" s="3021">
        <f t="shared" si="79"/>
        <v>0</v>
      </c>
      <c r="AI278" s="3021">
        <f t="shared" si="79"/>
        <v>0</v>
      </c>
      <c r="AJ278" s="3021">
        <f t="shared" si="79"/>
        <v>0</v>
      </c>
      <c r="AK278" s="3021">
        <f t="shared" si="79"/>
        <v>0</v>
      </c>
      <c r="AL278" s="3021">
        <f t="shared" si="79"/>
        <v>0</v>
      </c>
      <c r="AM278" s="3021">
        <f t="shared" si="79"/>
        <v>2</v>
      </c>
      <c r="AN278" s="3021">
        <f t="shared" si="79"/>
        <v>2</v>
      </c>
      <c r="AO278" s="3021">
        <f t="shared" si="79"/>
        <v>0</v>
      </c>
      <c r="AP278" s="3021">
        <f t="shared" si="79"/>
        <v>0</v>
      </c>
      <c r="AQ278" s="3021">
        <f t="shared" si="79"/>
        <v>0</v>
      </c>
      <c r="AR278" s="3021">
        <f t="shared" si="79"/>
        <v>0</v>
      </c>
      <c r="AS278" s="3021">
        <f t="shared" si="79"/>
        <v>0</v>
      </c>
      <c r="AT278" s="3021">
        <f t="shared" si="79"/>
        <v>0</v>
      </c>
      <c r="AU278" s="3021">
        <f t="shared" si="79"/>
        <v>0</v>
      </c>
      <c r="AV278" s="3021">
        <f t="shared" si="79"/>
        <v>0</v>
      </c>
      <c r="AW278" s="3021">
        <f t="shared" si="79"/>
        <v>0</v>
      </c>
      <c r="AX278" s="3022">
        <v>4</v>
      </c>
      <c r="AY278" s="3055">
        <f t="shared" si="61"/>
        <v>0</v>
      </c>
    </row>
    <row r="279" spans="1:51" ht="45" x14ac:dyDescent="0.2">
      <c r="A279" s="2947"/>
      <c r="B279" s="2957"/>
      <c r="C279" s="2882"/>
      <c r="D279" s="2957"/>
      <c r="E279" s="3054"/>
      <c r="F279" s="2957"/>
      <c r="G279" s="2894" t="s">
        <v>694</v>
      </c>
      <c r="H279" s="2894" t="s">
        <v>3084</v>
      </c>
      <c r="I279" s="2896"/>
      <c r="J279" s="3056">
        <f>SUM(K279:N279)</f>
        <v>2</v>
      </c>
      <c r="K279" s="3059"/>
      <c r="L279" s="3059">
        <v>1</v>
      </c>
      <c r="M279" s="3059">
        <v>1</v>
      </c>
      <c r="N279" s="3059"/>
      <c r="O279" s="2898"/>
      <c r="P279" s="2898"/>
      <c r="Q279" s="2898"/>
      <c r="R279" s="2898"/>
      <c r="S279" s="2898"/>
      <c r="T279" s="2898"/>
      <c r="U279" s="2898"/>
      <c r="V279" s="2898"/>
      <c r="W279" s="3030"/>
      <c r="X279" s="2983">
        <f t="shared" si="60"/>
        <v>2</v>
      </c>
      <c r="Y279" s="3072"/>
      <c r="Z279" s="3058">
        <f>SUM(AA279:AL279)</f>
        <v>1</v>
      </c>
      <c r="AA279" s="3068">
        <v>1</v>
      </c>
      <c r="AB279" s="3068"/>
      <c r="AC279" s="3068"/>
      <c r="AD279" s="3068"/>
      <c r="AE279" s="3068"/>
      <c r="AF279" s="3068"/>
      <c r="AG279" s="3068"/>
      <c r="AH279" s="3068"/>
      <c r="AI279" s="3068"/>
      <c r="AJ279" s="3068"/>
      <c r="AK279" s="3068"/>
      <c r="AL279" s="3068"/>
      <c r="AM279" s="3058">
        <f>SUM(AN279:AW279)</f>
        <v>1</v>
      </c>
      <c r="AN279" s="3068">
        <v>1</v>
      </c>
      <c r="AO279" s="3068"/>
      <c r="AP279" s="3068"/>
      <c r="AQ279" s="3068"/>
      <c r="AR279" s="3068"/>
      <c r="AS279" s="3068"/>
      <c r="AT279" s="3068"/>
      <c r="AU279" s="3068"/>
      <c r="AV279" s="3068"/>
      <c r="AW279" s="3068"/>
      <c r="AX279" s="2891"/>
      <c r="AY279" s="3055">
        <f t="shared" si="61"/>
        <v>0</v>
      </c>
    </row>
    <row r="280" spans="1:51" ht="36" x14ac:dyDescent="0.2">
      <c r="A280" s="2947"/>
      <c r="B280" s="2957"/>
      <c r="C280" s="2882"/>
      <c r="D280" s="2957"/>
      <c r="E280" s="3054"/>
      <c r="F280" s="2957"/>
      <c r="G280" s="2894" t="s">
        <v>692</v>
      </c>
      <c r="H280" s="2894" t="s">
        <v>3085</v>
      </c>
      <c r="I280" s="2903"/>
      <c r="J280" s="3056">
        <f>SUM(K280:N280)</f>
        <v>2</v>
      </c>
      <c r="K280" s="3059"/>
      <c r="L280" s="3059">
        <v>1</v>
      </c>
      <c r="M280" s="3059">
        <v>1</v>
      </c>
      <c r="N280" s="3059"/>
      <c r="O280" s="2898"/>
      <c r="P280" s="2898"/>
      <c r="Q280" s="2898"/>
      <c r="R280" s="2898"/>
      <c r="S280" s="2898"/>
      <c r="T280" s="2898"/>
      <c r="U280" s="2898"/>
      <c r="V280" s="2898"/>
      <c r="W280" s="3030"/>
      <c r="X280" s="2983">
        <f t="shared" si="60"/>
        <v>2</v>
      </c>
      <c r="Y280" s="3072"/>
      <c r="Z280" s="3058">
        <f>SUM(AA280:AL280)</f>
        <v>1</v>
      </c>
      <c r="AA280" s="3068">
        <v>1</v>
      </c>
      <c r="AB280" s="3068"/>
      <c r="AC280" s="3068"/>
      <c r="AD280" s="3068"/>
      <c r="AE280" s="3068"/>
      <c r="AF280" s="3068"/>
      <c r="AG280" s="3068"/>
      <c r="AH280" s="3068"/>
      <c r="AI280" s="3068"/>
      <c r="AJ280" s="3068"/>
      <c r="AK280" s="3068"/>
      <c r="AL280" s="3068"/>
      <c r="AM280" s="3058">
        <f>SUM(AN280:AW280)</f>
        <v>1</v>
      </c>
      <c r="AN280" s="3068">
        <v>1</v>
      </c>
      <c r="AO280" s="3068"/>
      <c r="AP280" s="3068"/>
      <c r="AQ280" s="3068"/>
      <c r="AR280" s="3068"/>
      <c r="AS280" s="3068"/>
      <c r="AT280" s="3068"/>
      <c r="AU280" s="3068"/>
      <c r="AV280" s="3068"/>
      <c r="AW280" s="3068"/>
      <c r="AX280" s="2891"/>
      <c r="AY280" s="3055">
        <f t="shared" si="61"/>
        <v>0</v>
      </c>
    </row>
    <row r="281" spans="1:51" s="1160" customFormat="1" ht="18.75" customHeight="1" x14ac:dyDescent="0.2">
      <c r="A281" s="3053" t="s">
        <v>696</v>
      </c>
      <c r="B281" s="3053"/>
      <c r="C281" s="3053"/>
      <c r="D281" s="3053"/>
      <c r="E281" s="3053"/>
      <c r="F281" s="3053"/>
      <c r="G281" s="3053"/>
      <c r="H281" s="3053"/>
      <c r="I281" s="3053"/>
      <c r="J281" s="3053"/>
      <c r="K281" s="3053"/>
      <c r="L281" s="3053"/>
      <c r="M281" s="3053"/>
      <c r="N281" s="3053"/>
      <c r="O281" s="3053"/>
      <c r="P281" s="3053"/>
      <c r="Q281" s="3053"/>
      <c r="R281" s="3053"/>
      <c r="S281" s="3053"/>
      <c r="T281" s="3053"/>
      <c r="U281" s="3053"/>
      <c r="V281" s="3053"/>
      <c r="W281" s="3053"/>
      <c r="X281" s="2983">
        <f t="shared" si="60"/>
        <v>0</v>
      </c>
      <c r="Y281" s="2879"/>
      <c r="Z281" s="2879"/>
      <c r="AA281" s="2879"/>
      <c r="AB281" s="2879"/>
      <c r="AC281" s="2879"/>
      <c r="AD281" s="2879"/>
      <c r="AE281" s="2879"/>
      <c r="AF281" s="2879"/>
      <c r="AG281" s="2879"/>
      <c r="AH281" s="2879"/>
      <c r="AI281" s="2879"/>
      <c r="AJ281" s="2879"/>
      <c r="AK281" s="2879"/>
      <c r="AL281" s="2879"/>
      <c r="AM281" s="2879"/>
      <c r="AN281" s="2879"/>
      <c r="AO281" s="2879"/>
      <c r="AP281" s="2879"/>
      <c r="AQ281" s="2879"/>
      <c r="AR281" s="2879"/>
      <c r="AS281" s="2879"/>
      <c r="AT281" s="2879"/>
      <c r="AU281" s="2879"/>
      <c r="AV281" s="2879"/>
      <c r="AW281" s="2879"/>
      <c r="AX281" s="2880"/>
      <c r="AY281" s="3055">
        <f t="shared" si="61"/>
        <v>0</v>
      </c>
    </row>
    <row r="282" spans="1:51" s="3023" customFormat="1" ht="36" x14ac:dyDescent="0.2">
      <c r="A282" s="2947" t="s">
        <v>697</v>
      </c>
      <c r="B282" s="2957" t="s">
        <v>698</v>
      </c>
      <c r="C282" s="2883" t="s">
        <v>3086</v>
      </c>
      <c r="D282" s="2883" t="s">
        <v>3087</v>
      </c>
      <c r="E282" s="2920" t="s">
        <v>3088</v>
      </c>
      <c r="F282" s="2884" t="s">
        <v>3089</v>
      </c>
      <c r="G282" s="2980" t="s">
        <v>3090</v>
      </c>
      <c r="H282" s="2981" t="s">
        <v>3089</v>
      </c>
      <c r="I282" s="2887" t="s">
        <v>596</v>
      </c>
      <c r="J282" s="2982">
        <f>SUM(J283:J285)+J287</f>
        <v>62</v>
      </c>
      <c r="K282" s="2982">
        <f t="shared" ref="K282:AW282" si="80">SUM(K283:K285)+K287</f>
        <v>15</v>
      </c>
      <c r="L282" s="2982">
        <f t="shared" si="80"/>
        <v>16</v>
      </c>
      <c r="M282" s="2982">
        <f t="shared" si="80"/>
        <v>16</v>
      </c>
      <c r="N282" s="2982">
        <f t="shared" si="80"/>
        <v>15</v>
      </c>
      <c r="O282" s="3021">
        <v>45</v>
      </c>
      <c r="P282" s="2982">
        <v>220841.93</v>
      </c>
      <c r="Q282" s="2982">
        <f t="shared" si="80"/>
        <v>0</v>
      </c>
      <c r="R282" s="2982">
        <f t="shared" si="80"/>
        <v>0</v>
      </c>
      <c r="S282" s="2982">
        <f t="shared" si="80"/>
        <v>0</v>
      </c>
      <c r="T282" s="2982">
        <f t="shared" si="80"/>
        <v>0</v>
      </c>
      <c r="U282" s="2890">
        <f>+Q282-P282</f>
        <v>-220841.93</v>
      </c>
      <c r="V282" s="2982">
        <f t="shared" si="80"/>
        <v>0</v>
      </c>
      <c r="W282" s="2982">
        <f t="shared" si="80"/>
        <v>0</v>
      </c>
      <c r="X282" s="3020">
        <f t="shared" ref="X282:X298" si="81">+Y282+Z282+AM282</f>
        <v>62</v>
      </c>
      <c r="Y282" s="3021">
        <f t="shared" si="80"/>
        <v>0</v>
      </c>
      <c r="Z282" s="3021">
        <f t="shared" si="80"/>
        <v>31</v>
      </c>
      <c r="AA282" s="3021">
        <f t="shared" si="80"/>
        <v>15</v>
      </c>
      <c r="AB282" s="3021">
        <f t="shared" si="80"/>
        <v>2</v>
      </c>
      <c r="AC282" s="3021">
        <f t="shared" si="80"/>
        <v>1</v>
      </c>
      <c r="AD282" s="3021">
        <f t="shared" si="80"/>
        <v>0</v>
      </c>
      <c r="AE282" s="3021">
        <f t="shared" si="80"/>
        <v>2</v>
      </c>
      <c r="AF282" s="3021">
        <f t="shared" si="80"/>
        <v>0</v>
      </c>
      <c r="AG282" s="3021">
        <f t="shared" si="80"/>
        <v>2</v>
      </c>
      <c r="AH282" s="3021">
        <f t="shared" si="80"/>
        <v>3</v>
      </c>
      <c r="AI282" s="3021">
        <f t="shared" si="80"/>
        <v>3</v>
      </c>
      <c r="AJ282" s="3021">
        <f t="shared" si="80"/>
        <v>1</v>
      </c>
      <c r="AK282" s="3021">
        <f t="shared" si="80"/>
        <v>1</v>
      </c>
      <c r="AL282" s="3021">
        <f t="shared" si="80"/>
        <v>1</v>
      </c>
      <c r="AM282" s="3021">
        <f t="shared" si="80"/>
        <v>31</v>
      </c>
      <c r="AN282" s="3021">
        <f t="shared" si="80"/>
        <v>15</v>
      </c>
      <c r="AO282" s="3021">
        <f t="shared" si="80"/>
        <v>2</v>
      </c>
      <c r="AP282" s="3021">
        <f t="shared" si="80"/>
        <v>1</v>
      </c>
      <c r="AQ282" s="3021">
        <f t="shared" si="80"/>
        <v>1</v>
      </c>
      <c r="AR282" s="3021">
        <f t="shared" si="80"/>
        <v>1</v>
      </c>
      <c r="AS282" s="3021">
        <f t="shared" si="80"/>
        <v>4</v>
      </c>
      <c r="AT282" s="3021">
        <f t="shared" si="80"/>
        <v>4</v>
      </c>
      <c r="AU282" s="3021">
        <f t="shared" si="80"/>
        <v>2</v>
      </c>
      <c r="AV282" s="3021">
        <f t="shared" si="80"/>
        <v>0</v>
      </c>
      <c r="AW282" s="3021">
        <f t="shared" si="80"/>
        <v>1</v>
      </c>
      <c r="AX282" s="3022">
        <v>62</v>
      </c>
      <c r="AY282" s="3055">
        <f t="shared" ref="AY282:AY298" si="82">+J282-X282</f>
        <v>0</v>
      </c>
    </row>
    <row r="283" spans="1:51" ht="27" x14ac:dyDescent="0.2">
      <c r="A283" s="2947"/>
      <c r="B283" s="2957"/>
      <c r="C283" s="2892"/>
      <c r="D283" s="2892"/>
      <c r="E283" s="2922"/>
      <c r="F283" s="2893"/>
      <c r="G283" s="2894" t="s">
        <v>3091</v>
      </c>
      <c r="H283" s="2894" t="s">
        <v>3092</v>
      </c>
      <c r="I283" s="2896"/>
      <c r="J283" s="3056">
        <f t="shared" ref="J283:J288" si="83">SUM(K283:N283)</f>
        <v>58</v>
      </c>
      <c r="K283" s="2898">
        <v>14</v>
      </c>
      <c r="L283" s="2898">
        <v>15</v>
      </c>
      <c r="M283" s="2898">
        <v>14</v>
      </c>
      <c r="N283" s="2898">
        <v>15</v>
      </c>
      <c r="O283" s="2898"/>
      <c r="P283" s="2898"/>
      <c r="Q283" s="2898"/>
      <c r="R283" s="2898"/>
      <c r="S283" s="2898"/>
      <c r="T283" s="2898"/>
      <c r="U283" s="2898"/>
      <c r="V283" s="2898"/>
      <c r="W283" s="3030"/>
      <c r="X283" s="2983">
        <f t="shared" si="81"/>
        <v>58</v>
      </c>
      <c r="Y283" s="2916"/>
      <c r="Z283" s="3058">
        <f t="shared" ref="Z283:Z288" si="84">SUM(AA283:AL283)</f>
        <v>29</v>
      </c>
      <c r="AA283" s="3058">
        <v>13</v>
      </c>
      <c r="AB283" s="3058">
        <v>2</v>
      </c>
      <c r="AC283" s="3058">
        <v>1</v>
      </c>
      <c r="AD283" s="3058">
        <v>0</v>
      </c>
      <c r="AE283" s="3058">
        <v>2</v>
      </c>
      <c r="AF283" s="3058">
        <v>0</v>
      </c>
      <c r="AG283" s="3058">
        <v>2</v>
      </c>
      <c r="AH283" s="3058">
        <v>3</v>
      </c>
      <c r="AI283" s="3058">
        <v>3</v>
      </c>
      <c r="AJ283" s="3058">
        <v>1</v>
      </c>
      <c r="AK283" s="3058">
        <v>1</v>
      </c>
      <c r="AL283" s="3058">
        <v>1</v>
      </c>
      <c r="AM283" s="3058">
        <f t="shared" ref="AM283:AM288" si="85">SUM(AN283:AW283)</f>
        <v>29</v>
      </c>
      <c r="AN283" s="3058">
        <v>13</v>
      </c>
      <c r="AO283" s="3058">
        <v>2</v>
      </c>
      <c r="AP283" s="3058">
        <v>1</v>
      </c>
      <c r="AQ283" s="3058">
        <v>1</v>
      </c>
      <c r="AR283" s="3058">
        <v>1</v>
      </c>
      <c r="AS283" s="3058">
        <v>4</v>
      </c>
      <c r="AT283" s="3058">
        <v>4</v>
      </c>
      <c r="AU283" s="3058">
        <v>2</v>
      </c>
      <c r="AV283" s="3058">
        <v>0</v>
      </c>
      <c r="AW283" s="3058">
        <v>1</v>
      </c>
      <c r="AX283" s="2891"/>
      <c r="AY283" s="3055">
        <f t="shared" si="82"/>
        <v>0</v>
      </c>
    </row>
    <row r="284" spans="1:51" ht="27" x14ac:dyDescent="0.2">
      <c r="A284" s="2947"/>
      <c r="B284" s="2957"/>
      <c r="C284" s="2892"/>
      <c r="D284" s="2892"/>
      <c r="E284" s="2922"/>
      <c r="F284" s="2893"/>
      <c r="G284" s="2894" t="s">
        <v>3093</v>
      </c>
      <c r="H284" s="2894" t="s">
        <v>3094</v>
      </c>
      <c r="I284" s="2896"/>
      <c r="J284" s="3056">
        <f t="shared" si="83"/>
        <v>1</v>
      </c>
      <c r="K284" s="2898"/>
      <c r="L284" s="2898"/>
      <c r="M284" s="2898">
        <v>1</v>
      </c>
      <c r="N284" s="2898"/>
      <c r="O284" s="2898"/>
      <c r="P284" s="2898"/>
      <c r="Q284" s="2898"/>
      <c r="R284" s="2898"/>
      <c r="S284" s="2898"/>
      <c r="T284" s="2898"/>
      <c r="U284" s="2898"/>
      <c r="V284" s="2898"/>
      <c r="W284" s="3030"/>
      <c r="X284" s="2983">
        <f t="shared" si="81"/>
        <v>1</v>
      </c>
      <c r="Y284" s="2916"/>
      <c r="Z284" s="3058">
        <f t="shared" si="84"/>
        <v>0</v>
      </c>
      <c r="AA284" s="2916">
        <v>0</v>
      </c>
      <c r="AB284" s="2916">
        <v>0</v>
      </c>
      <c r="AC284" s="2916">
        <v>0</v>
      </c>
      <c r="AD284" s="2916">
        <v>0</v>
      </c>
      <c r="AE284" s="2916">
        <v>0</v>
      </c>
      <c r="AF284" s="2916">
        <v>0</v>
      </c>
      <c r="AG284" s="2916">
        <v>0</v>
      </c>
      <c r="AH284" s="2916">
        <v>0</v>
      </c>
      <c r="AI284" s="2916">
        <v>0</v>
      </c>
      <c r="AJ284" s="2916">
        <v>0</v>
      </c>
      <c r="AK284" s="2916">
        <v>0</v>
      </c>
      <c r="AL284" s="2916">
        <v>0</v>
      </c>
      <c r="AM284" s="3058">
        <f t="shared" si="85"/>
        <v>1</v>
      </c>
      <c r="AN284" s="2916">
        <v>1</v>
      </c>
      <c r="AO284" s="2916">
        <v>0</v>
      </c>
      <c r="AP284" s="2916">
        <v>0</v>
      </c>
      <c r="AQ284" s="2916">
        <v>0</v>
      </c>
      <c r="AR284" s="2916">
        <v>0</v>
      </c>
      <c r="AS284" s="2916">
        <v>0</v>
      </c>
      <c r="AT284" s="2916">
        <v>0</v>
      </c>
      <c r="AU284" s="2916">
        <v>0</v>
      </c>
      <c r="AV284" s="2916">
        <v>0</v>
      </c>
      <c r="AW284" s="2916">
        <v>0</v>
      </c>
      <c r="AX284" s="2891"/>
      <c r="AY284" s="3055">
        <f t="shared" si="82"/>
        <v>0</v>
      </c>
    </row>
    <row r="285" spans="1:51" ht="36" x14ac:dyDescent="0.2">
      <c r="A285" s="2947"/>
      <c r="B285" s="2957"/>
      <c r="C285" s="2892"/>
      <c r="D285" s="2892"/>
      <c r="E285" s="2922"/>
      <c r="F285" s="2893"/>
      <c r="G285" s="2894" t="s">
        <v>3095</v>
      </c>
      <c r="H285" s="2894" t="s">
        <v>3096</v>
      </c>
      <c r="I285" s="2896"/>
      <c r="J285" s="3056">
        <f t="shared" si="83"/>
        <v>2</v>
      </c>
      <c r="K285" s="2898">
        <v>1</v>
      </c>
      <c r="L285" s="2898"/>
      <c r="M285" s="2898">
        <v>1</v>
      </c>
      <c r="N285" s="2898"/>
      <c r="O285" s="2898"/>
      <c r="P285" s="2898"/>
      <c r="Q285" s="2898"/>
      <c r="R285" s="2898"/>
      <c r="S285" s="2898"/>
      <c r="T285" s="2898"/>
      <c r="U285" s="2898"/>
      <c r="V285" s="2898"/>
      <c r="W285" s="3030"/>
      <c r="X285" s="2983">
        <f t="shared" si="81"/>
        <v>2</v>
      </c>
      <c r="Y285" s="2916"/>
      <c r="Z285" s="3058">
        <f t="shared" si="84"/>
        <v>1</v>
      </c>
      <c r="AA285" s="2916">
        <v>1</v>
      </c>
      <c r="AB285" s="2916">
        <v>0</v>
      </c>
      <c r="AC285" s="2916">
        <v>0</v>
      </c>
      <c r="AD285" s="2916">
        <v>0</v>
      </c>
      <c r="AE285" s="2916">
        <v>0</v>
      </c>
      <c r="AF285" s="2916">
        <v>0</v>
      </c>
      <c r="AG285" s="2916">
        <v>0</v>
      </c>
      <c r="AH285" s="2916">
        <v>0</v>
      </c>
      <c r="AI285" s="2916">
        <v>0</v>
      </c>
      <c r="AJ285" s="2916">
        <v>0</v>
      </c>
      <c r="AK285" s="2916">
        <v>0</v>
      </c>
      <c r="AL285" s="2916">
        <v>0</v>
      </c>
      <c r="AM285" s="3058">
        <f t="shared" si="85"/>
        <v>1</v>
      </c>
      <c r="AN285" s="2916">
        <v>1</v>
      </c>
      <c r="AO285" s="2916">
        <v>0</v>
      </c>
      <c r="AP285" s="2916">
        <v>0</v>
      </c>
      <c r="AQ285" s="2916">
        <v>0</v>
      </c>
      <c r="AR285" s="2916">
        <v>0</v>
      </c>
      <c r="AS285" s="2916">
        <v>0</v>
      </c>
      <c r="AT285" s="2916">
        <v>0</v>
      </c>
      <c r="AU285" s="2916">
        <v>0</v>
      </c>
      <c r="AV285" s="2916">
        <v>0</v>
      </c>
      <c r="AW285" s="2916">
        <v>0</v>
      </c>
      <c r="AX285" s="2891"/>
      <c r="AY285" s="3055">
        <f t="shared" si="82"/>
        <v>0</v>
      </c>
    </row>
    <row r="286" spans="1:51" ht="45" x14ac:dyDescent="0.2">
      <c r="A286" s="2947"/>
      <c r="B286" s="2957"/>
      <c r="C286" s="2892"/>
      <c r="D286" s="2892"/>
      <c r="E286" s="2922"/>
      <c r="F286" s="2893"/>
      <c r="G286" s="2894" t="s">
        <v>3097</v>
      </c>
      <c r="H286" s="2894" t="s">
        <v>3098</v>
      </c>
      <c r="I286" s="2896"/>
      <c r="J286" s="2898">
        <f t="shared" si="83"/>
        <v>2</v>
      </c>
      <c r="K286" s="2898"/>
      <c r="L286" s="2898">
        <v>1</v>
      </c>
      <c r="M286" s="2898"/>
      <c r="N286" s="2898">
        <v>1</v>
      </c>
      <c r="O286" s="2898"/>
      <c r="P286" s="2898"/>
      <c r="Q286" s="2898"/>
      <c r="R286" s="2898"/>
      <c r="S286" s="2898"/>
      <c r="T286" s="2898"/>
      <c r="U286" s="2898"/>
      <c r="V286" s="2898"/>
      <c r="W286" s="3030"/>
      <c r="X286" s="2983">
        <f t="shared" si="81"/>
        <v>2</v>
      </c>
      <c r="Y286" s="2916"/>
      <c r="Z286" s="3058">
        <f t="shared" si="84"/>
        <v>2</v>
      </c>
      <c r="AA286" s="2916">
        <v>2</v>
      </c>
      <c r="AB286" s="2916">
        <v>0</v>
      </c>
      <c r="AC286" s="2916">
        <v>0</v>
      </c>
      <c r="AD286" s="2916">
        <v>0</v>
      </c>
      <c r="AE286" s="2916">
        <v>0</v>
      </c>
      <c r="AF286" s="2916">
        <v>0</v>
      </c>
      <c r="AG286" s="2916">
        <v>0</v>
      </c>
      <c r="AH286" s="2916">
        <v>0</v>
      </c>
      <c r="AI286" s="2916">
        <v>0</v>
      </c>
      <c r="AJ286" s="2916">
        <v>0</v>
      </c>
      <c r="AK286" s="2916">
        <v>0</v>
      </c>
      <c r="AL286" s="2916">
        <v>0</v>
      </c>
      <c r="AM286" s="3058">
        <f t="shared" si="85"/>
        <v>0</v>
      </c>
      <c r="AN286" s="2916">
        <v>0</v>
      </c>
      <c r="AO286" s="2916">
        <v>0</v>
      </c>
      <c r="AP286" s="2916">
        <v>0</v>
      </c>
      <c r="AQ286" s="2916">
        <v>0</v>
      </c>
      <c r="AR286" s="2916">
        <v>0</v>
      </c>
      <c r="AS286" s="2916">
        <v>0</v>
      </c>
      <c r="AT286" s="2916">
        <v>0</v>
      </c>
      <c r="AU286" s="2916">
        <v>0</v>
      </c>
      <c r="AV286" s="2916">
        <v>0</v>
      </c>
      <c r="AW286" s="2916">
        <v>0</v>
      </c>
      <c r="AX286" s="2891"/>
      <c r="AY286" s="3055">
        <f t="shared" si="82"/>
        <v>0</v>
      </c>
    </row>
    <row r="287" spans="1:51" ht="45" x14ac:dyDescent="0.2">
      <c r="A287" s="2947"/>
      <c r="B287" s="2957"/>
      <c r="C287" s="2892"/>
      <c r="D287" s="2892"/>
      <c r="E287" s="2922"/>
      <c r="F287" s="2893"/>
      <c r="G287" s="2894" t="s">
        <v>3099</v>
      </c>
      <c r="H287" s="2894" t="s">
        <v>3100</v>
      </c>
      <c r="I287" s="2896"/>
      <c r="J287" s="3056">
        <f t="shared" si="83"/>
        <v>1</v>
      </c>
      <c r="K287" s="2898"/>
      <c r="L287" s="2898">
        <v>1</v>
      </c>
      <c r="M287" s="2898"/>
      <c r="N287" s="2898"/>
      <c r="O287" s="2898"/>
      <c r="P287" s="2898"/>
      <c r="Q287" s="2898"/>
      <c r="R287" s="2898"/>
      <c r="S287" s="2898"/>
      <c r="T287" s="2898"/>
      <c r="U287" s="2898"/>
      <c r="V287" s="2898"/>
      <c r="W287" s="3030"/>
      <c r="X287" s="2983">
        <f t="shared" si="81"/>
        <v>1</v>
      </c>
      <c r="Y287" s="2916"/>
      <c r="Z287" s="3058">
        <f t="shared" si="84"/>
        <v>1</v>
      </c>
      <c r="AA287" s="2916">
        <v>1</v>
      </c>
      <c r="AB287" s="2916">
        <v>0</v>
      </c>
      <c r="AC287" s="2916">
        <v>0</v>
      </c>
      <c r="AD287" s="2916">
        <v>0</v>
      </c>
      <c r="AE287" s="2916">
        <v>0</v>
      </c>
      <c r="AF287" s="2916">
        <v>0</v>
      </c>
      <c r="AG287" s="2916">
        <v>0</v>
      </c>
      <c r="AH287" s="2916">
        <v>0</v>
      </c>
      <c r="AI287" s="2916">
        <v>0</v>
      </c>
      <c r="AJ287" s="2916">
        <v>0</v>
      </c>
      <c r="AK287" s="2916">
        <v>0</v>
      </c>
      <c r="AL287" s="2916">
        <v>0</v>
      </c>
      <c r="AM287" s="3058">
        <f t="shared" si="85"/>
        <v>0</v>
      </c>
      <c r="AN287" s="2916">
        <v>0</v>
      </c>
      <c r="AO287" s="2916">
        <v>0</v>
      </c>
      <c r="AP287" s="2916">
        <v>0</v>
      </c>
      <c r="AQ287" s="2916">
        <v>0</v>
      </c>
      <c r="AR287" s="2916">
        <v>0</v>
      </c>
      <c r="AS287" s="2916">
        <v>0</v>
      </c>
      <c r="AT287" s="2916">
        <v>0</v>
      </c>
      <c r="AU287" s="2916">
        <v>0</v>
      </c>
      <c r="AV287" s="2916">
        <v>0</v>
      </c>
      <c r="AW287" s="2916">
        <v>0</v>
      </c>
      <c r="AX287" s="2891"/>
      <c r="AY287" s="3055">
        <f t="shared" si="82"/>
        <v>0</v>
      </c>
    </row>
    <row r="288" spans="1:51" ht="28.5" customHeight="1" x14ac:dyDescent="0.2">
      <c r="A288" s="2947"/>
      <c r="B288" s="2957"/>
      <c r="C288" s="2901"/>
      <c r="D288" s="2901"/>
      <c r="E288" s="2926"/>
      <c r="F288" s="2902"/>
      <c r="G288" s="2894" t="s">
        <v>3101</v>
      </c>
      <c r="H288" s="2894" t="s">
        <v>3102</v>
      </c>
      <c r="I288" s="2903"/>
      <c r="J288" s="2898">
        <f t="shared" si="83"/>
        <v>0</v>
      </c>
      <c r="K288" s="2898"/>
      <c r="L288" s="2898"/>
      <c r="M288" s="2898"/>
      <c r="N288" s="2898"/>
      <c r="O288" s="2898"/>
      <c r="P288" s="2898"/>
      <c r="Q288" s="2898"/>
      <c r="R288" s="2898"/>
      <c r="S288" s="2898"/>
      <c r="T288" s="2898"/>
      <c r="U288" s="2898"/>
      <c r="V288" s="2898"/>
      <c r="W288" s="3030"/>
      <c r="X288" s="2983">
        <f t="shared" si="81"/>
        <v>0</v>
      </c>
      <c r="Y288" s="2916"/>
      <c r="Z288" s="3058">
        <f t="shared" si="84"/>
        <v>0</v>
      </c>
      <c r="AA288" s="2916">
        <v>0</v>
      </c>
      <c r="AB288" s="2916">
        <v>0</v>
      </c>
      <c r="AC288" s="2916">
        <v>0</v>
      </c>
      <c r="AD288" s="2916">
        <v>0</v>
      </c>
      <c r="AE288" s="2916">
        <v>0</v>
      </c>
      <c r="AF288" s="2916">
        <v>0</v>
      </c>
      <c r="AG288" s="2916">
        <v>0</v>
      </c>
      <c r="AH288" s="2916">
        <v>0</v>
      </c>
      <c r="AI288" s="2916">
        <v>0</v>
      </c>
      <c r="AJ288" s="2916">
        <v>0</v>
      </c>
      <c r="AK288" s="2916">
        <v>0</v>
      </c>
      <c r="AL288" s="2916">
        <v>0</v>
      </c>
      <c r="AM288" s="3058">
        <f t="shared" si="85"/>
        <v>0</v>
      </c>
      <c r="AN288" s="2916">
        <v>0</v>
      </c>
      <c r="AO288" s="2916">
        <v>0</v>
      </c>
      <c r="AP288" s="2916">
        <v>0</v>
      </c>
      <c r="AQ288" s="2916">
        <v>0</v>
      </c>
      <c r="AR288" s="2916">
        <v>0</v>
      </c>
      <c r="AS288" s="2916">
        <v>0</v>
      </c>
      <c r="AT288" s="2916">
        <v>0</v>
      </c>
      <c r="AU288" s="2916">
        <v>0</v>
      </c>
      <c r="AV288" s="2916">
        <v>0</v>
      </c>
      <c r="AW288" s="2916">
        <v>0</v>
      </c>
      <c r="AX288" s="2891"/>
      <c r="AY288" s="3055">
        <f t="shared" si="82"/>
        <v>0</v>
      </c>
    </row>
    <row r="289" spans="1:51" s="3023" customFormat="1" ht="36" x14ac:dyDescent="0.2">
      <c r="A289" s="2947"/>
      <c r="B289" s="2957"/>
      <c r="C289" s="2882">
        <v>3043974</v>
      </c>
      <c r="D289" s="2957" t="s">
        <v>717</v>
      </c>
      <c r="E289" s="3054">
        <v>5000084</v>
      </c>
      <c r="F289" s="2957" t="s">
        <v>717</v>
      </c>
      <c r="G289" s="2980" t="s">
        <v>3103</v>
      </c>
      <c r="H289" s="2981" t="s">
        <v>708</v>
      </c>
      <c r="I289" s="2887" t="s">
        <v>596</v>
      </c>
      <c r="J289" s="2982">
        <f>+J290</f>
        <v>2</v>
      </c>
      <c r="K289" s="2982">
        <f>+K290</f>
        <v>1</v>
      </c>
      <c r="L289" s="2982">
        <f>+L290</f>
        <v>0</v>
      </c>
      <c r="M289" s="2982">
        <f>+M290</f>
        <v>0</v>
      </c>
      <c r="N289" s="2982">
        <f>+N290</f>
        <v>1</v>
      </c>
      <c r="O289" s="3057">
        <v>117</v>
      </c>
      <c r="P289" s="2890">
        <v>19221.57</v>
      </c>
      <c r="Q289" s="2890">
        <v>0</v>
      </c>
      <c r="R289" s="2890">
        <v>0</v>
      </c>
      <c r="S289" s="2890">
        <v>0</v>
      </c>
      <c r="T289" s="2890">
        <v>0</v>
      </c>
      <c r="U289" s="2890">
        <f>+Q289-P289</f>
        <v>-19221.57</v>
      </c>
      <c r="V289" s="2890">
        <v>0</v>
      </c>
      <c r="W289" s="3020"/>
      <c r="X289" s="3020">
        <f t="shared" si="81"/>
        <v>2</v>
      </c>
      <c r="Y289" s="3021">
        <f t="shared" ref="Y289:AW289" si="86">+Y290</f>
        <v>0</v>
      </c>
      <c r="Z289" s="3021">
        <f t="shared" si="86"/>
        <v>1</v>
      </c>
      <c r="AA289" s="3021">
        <f t="shared" si="86"/>
        <v>1</v>
      </c>
      <c r="AB289" s="3021">
        <f t="shared" si="86"/>
        <v>0</v>
      </c>
      <c r="AC289" s="3021">
        <f t="shared" si="86"/>
        <v>0</v>
      </c>
      <c r="AD289" s="3021">
        <f t="shared" si="86"/>
        <v>0</v>
      </c>
      <c r="AE289" s="3021">
        <f t="shared" si="86"/>
        <v>0</v>
      </c>
      <c r="AF289" s="3021">
        <f t="shared" si="86"/>
        <v>0</v>
      </c>
      <c r="AG289" s="3021">
        <f t="shared" si="86"/>
        <v>0</v>
      </c>
      <c r="AH289" s="3021">
        <f t="shared" si="86"/>
        <v>0</v>
      </c>
      <c r="AI289" s="3021">
        <f t="shared" si="86"/>
        <v>0</v>
      </c>
      <c r="AJ289" s="3021">
        <f t="shared" si="86"/>
        <v>0</v>
      </c>
      <c r="AK289" s="3021">
        <f t="shared" si="86"/>
        <v>0</v>
      </c>
      <c r="AL289" s="3021">
        <f t="shared" si="86"/>
        <v>0</v>
      </c>
      <c r="AM289" s="3021">
        <f t="shared" si="86"/>
        <v>1</v>
      </c>
      <c r="AN289" s="3021">
        <f t="shared" si="86"/>
        <v>1</v>
      </c>
      <c r="AO289" s="3021">
        <f t="shared" si="86"/>
        <v>0</v>
      </c>
      <c r="AP289" s="3021">
        <f t="shared" si="86"/>
        <v>0</v>
      </c>
      <c r="AQ289" s="3021">
        <f t="shared" si="86"/>
        <v>0</v>
      </c>
      <c r="AR289" s="3021">
        <f t="shared" si="86"/>
        <v>0</v>
      </c>
      <c r="AS289" s="3021">
        <f t="shared" si="86"/>
        <v>0</v>
      </c>
      <c r="AT289" s="3021">
        <f t="shared" si="86"/>
        <v>0</v>
      </c>
      <c r="AU289" s="3021">
        <f t="shared" si="86"/>
        <v>0</v>
      </c>
      <c r="AV289" s="3021">
        <f t="shared" si="86"/>
        <v>0</v>
      </c>
      <c r="AW289" s="3021">
        <f t="shared" si="86"/>
        <v>0</v>
      </c>
      <c r="AX289" s="3022">
        <v>2</v>
      </c>
      <c r="AY289" s="3055">
        <f t="shared" si="82"/>
        <v>0</v>
      </c>
    </row>
    <row r="290" spans="1:51" ht="18" x14ac:dyDescent="0.2">
      <c r="A290" s="2947"/>
      <c r="B290" s="2957"/>
      <c r="C290" s="2882"/>
      <c r="D290" s="2957"/>
      <c r="E290" s="3054"/>
      <c r="F290" s="2957"/>
      <c r="G290" s="2894" t="s">
        <v>710</v>
      </c>
      <c r="H290" s="2894" t="s">
        <v>3104</v>
      </c>
      <c r="I290" s="2896"/>
      <c r="J290" s="3056">
        <f>SUM(K290:N290)</f>
        <v>2</v>
      </c>
      <c r="K290" s="2898">
        <v>1</v>
      </c>
      <c r="L290" s="2898"/>
      <c r="M290" s="2898"/>
      <c r="N290" s="2898">
        <v>1</v>
      </c>
      <c r="O290" s="2898"/>
      <c r="P290" s="2898"/>
      <c r="Q290" s="2898"/>
      <c r="R290" s="2898"/>
      <c r="S290" s="2898"/>
      <c r="T290" s="2898"/>
      <c r="U290" s="2898"/>
      <c r="V290" s="2898"/>
      <c r="W290" s="3030"/>
      <c r="X290" s="2983">
        <f t="shared" si="81"/>
        <v>2</v>
      </c>
      <c r="Y290" s="2916"/>
      <c r="Z290" s="2916">
        <v>1</v>
      </c>
      <c r="AA290" s="2916">
        <v>1</v>
      </c>
      <c r="AB290" s="2916">
        <v>0</v>
      </c>
      <c r="AC290" s="2916">
        <v>0</v>
      </c>
      <c r="AD290" s="2916">
        <v>0</v>
      </c>
      <c r="AE290" s="2916">
        <v>0</v>
      </c>
      <c r="AF290" s="2916">
        <v>0</v>
      </c>
      <c r="AG290" s="2916">
        <v>0</v>
      </c>
      <c r="AH290" s="2916">
        <v>0</v>
      </c>
      <c r="AI290" s="2916">
        <v>0</v>
      </c>
      <c r="AJ290" s="2916">
        <v>0</v>
      </c>
      <c r="AK290" s="2916">
        <v>0</v>
      </c>
      <c r="AL290" s="2916">
        <v>0</v>
      </c>
      <c r="AM290" s="2916">
        <v>1</v>
      </c>
      <c r="AN290" s="2916">
        <v>1</v>
      </c>
      <c r="AO290" s="2916">
        <v>0</v>
      </c>
      <c r="AP290" s="2916">
        <v>0</v>
      </c>
      <c r="AQ290" s="2916">
        <v>0</v>
      </c>
      <c r="AR290" s="2916">
        <v>0</v>
      </c>
      <c r="AS290" s="2916">
        <v>0</v>
      </c>
      <c r="AT290" s="2916">
        <v>0</v>
      </c>
      <c r="AU290" s="2916">
        <v>0</v>
      </c>
      <c r="AV290" s="2916">
        <v>0</v>
      </c>
      <c r="AW290" s="2916">
        <v>0</v>
      </c>
      <c r="AX290" s="2891"/>
      <c r="AY290" s="3055">
        <f t="shared" si="82"/>
        <v>0</v>
      </c>
    </row>
    <row r="291" spans="1:51" ht="18" x14ac:dyDescent="0.2">
      <c r="A291" s="2947"/>
      <c r="B291" s="2957"/>
      <c r="C291" s="2882"/>
      <c r="D291" s="2957"/>
      <c r="E291" s="3054"/>
      <c r="F291" s="2957"/>
      <c r="G291" s="2894" t="s">
        <v>712</v>
      </c>
      <c r="H291" s="2894" t="s">
        <v>3105</v>
      </c>
      <c r="I291" s="2896"/>
      <c r="J291" s="2898">
        <f>SUM(K291:N291)</f>
        <v>0</v>
      </c>
      <c r="K291" s="2898"/>
      <c r="L291" s="2898"/>
      <c r="M291" s="2898"/>
      <c r="N291" s="2898"/>
      <c r="O291" s="2898"/>
      <c r="P291" s="2898"/>
      <c r="Q291" s="2898"/>
      <c r="R291" s="2898"/>
      <c r="S291" s="2898"/>
      <c r="T291" s="2898"/>
      <c r="U291" s="2898"/>
      <c r="V291" s="2898"/>
      <c r="W291" s="3030"/>
      <c r="X291" s="2983">
        <f t="shared" si="81"/>
        <v>0</v>
      </c>
      <c r="Y291" s="2916"/>
      <c r="Z291" s="2916">
        <v>0</v>
      </c>
      <c r="AA291" s="2916">
        <v>0</v>
      </c>
      <c r="AB291" s="2916">
        <v>0</v>
      </c>
      <c r="AC291" s="2916">
        <v>0</v>
      </c>
      <c r="AD291" s="2916">
        <v>0</v>
      </c>
      <c r="AE291" s="2916">
        <v>0</v>
      </c>
      <c r="AF291" s="2916">
        <v>0</v>
      </c>
      <c r="AG291" s="2916">
        <v>0</v>
      </c>
      <c r="AH291" s="2916">
        <v>0</v>
      </c>
      <c r="AI291" s="2916">
        <v>0</v>
      </c>
      <c r="AJ291" s="2916">
        <v>0</v>
      </c>
      <c r="AK291" s="2916">
        <v>0</v>
      </c>
      <c r="AL291" s="2916">
        <v>0</v>
      </c>
      <c r="AM291" s="2916">
        <v>0</v>
      </c>
      <c r="AN291" s="2916">
        <v>0</v>
      </c>
      <c r="AO291" s="2916">
        <v>0</v>
      </c>
      <c r="AP291" s="2916">
        <v>0</v>
      </c>
      <c r="AQ291" s="2916">
        <v>0</v>
      </c>
      <c r="AR291" s="2916">
        <v>0</v>
      </c>
      <c r="AS291" s="2916">
        <v>0</v>
      </c>
      <c r="AT291" s="2916">
        <v>0</v>
      </c>
      <c r="AU291" s="2916">
        <v>0</v>
      </c>
      <c r="AV291" s="2916">
        <v>0</v>
      </c>
      <c r="AW291" s="2916">
        <v>0</v>
      </c>
      <c r="AX291" s="2891"/>
      <c r="AY291" s="3055">
        <f t="shared" si="82"/>
        <v>0</v>
      </c>
    </row>
    <row r="292" spans="1:51" ht="18" x14ac:dyDescent="0.2">
      <c r="A292" s="2947"/>
      <c r="B292" s="2957"/>
      <c r="C292" s="2882"/>
      <c r="D292" s="2957"/>
      <c r="E292" s="3054"/>
      <c r="F292" s="2957"/>
      <c r="G292" s="2894" t="s">
        <v>714</v>
      </c>
      <c r="H292" s="2894" t="s">
        <v>3106</v>
      </c>
      <c r="I292" s="2896"/>
      <c r="J292" s="2898">
        <f>SUM(K292:N292)</f>
        <v>0</v>
      </c>
      <c r="K292" s="2898"/>
      <c r="L292" s="2898"/>
      <c r="M292" s="2898"/>
      <c r="N292" s="2898"/>
      <c r="O292" s="2898"/>
      <c r="P292" s="2898"/>
      <c r="Q292" s="2898"/>
      <c r="R292" s="2898"/>
      <c r="S292" s="2898"/>
      <c r="T292" s="2898"/>
      <c r="U292" s="2898"/>
      <c r="V292" s="2898"/>
      <c r="W292" s="3030"/>
      <c r="X292" s="2983">
        <f t="shared" si="81"/>
        <v>0</v>
      </c>
      <c r="Y292" s="2916"/>
      <c r="Z292" s="2916">
        <v>0</v>
      </c>
      <c r="AA292" s="2916">
        <v>0</v>
      </c>
      <c r="AB292" s="2916">
        <v>0</v>
      </c>
      <c r="AC292" s="2916">
        <v>0</v>
      </c>
      <c r="AD292" s="2916">
        <v>0</v>
      </c>
      <c r="AE292" s="2916">
        <v>0</v>
      </c>
      <c r="AF292" s="2916">
        <v>0</v>
      </c>
      <c r="AG292" s="2916">
        <v>0</v>
      </c>
      <c r="AH292" s="2916">
        <v>0</v>
      </c>
      <c r="AI292" s="2916">
        <v>0</v>
      </c>
      <c r="AJ292" s="2916">
        <v>0</v>
      </c>
      <c r="AK292" s="2916">
        <v>0</v>
      </c>
      <c r="AL292" s="2916">
        <v>0</v>
      </c>
      <c r="AM292" s="2916">
        <v>0</v>
      </c>
      <c r="AN292" s="2916">
        <v>0</v>
      </c>
      <c r="AO292" s="2916">
        <v>0</v>
      </c>
      <c r="AP292" s="2916">
        <v>0</v>
      </c>
      <c r="AQ292" s="2916">
        <v>0</v>
      </c>
      <c r="AR292" s="2916">
        <v>0</v>
      </c>
      <c r="AS292" s="2916">
        <v>0</v>
      </c>
      <c r="AT292" s="2916">
        <v>0</v>
      </c>
      <c r="AU292" s="2916">
        <v>0</v>
      </c>
      <c r="AV292" s="2916">
        <v>0</v>
      </c>
      <c r="AW292" s="2916">
        <v>0</v>
      </c>
      <c r="AX292" s="2891"/>
      <c r="AY292" s="3055">
        <f t="shared" si="82"/>
        <v>0</v>
      </c>
    </row>
    <row r="293" spans="1:51" s="3023" customFormat="1" ht="45" x14ac:dyDescent="0.2">
      <c r="A293" s="2947"/>
      <c r="B293" s="2957"/>
      <c r="C293" s="2882">
        <v>3000616</v>
      </c>
      <c r="D293" s="2957" t="s">
        <v>707</v>
      </c>
      <c r="E293" s="3054">
        <v>5004440</v>
      </c>
      <c r="F293" s="2957" t="s">
        <v>708</v>
      </c>
      <c r="G293" s="2980" t="s">
        <v>3107</v>
      </c>
      <c r="H293" s="2981" t="s">
        <v>717</v>
      </c>
      <c r="I293" s="2887" t="s">
        <v>596</v>
      </c>
      <c r="J293" s="2982">
        <f>SUM(J294:J295)</f>
        <v>70</v>
      </c>
      <c r="K293" s="2982">
        <f>SUM(K294:K295)</f>
        <v>16</v>
      </c>
      <c r="L293" s="2982">
        <f>SUM(L294:L295)</f>
        <v>19</v>
      </c>
      <c r="M293" s="2982">
        <f>SUM(M294:M295)</f>
        <v>18</v>
      </c>
      <c r="N293" s="2982">
        <f>SUM(N294:N295)</f>
        <v>17</v>
      </c>
      <c r="O293" s="3057">
        <v>115</v>
      </c>
      <c r="P293" s="2890">
        <v>5964.28</v>
      </c>
      <c r="Q293" s="2890">
        <v>0</v>
      </c>
      <c r="R293" s="2890">
        <v>0</v>
      </c>
      <c r="S293" s="2890">
        <v>0</v>
      </c>
      <c r="T293" s="2890">
        <v>0</v>
      </c>
      <c r="U293" s="2890">
        <f>+Q293-P293</f>
        <v>-5964.28</v>
      </c>
      <c r="V293" s="2890">
        <v>0</v>
      </c>
      <c r="W293" s="3020"/>
      <c r="X293" s="3020">
        <f t="shared" si="81"/>
        <v>70</v>
      </c>
      <c r="Y293" s="3021">
        <f t="shared" ref="Y293:AW293" si="87">SUM(Y294:Y295)</f>
        <v>0</v>
      </c>
      <c r="Z293" s="3021">
        <f t="shared" si="87"/>
        <v>35</v>
      </c>
      <c r="AA293" s="3021">
        <f t="shared" si="87"/>
        <v>35</v>
      </c>
      <c r="AB293" s="3021">
        <f t="shared" si="87"/>
        <v>0</v>
      </c>
      <c r="AC293" s="3021">
        <f t="shared" si="87"/>
        <v>0</v>
      </c>
      <c r="AD293" s="3021">
        <f t="shared" si="87"/>
        <v>0</v>
      </c>
      <c r="AE293" s="3021">
        <f t="shared" si="87"/>
        <v>0</v>
      </c>
      <c r="AF293" s="3021">
        <f t="shared" si="87"/>
        <v>0</v>
      </c>
      <c r="AG293" s="3021">
        <f t="shared" si="87"/>
        <v>0</v>
      </c>
      <c r="AH293" s="3021">
        <f t="shared" si="87"/>
        <v>0</v>
      </c>
      <c r="AI293" s="3021">
        <f t="shared" si="87"/>
        <v>0</v>
      </c>
      <c r="AJ293" s="3021">
        <f t="shared" si="87"/>
        <v>0</v>
      </c>
      <c r="AK293" s="3021">
        <f t="shared" si="87"/>
        <v>0</v>
      </c>
      <c r="AL293" s="3021">
        <f t="shared" si="87"/>
        <v>0</v>
      </c>
      <c r="AM293" s="3021">
        <f t="shared" si="87"/>
        <v>35</v>
      </c>
      <c r="AN293" s="3021">
        <f t="shared" si="87"/>
        <v>35</v>
      </c>
      <c r="AO293" s="3021">
        <f t="shared" si="87"/>
        <v>0</v>
      </c>
      <c r="AP293" s="3021">
        <f t="shared" si="87"/>
        <v>0</v>
      </c>
      <c r="AQ293" s="3021">
        <f t="shared" si="87"/>
        <v>0</v>
      </c>
      <c r="AR293" s="3021">
        <f t="shared" si="87"/>
        <v>0</v>
      </c>
      <c r="AS293" s="3021">
        <f t="shared" si="87"/>
        <v>0</v>
      </c>
      <c r="AT293" s="3021">
        <f t="shared" si="87"/>
        <v>0</v>
      </c>
      <c r="AU293" s="3021">
        <f t="shared" si="87"/>
        <v>0</v>
      </c>
      <c r="AV293" s="3021">
        <f t="shared" si="87"/>
        <v>0</v>
      </c>
      <c r="AW293" s="3021">
        <f t="shared" si="87"/>
        <v>0</v>
      </c>
      <c r="AX293" s="3022">
        <v>70</v>
      </c>
      <c r="AY293" s="3055">
        <f t="shared" si="82"/>
        <v>0</v>
      </c>
    </row>
    <row r="294" spans="1:51" ht="18" x14ac:dyDescent="0.2">
      <c r="A294" s="2947"/>
      <c r="B294" s="2957"/>
      <c r="C294" s="2882"/>
      <c r="D294" s="2957"/>
      <c r="E294" s="3054"/>
      <c r="F294" s="2957"/>
      <c r="G294" s="2894" t="s">
        <v>720</v>
      </c>
      <c r="H294" s="2894" t="s">
        <v>3108</v>
      </c>
      <c r="I294" s="2896"/>
      <c r="J294" s="3056">
        <f>SUM(K294:N294)</f>
        <v>60</v>
      </c>
      <c r="K294" s="3083">
        <v>14</v>
      </c>
      <c r="L294" s="3083">
        <v>16</v>
      </c>
      <c r="M294" s="3083">
        <v>15</v>
      </c>
      <c r="N294" s="3083">
        <v>15</v>
      </c>
      <c r="O294" s="2898"/>
      <c r="P294" s="2898"/>
      <c r="Q294" s="2898"/>
      <c r="R294" s="2898"/>
      <c r="S294" s="2898"/>
      <c r="T294" s="2898"/>
      <c r="U294" s="2898"/>
      <c r="V294" s="2898"/>
      <c r="W294" s="3030"/>
      <c r="X294" s="2983">
        <f t="shared" si="81"/>
        <v>60</v>
      </c>
      <c r="Y294" s="2916"/>
      <c r="Z294" s="3058">
        <f>SUM(AA294:AL294)</f>
        <v>30</v>
      </c>
      <c r="AA294" s="3058">
        <v>30</v>
      </c>
      <c r="AB294" s="2916">
        <v>0</v>
      </c>
      <c r="AC294" s="2916">
        <v>0</v>
      </c>
      <c r="AD294" s="2916">
        <v>0</v>
      </c>
      <c r="AE294" s="2916">
        <v>0</v>
      </c>
      <c r="AF294" s="2916">
        <v>0</v>
      </c>
      <c r="AG294" s="2916">
        <v>0</v>
      </c>
      <c r="AH294" s="2916">
        <v>0</v>
      </c>
      <c r="AI294" s="2916">
        <v>0</v>
      </c>
      <c r="AJ294" s="2916">
        <v>0</v>
      </c>
      <c r="AK294" s="2916">
        <v>0</v>
      </c>
      <c r="AL294" s="2916">
        <v>0</v>
      </c>
      <c r="AM294" s="3058">
        <f>SUM(AN294:AW294)</f>
        <v>30</v>
      </c>
      <c r="AN294" s="3058">
        <v>30</v>
      </c>
      <c r="AO294" s="2916">
        <v>0</v>
      </c>
      <c r="AP294" s="2916">
        <v>0</v>
      </c>
      <c r="AQ294" s="2916">
        <v>0</v>
      </c>
      <c r="AR294" s="2916">
        <v>0</v>
      </c>
      <c r="AS294" s="2916">
        <v>0</v>
      </c>
      <c r="AT294" s="2916">
        <v>0</v>
      </c>
      <c r="AU294" s="2916">
        <v>0</v>
      </c>
      <c r="AV294" s="2916">
        <v>0</v>
      </c>
      <c r="AW294" s="2916">
        <v>0</v>
      </c>
      <c r="AX294" s="2891"/>
      <c r="AY294" s="3055">
        <f t="shared" si="82"/>
        <v>0</v>
      </c>
    </row>
    <row r="295" spans="1:51" ht="27" x14ac:dyDescent="0.2">
      <c r="A295" s="2947"/>
      <c r="B295" s="2957"/>
      <c r="C295" s="2882"/>
      <c r="D295" s="2957"/>
      <c r="E295" s="3054"/>
      <c r="F295" s="2957"/>
      <c r="G295" s="2894" t="s">
        <v>718</v>
      </c>
      <c r="H295" s="2894" t="s">
        <v>3109</v>
      </c>
      <c r="I295" s="2896"/>
      <c r="J295" s="3056">
        <f>SUM(K295:N295)</f>
        <v>10</v>
      </c>
      <c r="K295" s="2898">
        <v>2</v>
      </c>
      <c r="L295" s="2898">
        <v>3</v>
      </c>
      <c r="M295" s="2898">
        <v>3</v>
      </c>
      <c r="N295" s="2898">
        <v>2</v>
      </c>
      <c r="O295" s="2898"/>
      <c r="P295" s="2898"/>
      <c r="Q295" s="2898"/>
      <c r="R295" s="2898"/>
      <c r="S295" s="2898"/>
      <c r="T295" s="2898"/>
      <c r="U295" s="2898"/>
      <c r="V295" s="2898"/>
      <c r="W295" s="3030"/>
      <c r="X295" s="2983">
        <f t="shared" si="81"/>
        <v>10</v>
      </c>
      <c r="Y295" s="2916"/>
      <c r="Z295" s="3058">
        <f>SUM(AA295:AL295)</f>
        <v>5</v>
      </c>
      <c r="AA295" s="2916">
        <v>5</v>
      </c>
      <c r="AB295" s="2916">
        <v>0</v>
      </c>
      <c r="AC295" s="2916">
        <v>0</v>
      </c>
      <c r="AD295" s="2916">
        <v>0</v>
      </c>
      <c r="AE295" s="2916">
        <v>0</v>
      </c>
      <c r="AF295" s="2916">
        <v>0</v>
      </c>
      <c r="AG295" s="2916">
        <v>0</v>
      </c>
      <c r="AH295" s="2916">
        <v>0</v>
      </c>
      <c r="AI295" s="2916">
        <v>0</v>
      </c>
      <c r="AJ295" s="2916">
        <v>0</v>
      </c>
      <c r="AK295" s="2916">
        <v>0</v>
      </c>
      <c r="AL295" s="2916">
        <v>0</v>
      </c>
      <c r="AM295" s="3058">
        <f>SUM(AN295:AW295)</f>
        <v>5</v>
      </c>
      <c r="AN295" s="2916">
        <v>5</v>
      </c>
      <c r="AO295" s="2916">
        <v>0</v>
      </c>
      <c r="AP295" s="2916">
        <v>0</v>
      </c>
      <c r="AQ295" s="2916">
        <v>0</v>
      </c>
      <c r="AR295" s="2916">
        <v>0</v>
      </c>
      <c r="AS295" s="2916">
        <v>0</v>
      </c>
      <c r="AT295" s="2916">
        <v>0</v>
      </c>
      <c r="AU295" s="2916">
        <v>0</v>
      </c>
      <c r="AV295" s="2916">
        <v>0</v>
      </c>
      <c r="AW295" s="2916">
        <v>0</v>
      </c>
      <c r="AX295" s="2891"/>
      <c r="AY295" s="3055">
        <f t="shared" si="82"/>
        <v>0</v>
      </c>
    </row>
    <row r="296" spans="1:51" ht="27" x14ac:dyDescent="0.2">
      <c r="A296" s="2947"/>
      <c r="B296" s="2957"/>
      <c r="C296" s="2882"/>
      <c r="D296" s="2957"/>
      <c r="E296" s="3054"/>
      <c r="F296" s="2957"/>
      <c r="G296" s="2894" t="s">
        <v>722</v>
      </c>
      <c r="H296" s="2894" t="s">
        <v>3110</v>
      </c>
      <c r="I296" s="2896"/>
      <c r="J296" s="2898">
        <f>SUM(K296:N296)</f>
        <v>10</v>
      </c>
      <c r="K296" s="2898">
        <v>2</v>
      </c>
      <c r="L296" s="2898">
        <v>2</v>
      </c>
      <c r="M296" s="2898">
        <v>3</v>
      </c>
      <c r="N296" s="2898">
        <v>3</v>
      </c>
      <c r="O296" s="2898"/>
      <c r="P296" s="2898"/>
      <c r="Q296" s="2898"/>
      <c r="R296" s="2898"/>
      <c r="S296" s="2898"/>
      <c r="T296" s="2898"/>
      <c r="U296" s="2898"/>
      <c r="V296" s="2898"/>
      <c r="W296" s="3030"/>
      <c r="X296" s="2983">
        <f t="shared" si="81"/>
        <v>10</v>
      </c>
      <c r="Y296" s="2916"/>
      <c r="Z296" s="3058">
        <f>SUM(AA296:AL296)</f>
        <v>5</v>
      </c>
      <c r="AA296" s="2916">
        <v>5</v>
      </c>
      <c r="AB296" s="2916">
        <v>0</v>
      </c>
      <c r="AC296" s="2916">
        <v>0</v>
      </c>
      <c r="AD296" s="2916">
        <v>0</v>
      </c>
      <c r="AE296" s="2916">
        <v>0</v>
      </c>
      <c r="AF296" s="2916">
        <v>0</v>
      </c>
      <c r="AG296" s="2916">
        <v>0</v>
      </c>
      <c r="AH296" s="2916">
        <v>0</v>
      </c>
      <c r="AI296" s="2916">
        <v>0</v>
      </c>
      <c r="AJ296" s="2916">
        <v>0</v>
      </c>
      <c r="AK296" s="2916">
        <v>0</v>
      </c>
      <c r="AL296" s="2916">
        <v>0</v>
      </c>
      <c r="AM296" s="3058">
        <f>SUM(AN296:AW296)</f>
        <v>5</v>
      </c>
      <c r="AN296" s="2916">
        <v>5</v>
      </c>
      <c r="AO296" s="2916">
        <v>0</v>
      </c>
      <c r="AP296" s="2916">
        <v>0</v>
      </c>
      <c r="AQ296" s="2916">
        <v>0</v>
      </c>
      <c r="AR296" s="2916">
        <v>0</v>
      </c>
      <c r="AS296" s="2916">
        <v>0</v>
      </c>
      <c r="AT296" s="2916">
        <v>0</v>
      </c>
      <c r="AU296" s="2916">
        <v>0</v>
      </c>
      <c r="AV296" s="2916">
        <v>0</v>
      </c>
      <c r="AW296" s="2916">
        <v>0</v>
      </c>
      <c r="AX296" s="2891"/>
      <c r="AY296" s="3055">
        <f t="shared" si="82"/>
        <v>0</v>
      </c>
    </row>
    <row r="297" spans="1:51" ht="18" x14ac:dyDescent="0.2">
      <c r="A297" s="2947"/>
      <c r="B297" s="2957"/>
      <c r="C297" s="2882"/>
      <c r="D297" s="2957"/>
      <c r="E297" s="3054"/>
      <c r="F297" s="2957"/>
      <c r="G297" s="2894" t="s">
        <v>726</v>
      </c>
      <c r="H297" s="2894" t="s">
        <v>3111</v>
      </c>
      <c r="I297" s="2896"/>
      <c r="J297" s="2898">
        <f>SUM(K297:N297)</f>
        <v>0</v>
      </c>
      <c r="K297" s="2898"/>
      <c r="L297" s="2898"/>
      <c r="M297" s="2898"/>
      <c r="N297" s="2898"/>
      <c r="O297" s="2898"/>
      <c r="P297" s="2898"/>
      <c r="Q297" s="2898"/>
      <c r="R297" s="2898"/>
      <c r="S297" s="2898"/>
      <c r="T297" s="2898"/>
      <c r="U297" s="2898"/>
      <c r="V297" s="2898"/>
      <c r="W297" s="3030"/>
      <c r="X297" s="2983">
        <f t="shared" si="81"/>
        <v>0</v>
      </c>
      <c r="Y297" s="2916"/>
      <c r="Z297" s="3058">
        <f>SUM(AA297:AL297)</f>
        <v>0</v>
      </c>
      <c r="AA297" s="2916">
        <v>0</v>
      </c>
      <c r="AB297" s="2916">
        <v>0</v>
      </c>
      <c r="AC297" s="2916">
        <v>0</v>
      </c>
      <c r="AD297" s="2916">
        <v>0</v>
      </c>
      <c r="AE297" s="2916">
        <v>0</v>
      </c>
      <c r="AF297" s="2916">
        <v>0</v>
      </c>
      <c r="AG297" s="2916">
        <v>0</v>
      </c>
      <c r="AH297" s="2916">
        <v>0</v>
      </c>
      <c r="AI297" s="2916">
        <v>0</v>
      </c>
      <c r="AJ297" s="2916">
        <v>0</v>
      </c>
      <c r="AK297" s="2916">
        <v>0</v>
      </c>
      <c r="AL297" s="2916">
        <v>0</v>
      </c>
      <c r="AM297" s="3058">
        <f>SUM(AN297:AW297)</f>
        <v>0</v>
      </c>
      <c r="AN297" s="2916">
        <v>0</v>
      </c>
      <c r="AO297" s="2916">
        <v>0</v>
      </c>
      <c r="AP297" s="2916">
        <v>0</v>
      </c>
      <c r="AQ297" s="2916">
        <v>0</v>
      </c>
      <c r="AR297" s="2916">
        <v>0</v>
      </c>
      <c r="AS297" s="2916">
        <v>0</v>
      </c>
      <c r="AT297" s="2916">
        <v>0</v>
      </c>
      <c r="AU297" s="2916">
        <v>0</v>
      </c>
      <c r="AV297" s="2916">
        <v>0</v>
      </c>
      <c r="AW297" s="2916">
        <v>0</v>
      </c>
      <c r="AX297" s="2891"/>
      <c r="AY297" s="3055">
        <f t="shared" si="82"/>
        <v>0</v>
      </c>
    </row>
    <row r="298" spans="1:51" ht="18" x14ac:dyDescent="0.2">
      <c r="A298" s="2947"/>
      <c r="B298" s="2957"/>
      <c r="C298" s="2882"/>
      <c r="D298" s="2957"/>
      <c r="E298" s="3054"/>
      <c r="F298" s="2957"/>
      <c r="G298" s="2894" t="s">
        <v>724</v>
      </c>
      <c r="H298" s="2894" t="s">
        <v>3112</v>
      </c>
      <c r="I298" s="2903"/>
      <c r="J298" s="2898">
        <f>SUM(K298:N298)</f>
        <v>7</v>
      </c>
      <c r="K298" s="2898"/>
      <c r="L298" s="2898"/>
      <c r="M298" s="2898"/>
      <c r="N298" s="2898">
        <v>7</v>
      </c>
      <c r="O298" s="2898"/>
      <c r="P298" s="2898"/>
      <c r="Q298" s="2898"/>
      <c r="R298" s="2898"/>
      <c r="S298" s="2898"/>
      <c r="T298" s="2898"/>
      <c r="U298" s="2898"/>
      <c r="V298" s="2898"/>
      <c r="W298" s="3030"/>
      <c r="X298" s="2983">
        <f t="shared" si="81"/>
        <v>0</v>
      </c>
      <c r="Y298" s="2916"/>
      <c r="Z298" s="3058">
        <f>SUM(AA298:AL298)</f>
        <v>0</v>
      </c>
      <c r="AA298" s="2916">
        <v>0</v>
      </c>
      <c r="AB298" s="2916">
        <v>0</v>
      </c>
      <c r="AC298" s="2916">
        <v>0</v>
      </c>
      <c r="AD298" s="2916">
        <v>0</v>
      </c>
      <c r="AE298" s="2916">
        <v>0</v>
      </c>
      <c r="AF298" s="2916">
        <v>0</v>
      </c>
      <c r="AG298" s="2916">
        <v>0</v>
      </c>
      <c r="AH298" s="2916">
        <v>0</v>
      </c>
      <c r="AI298" s="2916">
        <v>0</v>
      </c>
      <c r="AJ298" s="2916">
        <v>0</v>
      </c>
      <c r="AK298" s="2916">
        <v>0</v>
      </c>
      <c r="AL298" s="2916">
        <v>0</v>
      </c>
      <c r="AM298" s="3058">
        <f>SUM(AN298:AW298)</f>
        <v>0</v>
      </c>
      <c r="AN298" s="2916">
        <v>0</v>
      </c>
      <c r="AO298" s="2916">
        <v>0</v>
      </c>
      <c r="AP298" s="2916">
        <v>0</v>
      </c>
      <c r="AQ298" s="2916">
        <v>0</v>
      </c>
      <c r="AR298" s="2916">
        <v>0</v>
      </c>
      <c r="AS298" s="2916">
        <v>0</v>
      </c>
      <c r="AT298" s="2916">
        <v>0</v>
      </c>
      <c r="AU298" s="2916">
        <v>0</v>
      </c>
      <c r="AV298" s="2916">
        <v>0</v>
      </c>
      <c r="AW298" s="2916">
        <v>0</v>
      </c>
      <c r="AX298" s="2891"/>
      <c r="AY298" s="3055">
        <f t="shared" si="82"/>
        <v>7</v>
      </c>
    </row>
    <row r="299" spans="1:51" x14ac:dyDescent="0.2">
      <c r="Q299" s="3084">
        <f>SUM(Q217:Q298)</f>
        <v>329837</v>
      </c>
    </row>
    <row r="302" spans="1:51" ht="19.5" customHeight="1" x14ac:dyDescent="0.2">
      <c r="A302" s="2837" t="s">
        <v>0</v>
      </c>
      <c r="B302" s="2837"/>
      <c r="C302" s="2837"/>
      <c r="D302" s="2837"/>
      <c r="E302" s="2837"/>
      <c r="F302" s="2837"/>
      <c r="G302" s="2837"/>
      <c r="H302" s="2837"/>
      <c r="I302" s="2837"/>
      <c r="J302" s="2837"/>
      <c r="K302" s="2837"/>
      <c r="L302" s="2837"/>
      <c r="M302" s="2837"/>
      <c r="N302" s="2837"/>
      <c r="O302" s="2837"/>
      <c r="P302" s="2837"/>
      <c r="Q302" s="2837"/>
      <c r="R302" s="2837"/>
      <c r="S302" s="2837"/>
      <c r="T302" s="2837"/>
      <c r="U302" s="2837"/>
      <c r="V302" s="2837"/>
      <c r="W302" s="2837"/>
      <c r="AX302" s="2841"/>
    </row>
    <row r="303" spans="1:51" ht="19.5" customHeight="1" x14ac:dyDescent="0.2">
      <c r="A303" s="2837" t="s">
        <v>244</v>
      </c>
      <c r="B303" s="2837"/>
      <c r="C303" s="2837"/>
      <c r="D303" s="2837"/>
      <c r="E303" s="2837"/>
      <c r="F303" s="2837"/>
      <c r="G303" s="2837"/>
      <c r="H303" s="2837"/>
      <c r="I303" s="2837"/>
      <c r="J303" s="2837"/>
      <c r="K303" s="2837"/>
      <c r="L303" s="2837"/>
      <c r="M303" s="2837"/>
      <c r="N303" s="2837"/>
      <c r="O303" s="2837"/>
      <c r="P303" s="2837"/>
      <c r="Q303" s="2837"/>
      <c r="R303" s="2837"/>
      <c r="S303" s="2837"/>
      <c r="T303" s="2837"/>
      <c r="U303" s="2837"/>
      <c r="V303" s="2837"/>
      <c r="W303" s="2837"/>
      <c r="AX303" s="2841"/>
    </row>
    <row r="304" spans="1:51" ht="13.5" x14ac:dyDescent="0.25">
      <c r="A304" s="2842" t="s">
        <v>2703</v>
      </c>
      <c r="B304" s="2842"/>
      <c r="C304" s="2843"/>
      <c r="D304" s="2844" t="s">
        <v>2704</v>
      </c>
      <c r="E304" s="2845"/>
      <c r="F304" s="2846"/>
      <c r="G304" s="2847"/>
      <c r="H304" s="2848"/>
    </row>
    <row r="305" spans="1:51" ht="13.5" x14ac:dyDescent="0.25">
      <c r="A305" s="2842" t="s">
        <v>2705</v>
      </c>
      <c r="B305" s="2842"/>
      <c r="C305" s="2843"/>
      <c r="D305" s="2844" t="s">
        <v>2706</v>
      </c>
      <c r="E305" s="2845"/>
      <c r="F305" s="2846"/>
      <c r="G305" s="2852"/>
    </row>
    <row r="306" spans="1:51" ht="18" customHeight="1" x14ac:dyDescent="0.25">
      <c r="A306" s="2842" t="s">
        <v>2707</v>
      </c>
      <c r="B306" s="2842"/>
      <c r="C306" s="2843"/>
      <c r="D306" s="2844" t="s">
        <v>3113</v>
      </c>
      <c r="E306" s="2845"/>
      <c r="F306" s="2846"/>
      <c r="G306" s="2852"/>
      <c r="I306" s="2978"/>
    </row>
    <row r="307" spans="1:51" s="1621" customFormat="1" ht="15.75" customHeight="1" x14ac:dyDescent="0.2">
      <c r="A307" s="2855" t="s">
        <v>2709</v>
      </c>
      <c r="B307" s="2855" t="s">
        <v>247</v>
      </c>
      <c r="C307" s="2855" t="s">
        <v>5</v>
      </c>
      <c r="D307" s="2855" t="s">
        <v>6</v>
      </c>
      <c r="E307" s="2855" t="s">
        <v>7</v>
      </c>
      <c r="F307" s="2856" t="s">
        <v>248</v>
      </c>
      <c r="G307" s="2855" t="s">
        <v>249</v>
      </c>
      <c r="H307" s="2855" t="s">
        <v>2710</v>
      </c>
      <c r="I307" s="2857" t="s">
        <v>11</v>
      </c>
      <c r="J307" s="2855" t="s">
        <v>251</v>
      </c>
      <c r="K307" s="2855" t="s">
        <v>252</v>
      </c>
      <c r="L307" s="2855"/>
      <c r="M307" s="2855"/>
      <c r="N307" s="2855"/>
      <c r="O307" s="2855" t="s">
        <v>2711</v>
      </c>
      <c r="P307" s="2858" t="s">
        <v>253</v>
      </c>
      <c r="Q307" s="2858"/>
      <c r="R307" s="2858"/>
      <c r="S307" s="2858"/>
      <c r="T307" s="2858"/>
      <c r="U307" s="2858"/>
      <c r="V307" s="2858" t="s">
        <v>2712</v>
      </c>
      <c r="W307" s="2855" t="s">
        <v>16</v>
      </c>
      <c r="X307" s="2860" t="s">
        <v>2713</v>
      </c>
      <c r="Y307" s="2860" t="s">
        <v>2714</v>
      </c>
      <c r="Z307" s="2860"/>
      <c r="AA307" s="2860"/>
      <c r="AB307" s="2860"/>
      <c r="AC307" s="2860"/>
      <c r="AD307" s="2860"/>
      <c r="AE307" s="2860"/>
      <c r="AF307" s="2860"/>
      <c r="AG307" s="2860"/>
      <c r="AH307" s="2860"/>
      <c r="AI307" s="2860"/>
      <c r="AJ307" s="2860"/>
      <c r="AK307" s="2860"/>
      <c r="AL307" s="2860"/>
      <c r="AM307" s="2860"/>
      <c r="AN307" s="2860"/>
      <c r="AO307" s="2860"/>
      <c r="AP307" s="2860"/>
      <c r="AQ307" s="2860"/>
      <c r="AR307" s="2860"/>
      <c r="AS307" s="2860"/>
      <c r="AT307" s="2860"/>
      <c r="AU307" s="2860"/>
      <c r="AV307" s="2860"/>
      <c r="AW307" s="2860"/>
      <c r="AX307" s="2861" t="s">
        <v>251</v>
      </c>
    </row>
    <row r="308" spans="1:51" s="1621" customFormat="1" ht="15.75" customHeight="1" x14ac:dyDescent="0.2">
      <c r="A308" s="2855"/>
      <c r="B308" s="2855"/>
      <c r="C308" s="2855"/>
      <c r="D308" s="2855"/>
      <c r="E308" s="2855"/>
      <c r="F308" s="2856"/>
      <c r="G308" s="2855"/>
      <c r="H308" s="2855"/>
      <c r="I308" s="2857"/>
      <c r="J308" s="2855"/>
      <c r="K308" s="2855"/>
      <c r="L308" s="2855"/>
      <c r="M308" s="2855"/>
      <c r="N308" s="2855"/>
      <c r="O308" s="2855"/>
      <c r="P308" s="2858" t="s">
        <v>2715</v>
      </c>
      <c r="Q308" s="2858" t="s">
        <v>1939</v>
      </c>
      <c r="R308" s="2858"/>
      <c r="S308" s="2858"/>
      <c r="T308" s="2866"/>
      <c r="U308" s="2979" t="s">
        <v>255</v>
      </c>
      <c r="V308" s="2858"/>
      <c r="W308" s="2855"/>
      <c r="X308" s="2860"/>
      <c r="Y308" s="2860" t="s">
        <v>2716</v>
      </c>
      <c r="Z308" s="2869" t="s">
        <v>2717</v>
      </c>
      <c r="AA308" s="2869" t="s">
        <v>2718</v>
      </c>
      <c r="AB308" s="2869" t="s">
        <v>2719</v>
      </c>
      <c r="AC308" s="2869" t="s">
        <v>2720</v>
      </c>
      <c r="AD308" s="2869" t="s">
        <v>2721</v>
      </c>
      <c r="AE308" s="2869" t="s">
        <v>2722</v>
      </c>
      <c r="AF308" s="2869" t="s">
        <v>2723</v>
      </c>
      <c r="AG308" s="2869" t="s">
        <v>2724</v>
      </c>
      <c r="AH308" s="2869" t="s">
        <v>2725</v>
      </c>
      <c r="AI308" s="2869" t="s">
        <v>2726</v>
      </c>
      <c r="AJ308" s="2869" t="s">
        <v>2727</v>
      </c>
      <c r="AK308" s="2869" t="s">
        <v>2728</v>
      </c>
      <c r="AL308" s="2869" t="s">
        <v>2729</v>
      </c>
      <c r="AM308" s="2869" t="s">
        <v>2730</v>
      </c>
      <c r="AN308" s="2869" t="s">
        <v>2731</v>
      </c>
      <c r="AO308" s="2869" t="s">
        <v>2732</v>
      </c>
      <c r="AP308" s="2869" t="s">
        <v>2733</v>
      </c>
      <c r="AQ308" s="2869" t="s">
        <v>2734</v>
      </c>
      <c r="AR308" s="2869" t="s">
        <v>2735</v>
      </c>
      <c r="AS308" s="2869" t="s">
        <v>2736</v>
      </c>
      <c r="AT308" s="2869" t="s">
        <v>2737</v>
      </c>
      <c r="AU308" s="2869" t="s">
        <v>2738</v>
      </c>
      <c r="AV308" s="2869" t="s">
        <v>2739</v>
      </c>
      <c r="AW308" s="2869" t="s">
        <v>2740</v>
      </c>
      <c r="AX308" s="2861"/>
    </row>
    <row r="309" spans="1:51" s="1621" customFormat="1" ht="25.5" customHeight="1" x14ac:dyDescent="0.2">
      <c r="A309" s="2855"/>
      <c r="B309" s="2855"/>
      <c r="C309" s="2855"/>
      <c r="D309" s="2855"/>
      <c r="E309" s="2855"/>
      <c r="F309" s="2856"/>
      <c r="G309" s="2855"/>
      <c r="H309" s="2855"/>
      <c r="I309" s="2857"/>
      <c r="J309" s="2855"/>
      <c r="K309" s="2855"/>
      <c r="L309" s="2855"/>
      <c r="M309" s="2855"/>
      <c r="N309" s="2855"/>
      <c r="O309" s="2855"/>
      <c r="P309" s="2858"/>
      <c r="Q309" s="2858" t="s">
        <v>18</v>
      </c>
      <c r="R309" s="2858" t="s">
        <v>19</v>
      </c>
      <c r="S309" s="2858" t="s">
        <v>254</v>
      </c>
      <c r="T309" s="2858" t="s">
        <v>2741</v>
      </c>
      <c r="U309" s="2979"/>
      <c r="V309" s="2858"/>
      <c r="W309" s="2855"/>
      <c r="X309" s="2860"/>
      <c r="Y309" s="2872"/>
      <c r="Z309" s="2869"/>
      <c r="AA309" s="2869"/>
      <c r="AB309" s="2869"/>
      <c r="AC309" s="2869"/>
      <c r="AD309" s="2869"/>
      <c r="AE309" s="2869"/>
      <c r="AF309" s="2869"/>
      <c r="AG309" s="2869"/>
      <c r="AH309" s="2869"/>
      <c r="AI309" s="2869"/>
      <c r="AJ309" s="2869"/>
      <c r="AK309" s="2869"/>
      <c r="AL309" s="2869"/>
      <c r="AM309" s="2869"/>
      <c r="AN309" s="2869"/>
      <c r="AO309" s="2869"/>
      <c r="AP309" s="2869"/>
      <c r="AQ309" s="2869"/>
      <c r="AR309" s="2869"/>
      <c r="AS309" s="2869"/>
      <c r="AT309" s="2869"/>
      <c r="AU309" s="2869"/>
      <c r="AV309" s="2869"/>
      <c r="AW309" s="2869"/>
      <c r="AX309" s="2861"/>
    </row>
    <row r="310" spans="1:51" s="1621" customFormat="1" ht="36" customHeight="1" x14ac:dyDescent="0.2">
      <c r="A310" s="2855"/>
      <c r="B310" s="2855"/>
      <c r="C310" s="2855"/>
      <c r="D310" s="2855"/>
      <c r="E310" s="2855"/>
      <c r="F310" s="2856"/>
      <c r="G310" s="2855"/>
      <c r="H310" s="2855"/>
      <c r="I310" s="2857"/>
      <c r="J310" s="2855"/>
      <c r="K310" s="2873" t="s">
        <v>23</v>
      </c>
      <c r="L310" s="2873" t="s">
        <v>24</v>
      </c>
      <c r="M310" s="2873" t="s">
        <v>25</v>
      </c>
      <c r="N310" s="2873" t="s">
        <v>26</v>
      </c>
      <c r="O310" s="2855"/>
      <c r="P310" s="2858"/>
      <c r="Q310" s="2858"/>
      <c r="R310" s="2858"/>
      <c r="S310" s="2858"/>
      <c r="T310" s="2858"/>
      <c r="U310" s="2979"/>
      <c r="V310" s="2858"/>
      <c r="W310" s="2855"/>
      <c r="X310" s="2860"/>
      <c r="Y310" s="2872"/>
      <c r="Z310" s="2869"/>
      <c r="AA310" s="2869"/>
      <c r="AB310" s="2869"/>
      <c r="AC310" s="2869"/>
      <c r="AD310" s="2869"/>
      <c r="AE310" s="2869"/>
      <c r="AF310" s="2869"/>
      <c r="AG310" s="2869"/>
      <c r="AH310" s="2869"/>
      <c r="AI310" s="2869"/>
      <c r="AJ310" s="2869"/>
      <c r="AK310" s="2869"/>
      <c r="AL310" s="2869"/>
      <c r="AM310" s="2869"/>
      <c r="AN310" s="2869"/>
      <c r="AO310" s="2869"/>
      <c r="AP310" s="2869"/>
      <c r="AQ310" s="2869"/>
      <c r="AR310" s="2869"/>
      <c r="AS310" s="2869"/>
      <c r="AT310" s="2869"/>
      <c r="AU310" s="2869"/>
      <c r="AV310" s="2869"/>
      <c r="AW310" s="2869"/>
      <c r="AX310" s="2861"/>
    </row>
    <row r="311" spans="1:51" s="1160" customFormat="1" ht="16.5" customHeight="1" x14ac:dyDescent="0.2">
      <c r="A311" s="3053" t="s">
        <v>743</v>
      </c>
      <c r="B311" s="3053"/>
      <c r="C311" s="3053"/>
      <c r="D311" s="3053"/>
      <c r="E311" s="3053"/>
      <c r="F311" s="3053"/>
      <c r="G311" s="3053"/>
      <c r="H311" s="3053"/>
      <c r="I311" s="3053"/>
      <c r="J311" s="3053"/>
      <c r="K311" s="3053"/>
      <c r="L311" s="3053"/>
      <c r="M311" s="3053"/>
      <c r="N311" s="3053"/>
      <c r="O311" s="3053"/>
      <c r="P311" s="3053"/>
      <c r="Q311" s="3053"/>
      <c r="R311" s="3053"/>
      <c r="S311" s="3053"/>
      <c r="T311" s="3053"/>
      <c r="U311" s="3053"/>
      <c r="V311" s="3053"/>
      <c r="W311" s="3053"/>
      <c r="X311" s="3035"/>
      <c r="Y311" s="2879"/>
      <c r="Z311" s="2879"/>
      <c r="AA311" s="2879"/>
      <c r="AB311" s="2879"/>
      <c r="AC311" s="2879"/>
      <c r="AD311" s="2879"/>
      <c r="AE311" s="2879"/>
      <c r="AF311" s="2879"/>
      <c r="AG311" s="2879"/>
      <c r="AH311" s="2879"/>
      <c r="AI311" s="2879"/>
      <c r="AJ311" s="2879"/>
      <c r="AK311" s="2879"/>
      <c r="AL311" s="2879"/>
      <c r="AM311" s="2879"/>
      <c r="AN311" s="2879"/>
      <c r="AO311" s="2879"/>
      <c r="AP311" s="2879"/>
      <c r="AQ311" s="2879"/>
      <c r="AR311" s="2879"/>
      <c r="AS311" s="2879"/>
      <c r="AT311" s="2879"/>
      <c r="AU311" s="2879"/>
      <c r="AV311" s="2879"/>
      <c r="AW311" s="2879"/>
      <c r="AX311" s="2880"/>
      <c r="AY311" s="3055">
        <f>+J311-X311</f>
        <v>0</v>
      </c>
    </row>
    <row r="312" spans="1:51" s="3023" customFormat="1" ht="20.25" customHeight="1" x14ac:dyDescent="0.2">
      <c r="A312" s="2906" t="s">
        <v>262</v>
      </c>
      <c r="B312" s="2884" t="s">
        <v>744</v>
      </c>
      <c r="C312" s="2883">
        <v>3000001</v>
      </c>
      <c r="D312" s="2884" t="s">
        <v>745</v>
      </c>
      <c r="E312" s="2883">
        <v>5000085</v>
      </c>
      <c r="F312" s="2884" t="s">
        <v>746</v>
      </c>
      <c r="G312" s="2980" t="s">
        <v>3114</v>
      </c>
      <c r="H312" s="2981" t="s">
        <v>745</v>
      </c>
      <c r="I312" s="2887" t="s">
        <v>37</v>
      </c>
      <c r="J312" s="2982">
        <f>SUM(J313:J315)</f>
        <v>18</v>
      </c>
      <c r="K312" s="2982">
        <f>SUM(K313:K315)</f>
        <v>5</v>
      </c>
      <c r="L312" s="2982">
        <f>SUM(L313:L315)</f>
        <v>4</v>
      </c>
      <c r="M312" s="2982">
        <f>SUM(M313:M315)</f>
        <v>5</v>
      </c>
      <c r="N312" s="2982">
        <f>SUM(N313:N315)</f>
        <v>4</v>
      </c>
      <c r="O312" s="3057">
        <v>58</v>
      </c>
      <c r="P312" s="2890">
        <v>29674.720000000001</v>
      </c>
      <c r="Q312" s="2890">
        <v>72188</v>
      </c>
      <c r="R312" s="2890">
        <v>0</v>
      </c>
      <c r="S312" s="2890">
        <v>0</v>
      </c>
      <c r="T312" s="2890">
        <v>0</v>
      </c>
      <c r="U312" s="2890">
        <f>+Q312-P312</f>
        <v>42513.279999999999</v>
      </c>
      <c r="V312" s="2890">
        <v>0</v>
      </c>
      <c r="W312" s="3020"/>
      <c r="X312" s="3057">
        <f>+Y312+Z312+AM312</f>
        <v>18</v>
      </c>
      <c r="Y312" s="3021">
        <f t="shared" ref="Y312:AW312" si="88">SUM(Y313:Y315)</f>
        <v>18</v>
      </c>
      <c r="Z312" s="3021">
        <f t="shared" si="88"/>
        <v>0</v>
      </c>
      <c r="AA312" s="3021">
        <f t="shared" si="88"/>
        <v>0</v>
      </c>
      <c r="AB312" s="3021">
        <f t="shared" si="88"/>
        <v>0</v>
      </c>
      <c r="AC312" s="3021">
        <f t="shared" si="88"/>
        <v>0</v>
      </c>
      <c r="AD312" s="3021">
        <f t="shared" si="88"/>
        <v>0</v>
      </c>
      <c r="AE312" s="3021">
        <f t="shared" si="88"/>
        <v>0</v>
      </c>
      <c r="AF312" s="3021">
        <f t="shared" si="88"/>
        <v>0</v>
      </c>
      <c r="AG312" s="3021">
        <f t="shared" si="88"/>
        <v>0</v>
      </c>
      <c r="AH312" s="3021">
        <f t="shared" si="88"/>
        <v>0</v>
      </c>
      <c r="AI312" s="3021">
        <f t="shared" si="88"/>
        <v>0</v>
      </c>
      <c r="AJ312" s="3021">
        <f t="shared" si="88"/>
        <v>0</v>
      </c>
      <c r="AK312" s="3021">
        <f t="shared" si="88"/>
        <v>0</v>
      </c>
      <c r="AL312" s="3021">
        <f t="shared" si="88"/>
        <v>0</v>
      </c>
      <c r="AM312" s="3021">
        <f t="shared" si="88"/>
        <v>0</v>
      </c>
      <c r="AN312" s="3021">
        <f t="shared" si="88"/>
        <v>0</v>
      </c>
      <c r="AO312" s="3021">
        <f t="shared" si="88"/>
        <v>0</v>
      </c>
      <c r="AP312" s="3021">
        <f t="shared" si="88"/>
        <v>0</v>
      </c>
      <c r="AQ312" s="3021">
        <f t="shared" si="88"/>
        <v>0</v>
      </c>
      <c r="AR312" s="3021">
        <f t="shared" si="88"/>
        <v>0</v>
      </c>
      <c r="AS312" s="3021">
        <f t="shared" si="88"/>
        <v>0</v>
      </c>
      <c r="AT312" s="3021">
        <f t="shared" si="88"/>
        <v>0</v>
      </c>
      <c r="AU312" s="3021">
        <f t="shared" si="88"/>
        <v>0</v>
      </c>
      <c r="AV312" s="3021">
        <f t="shared" si="88"/>
        <v>0</v>
      </c>
      <c r="AW312" s="3021">
        <f t="shared" si="88"/>
        <v>0</v>
      </c>
      <c r="AX312" s="3022">
        <v>12</v>
      </c>
      <c r="AY312" s="3085">
        <f>+J312-AX312</f>
        <v>6</v>
      </c>
    </row>
    <row r="313" spans="1:51" ht="18" customHeight="1" x14ac:dyDescent="0.2">
      <c r="A313" s="2909"/>
      <c r="B313" s="2893"/>
      <c r="C313" s="2892"/>
      <c r="D313" s="2893"/>
      <c r="E313" s="2892"/>
      <c r="F313" s="2893"/>
      <c r="G313" s="2996" t="s">
        <v>747</v>
      </c>
      <c r="H313" s="2894" t="s">
        <v>3115</v>
      </c>
      <c r="I313" s="2896"/>
      <c r="J313" s="3086">
        <f>SUM(K313:N313)</f>
        <v>12</v>
      </c>
      <c r="K313" s="2898">
        <v>3</v>
      </c>
      <c r="L313" s="2898">
        <v>3</v>
      </c>
      <c r="M313" s="2898">
        <v>3</v>
      </c>
      <c r="N313" s="2898">
        <v>3</v>
      </c>
      <c r="O313" s="2898"/>
      <c r="P313" s="2898"/>
      <c r="Q313" s="2898"/>
      <c r="R313" s="2898"/>
      <c r="S313" s="2898"/>
      <c r="T313" s="2898"/>
      <c r="U313" s="2898"/>
      <c r="V313" s="2898"/>
      <c r="W313" s="2898"/>
      <c r="X313" s="2898">
        <v>12</v>
      </c>
      <c r="Y313" s="2898">
        <v>12</v>
      </c>
      <c r="Z313" s="2898">
        <v>0</v>
      </c>
      <c r="AA313" s="2898">
        <v>0</v>
      </c>
      <c r="AB313" s="2898">
        <v>0</v>
      </c>
      <c r="AC313" s="2898">
        <v>0</v>
      </c>
      <c r="AD313" s="2898">
        <v>0</v>
      </c>
      <c r="AE313" s="2898">
        <v>0</v>
      </c>
      <c r="AF313" s="2898">
        <v>0</v>
      </c>
      <c r="AG313" s="2898">
        <v>0</v>
      </c>
      <c r="AH313" s="2898">
        <v>0</v>
      </c>
      <c r="AI313" s="2898">
        <v>0</v>
      </c>
      <c r="AJ313" s="2898">
        <v>0</v>
      </c>
      <c r="AK313" s="2898">
        <v>0</v>
      </c>
      <c r="AL313" s="2898">
        <v>0</v>
      </c>
      <c r="AM313" s="2898">
        <v>0</v>
      </c>
      <c r="AN313" s="2898">
        <v>0</v>
      </c>
      <c r="AO313" s="2898">
        <v>0</v>
      </c>
      <c r="AP313" s="2898">
        <v>0</v>
      </c>
      <c r="AQ313" s="2898">
        <v>0</v>
      </c>
      <c r="AR313" s="2898">
        <v>0</v>
      </c>
      <c r="AS313" s="2898">
        <v>0</v>
      </c>
      <c r="AT313" s="2898">
        <v>0</v>
      </c>
      <c r="AU313" s="2898">
        <v>0</v>
      </c>
      <c r="AV313" s="2898">
        <v>0</v>
      </c>
      <c r="AW313" s="2898">
        <v>0</v>
      </c>
      <c r="AX313" s="2891"/>
      <c r="AY313" s="3055">
        <f t="shared" ref="AY313:AY376" si="89">+J313-AX313</f>
        <v>12</v>
      </c>
    </row>
    <row r="314" spans="1:51" ht="18" x14ac:dyDescent="0.2">
      <c r="A314" s="2909"/>
      <c r="B314" s="2893"/>
      <c r="C314" s="2892"/>
      <c r="D314" s="2893"/>
      <c r="E314" s="2892"/>
      <c r="F314" s="2893"/>
      <c r="G314" s="2996" t="s">
        <v>751</v>
      </c>
      <c r="H314" s="2894" t="s">
        <v>3116</v>
      </c>
      <c r="I314" s="2896"/>
      <c r="J314" s="3086">
        <f>SUM(K314:N314)</f>
        <v>4</v>
      </c>
      <c r="K314" s="2898">
        <v>1</v>
      </c>
      <c r="L314" s="2898">
        <v>1</v>
      </c>
      <c r="M314" s="2898">
        <v>1</v>
      </c>
      <c r="N314" s="2898">
        <v>1</v>
      </c>
      <c r="O314" s="2898"/>
      <c r="P314" s="2898"/>
      <c r="Q314" s="2898"/>
      <c r="R314" s="2898"/>
      <c r="S314" s="2898"/>
      <c r="T314" s="2898"/>
      <c r="U314" s="2898"/>
      <c r="V314" s="2898"/>
      <c r="W314" s="2898"/>
      <c r="X314" s="2898">
        <v>4</v>
      </c>
      <c r="Y314" s="2898">
        <v>4</v>
      </c>
      <c r="Z314" s="2898">
        <v>0</v>
      </c>
      <c r="AA314" s="2898">
        <v>0</v>
      </c>
      <c r="AB314" s="2898">
        <v>0</v>
      </c>
      <c r="AC314" s="2898">
        <v>0</v>
      </c>
      <c r="AD314" s="2898">
        <v>0</v>
      </c>
      <c r="AE314" s="2898">
        <v>0</v>
      </c>
      <c r="AF314" s="2898">
        <v>0</v>
      </c>
      <c r="AG314" s="2898">
        <v>0</v>
      </c>
      <c r="AH314" s="2898">
        <v>0</v>
      </c>
      <c r="AI314" s="2898">
        <v>0</v>
      </c>
      <c r="AJ314" s="2898">
        <v>0</v>
      </c>
      <c r="AK314" s="2898">
        <v>0</v>
      </c>
      <c r="AL314" s="2898">
        <v>0</v>
      </c>
      <c r="AM314" s="2898">
        <v>0</v>
      </c>
      <c r="AN314" s="2898">
        <v>0</v>
      </c>
      <c r="AO314" s="2898">
        <v>0</v>
      </c>
      <c r="AP314" s="2898">
        <v>0</v>
      </c>
      <c r="AQ314" s="2898">
        <v>0</v>
      </c>
      <c r="AR314" s="2898">
        <v>0</v>
      </c>
      <c r="AS314" s="2898">
        <v>0</v>
      </c>
      <c r="AT314" s="2898">
        <v>0</v>
      </c>
      <c r="AU314" s="2898">
        <v>0</v>
      </c>
      <c r="AV314" s="2898">
        <v>0</v>
      </c>
      <c r="AW314" s="2898">
        <v>0</v>
      </c>
      <c r="AX314" s="2891"/>
      <c r="AY314" s="3055">
        <f t="shared" si="89"/>
        <v>4</v>
      </c>
    </row>
    <row r="315" spans="1:51" ht="18" x14ac:dyDescent="0.2">
      <c r="A315" s="2944"/>
      <c r="B315" s="2902"/>
      <c r="C315" s="2901"/>
      <c r="D315" s="2902"/>
      <c r="E315" s="2901"/>
      <c r="F315" s="2902"/>
      <c r="G315" s="2996" t="s">
        <v>749</v>
      </c>
      <c r="H315" s="2894" t="s">
        <v>3117</v>
      </c>
      <c r="I315" s="2903"/>
      <c r="J315" s="3086">
        <f>SUM(K315:N315)</f>
        <v>2</v>
      </c>
      <c r="K315" s="2898">
        <v>1</v>
      </c>
      <c r="L315" s="2898">
        <v>0</v>
      </c>
      <c r="M315" s="2898">
        <v>1</v>
      </c>
      <c r="N315" s="2898">
        <v>0</v>
      </c>
      <c r="O315" s="2898"/>
      <c r="P315" s="2898"/>
      <c r="Q315" s="2898"/>
      <c r="R315" s="2898"/>
      <c r="S315" s="2898"/>
      <c r="T315" s="2898"/>
      <c r="U315" s="2898"/>
      <c r="V315" s="2898"/>
      <c r="W315" s="2898"/>
      <c r="X315" s="2898">
        <v>2</v>
      </c>
      <c r="Y315" s="2898">
        <v>2</v>
      </c>
      <c r="Z315" s="2898">
        <v>0</v>
      </c>
      <c r="AA315" s="2898">
        <v>0</v>
      </c>
      <c r="AB315" s="2898">
        <v>0</v>
      </c>
      <c r="AC315" s="2898">
        <v>0</v>
      </c>
      <c r="AD315" s="2898">
        <v>0</v>
      </c>
      <c r="AE315" s="2898">
        <v>0</v>
      </c>
      <c r="AF315" s="2898">
        <v>0</v>
      </c>
      <c r="AG315" s="2898">
        <v>0</v>
      </c>
      <c r="AH315" s="2898">
        <v>0</v>
      </c>
      <c r="AI315" s="2898">
        <v>0</v>
      </c>
      <c r="AJ315" s="2898">
        <v>0</v>
      </c>
      <c r="AK315" s="2898">
        <v>0</v>
      </c>
      <c r="AL315" s="2898">
        <v>0</v>
      </c>
      <c r="AM315" s="2898">
        <v>0</v>
      </c>
      <c r="AN315" s="2898">
        <v>0</v>
      </c>
      <c r="AO315" s="2898">
        <v>0</v>
      </c>
      <c r="AP315" s="2898">
        <v>0</v>
      </c>
      <c r="AQ315" s="2898">
        <v>0</v>
      </c>
      <c r="AR315" s="2898">
        <v>0</v>
      </c>
      <c r="AS315" s="2898">
        <v>0</v>
      </c>
      <c r="AT315" s="2898">
        <v>0</v>
      </c>
      <c r="AU315" s="2898">
        <v>0</v>
      </c>
      <c r="AV315" s="2898">
        <v>0</v>
      </c>
      <c r="AW315" s="2898">
        <v>0</v>
      </c>
      <c r="AX315" s="2891"/>
      <c r="AY315" s="3055">
        <f t="shared" si="89"/>
        <v>2</v>
      </c>
    </row>
    <row r="316" spans="1:51" s="3023" customFormat="1" ht="27" customHeight="1" x14ac:dyDescent="0.2">
      <c r="A316" s="2906" t="s">
        <v>272</v>
      </c>
      <c r="B316" s="2884" t="s">
        <v>753</v>
      </c>
      <c r="C316" s="2883">
        <v>3000001</v>
      </c>
      <c r="D316" s="2907" t="s">
        <v>754</v>
      </c>
      <c r="E316" s="2883">
        <v>5004451</v>
      </c>
      <c r="F316" s="2884" t="s">
        <v>755</v>
      </c>
      <c r="G316" s="2980" t="s">
        <v>3118</v>
      </c>
      <c r="H316" s="2981" t="s">
        <v>754</v>
      </c>
      <c r="I316" s="2887" t="s">
        <v>50</v>
      </c>
      <c r="J316" s="2982">
        <f>+J317</f>
        <v>1</v>
      </c>
      <c r="K316" s="2982">
        <f>+K317</f>
        <v>0</v>
      </c>
      <c r="L316" s="2982">
        <f>+L317</f>
        <v>1</v>
      </c>
      <c r="M316" s="2982">
        <f>+M317</f>
        <v>0</v>
      </c>
      <c r="N316" s="2982">
        <f>+N317</f>
        <v>0</v>
      </c>
      <c r="O316" s="3057">
        <v>59</v>
      </c>
      <c r="P316" s="2888">
        <v>0</v>
      </c>
      <c r="Q316" s="2888">
        <v>51630</v>
      </c>
      <c r="R316" s="2888">
        <v>0</v>
      </c>
      <c r="S316" s="2888">
        <v>0</v>
      </c>
      <c r="T316" s="2888">
        <v>0</v>
      </c>
      <c r="U316" s="2890">
        <f>+Q316-P316</f>
        <v>51630</v>
      </c>
      <c r="V316" s="2888">
        <v>0</v>
      </c>
      <c r="W316" s="3057"/>
      <c r="X316" s="3057">
        <f>+Y316+Z316+AM316</f>
        <v>1</v>
      </c>
      <c r="Y316" s="3021">
        <f t="shared" ref="Y316:AW316" si="90">+Y317</f>
        <v>1</v>
      </c>
      <c r="Z316" s="3021">
        <f t="shared" si="90"/>
        <v>0</v>
      </c>
      <c r="AA316" s="3021">
        <f t="shared" si="90"/>
        <v>0</v>
      </c>
      <c r="AB316" s="3021">
        <f t="shared" si="90"/>
        <v>0</v>
      </c>
      <c r="AC316" s="3021">
        <f t="shared" si="90"/>
        <v>0</v>
      </c>
      <c r="AD316" s="3021">
        <f t="shared" si="90"/>
        <v>0</v>
      </c>
      <c r="AE316" s="3021">
        <f t="shared" si="90"/>
        <v>0</v>
      </c>
      <c r="AF316" s="3021">
        <f t="shared" si="90"/>
        <v>0</v>
      </c>
      <c r="AG316" s="3021">
        <f t="shared" si="90"/>
        <v>0</v>
      </c>
      <c r="AH316" s="3021">
        <f t="shared" si="90"/>
        <v>0</v>
      </c>
      <c r="AI316" s="3021">
        <f t="shared" si="90"/>
        <v>0</v>
      </c>
      <c r="AJ316" s="3021">
        <f t="shared" si="90"/>
        <v>0</v>
      </c>
      <c r="AK316" s="3021">
        <f t="shared" si="90"/>
        <v>0</v>
      </c>
      <c r="AL316" s="3021">
        <f t="shared" si="90"/>
        <v>0</v>
      </c>
      <c r="AM316" s="3021">
        <f t="shared" si="90"/>
        <v>0</v>
      </c>
      <c r="AN316" s="3021">
        <f t="shared" si="90"/>
        <v>0</v>
      </c>
      <c r="AO316" s="3021">
        <f t="shared" si="90"/>
        <v>0</v>
      </c>
      <c r="AP316" s="3021">
        <f t="shared" si="90"/>
        <v>0</v>
      </c>
      <c r="AQ316" s="3021">
        <f t="shared" si="90"/>
        <v>0</v>
      </c>
      <c r="AR316" s="3021">
        <f t="shared" si="90"/>
        <v>0</v>
      </c>
      <c r="AS316" s="3021">
        <f t="shared" si="90"/>
        <v>0</v>
      </c>
      <c r="AT316" s="3021">
        <f t="shared" si="90"/>
        <v>0</v>
      </c>
      <c r="AU316" s="3021">
        <f t="shared" si="90"/>
        <v>0</v>
      </c>
      <c r="AV316" s="3021">
        <f t="shared" si="90"/>
        <v>0</v>
      </c>
      <c r="AW316" s="3021">
        <f t="shared" si="90"/>
        <v>0</v>
      </c>
      <c r="AX316" s="3022">
        <v>1</v>
      </c>
      <c r="AY316" s="3055">
        <f t="shared" si="89"/>
        <v>0</v>
      </c>
    </row>
    <row r="317" spans="1:51" ht="29.25" customHeight="1" x14ac:dyDescent="0.2">
      <c r="A317" s="2944"/>
      <c r="B317" s="2902"/>
      <c r="C317" s="2901"/>
      <c r="D317" s="2917"/>
      <c r="E317" s="2901"/>
      <c r="F317" s="2902"/>
      <c r="G317" s="2996" t="s">
        <v>756</v>
      </c>
      <c r="H317" s="2894" t="s">
        <v>3119</v>
      </c>
      <c r="I317" s="2903"/>
      <c r="J317" s="3086">
        <f>SUM(K317:N317)</f>
        <v>1</v>
      </c>
      <c r="K317" s="2898">
        <v>0</v>
      </c>
      <c r="L317" s="2898">
        <v>1</v>
      </c>
      <c r="M317" s="2898">
        <v>0</v>
      </c>
      <c r="N317" s="2898">
        <v>0</v>
      </c>
      <c r="O317" s="2898"/>
      <c r="P317" s="2898"/>
      <c r="Q317" s="2898"/>
      <c r="R317" s="2898"/>
      <c r="S317" s="2898"/>
      <c r="T317" s="2898"/>
      <c r="U317" s="2898"/>
      <c r="V317" s="2898"/>
      <c r="W317" s="2898"/>
      <c r="X317" s="2898">
        <v>1</v>
      </c>
      <c r="Y317" s="2898">
        <v>1</v>
      </c>
      <c r="Z317" s="2898">
        <v>0</v>
      </c>
      <c r="AA317" s="2898">
        <v>0</v>
      </c>
      <c r="AB317" s="2898">
        <v>0</v>
      </c>
      <c r="AC317" s="2898">
        <v>0</v>
      </c>
      <c r="AD317" s="2898">
        <v>0</v>
      </c>
      <c r="AE317" s="2898">
        <v>0</v>
      </c>
      <c r="AF317" s="2898">
        <v>0</v>
      </c>
      <c r="AG317" s="2898">
        <v>0</v>
      </c>
      <c r="AH317" s="2898">
        <v>0</v>
      </c>
      <c r="AI317" s="2898">
        <v>0</v>
      </c>
      <c r="AJ317" s="2898">
        <v>0</v>
      </c>
      <c r="AK317" s="2898">
        <v>0</v>
      </c>
      <c r="AL317" s="2898">
        <v>0</v>
      </c>
      <c r="AM317" s="2898">
        <v>0</v>
      </c>
      <c r="AN317" s="2898">
        <v>0</v>
      </c>
      <c r="AO317" s="2898">
        <v>0</v>
      </c>
      <c r="AP317" s="2898">
        <v>0</v>
      </c>
      <c r="AQ317" s="2898">
        <v>0</v>
      </c>
      <c r="AR317" s="2898">
        <v>0</v>
      </c>
      <c r="AS317" s="2898">
        <v>0</v>
      </c>
      <c r="AT317" s="2898">
        <v>0</v>
      </c>
      <c r="AU317" s="2898">
        <v>0</v>
      </c>
      <c r="AV317" s="2898">
        <v>0</v>
      </c>
      <c r="AW317" s="2898">
        <v>0</v>
      </c>
      <c r="AX317" s="2891"/>
      <c r="AY317" s="3055">
        <f t="shared" si="89"/>
        <v>1</v>
      </c>
    </row>
    <row r="318" spans="1:51" s="1160" customFormat="1" ht="18.75" customHeight="1" x14ac:dyDescent="0.2">
      <c r="A318" s="3087" t="s">
        <v>757</v>
      </c>
      <c r="B318" s="3088"/>
      <c r="C318" s="3088"/>
      <c r="D318" s="3088"/>
      <c r="E318" s="3088"/>
      <c r="F318" s="3088"/>
      <c r="G318" s="3088"/>
      <c r="H318" s="3088"/>
      <c r="I318" s="3088"/>
      <c r="J318" s="3088"/>
      <c r="K318" s="3088"/>
      <c r="L318" s="3088"/>
      <c r="M318" s="3088"/>
      <c r="N318" s="3088"/>
      <c r="O318" s="3088"/>
      <c r="P318" s="3088"/>
      <c r="Q318" s="3088"/>
      <c r="R318" s="3088"/>
      <c r="S318" s="3088"/>
      <c r="T318" s="3088"/>
      <c r="U318" s="3088"/>
      <c r="V318" s="3088"/>
      <c r="W318" s="3089"/>
      <c r="X318" s="3035"/>
      <c r="Y318" s="2879"/>
      <c r="Z318" s="2879"/>
      <c r="AA318" s="2879"/>
      <c r="AB318" s="2879"/>
      <c r="AC318" s="2879"/>
      <c r="AD318" s="2879"/>
      <c r="AE318" s="2879"/>
      <c r="AF318" s="2879"/>
      <c r="AG318" s="2879"/>
      <c r="AH318" s="2879"/>
      <c r="AI318" s="2879"/>
      <c r="AJ318" s="2879"/>
      <c r="AK318" s="2879"/>
      <c r="AL318" s="2879"/>
      <c r="AM318" s="2879"/>
      <c r="AN318" s="2879"/>
      <c r="AO318" s="2879"/>
      <c r="AP318" s="2879"/>
      <c r="AQ318" s="2879"/>
      <c r="AR318" s="2879"/>
      <c r="AS318" s="2879"/>
      <c r="AT318" s="2879"/>
      <c r="AU318" s="2879"/>
      <c r="AV318" s="2879"/>
      <c r="AW318" s="2879"/>
      <c r="AX318" s="2880"/>
      <c r="AY318" s="3055">
        <f t="shared" si="89"/>
        <v>0</v>
      </c>
    </row>
    <row r="319" spans="1:51" s="3023" customFormat="1" ht="45" customHeight="1" x14ac:dyDescent="0.2">
      <c r="A319" s="2906" t="s">
        <v>53</v>
      </c>
      <c r="B319" s="2884" t="s">
        <v>758</v>
      </c>
      <c r="C319" s="2883">
        <v>3043977</v>
      </c>
      <c r="D319" s="2884" t="s">
        <v>759</v>
      </c>
      <c r="E319" s="2883">
        <v>5000087</v>
      </c>
      <c r="F319" s="2884" t="s">
        <v>760</v>
      </c>
      <c r="G319" s="2980" t="s">
        <v>3120</v>
      </c>
      <c r="H319" s="2981" t="s">
        <v>759</v>
      </c>
      <c r="I319" s="2887" t="s">
        <v>82</v>
      </c>
      <c r="J319" s="2982">
        <f>+J320</f>
        <v>2064</v>
      </c>
      <c r="K319" s="2982">
        <f>+K320</f>
        <v>530</v>
      </c>
      <c r="L319" s="2982">
        <f>+L320</f>
        <v>504</v>
      </c>
      <c r="M319" s="2982">
        <f>+M320</f>
        <v>500</v>
      </c>
      <c r="N319" s="2982">
        <f>+N320</f>
        <v>530</v>
      </c>
      <c r="O319" s="3057">
        <v>60</v>
      </c>
      <c r="P319" s="2890">
        <v>313939.13</v>
      </c>
      <c r="Q319" s="2890">
        <v>50207</v>
      </c>
      <c r="R319" s="2890">
        <v>0</v>
      </c>
      <c r="S319" s="2890">
        <v>0</v>
      </c>
      <c r="T319" s="2890">
        <v>0</v>
      </c>
      <c r="U319" s="2890">
        <f>+Q319-P319</f>
        <v>-263732.13</v>
      </c>
      <c r="V319" s="2890">
        <v>0</v>
      </c>
      <c r="W319" s="3020"/>
      <c r="X319" s="3057">
        <f>+Y319+Z319+AM319</f>
        <v>2064</v>
      </c>
      <c r="Y319" s="3021">
        <f>+Y320</f>
        <v>0</v>
      </c>
      <c r="Z319" s="3021">
        <f t="shared" ref="Z319:AW319" si="91">+Z320</f>
        <v>1128</v>
      </c>
      <c r="AA319" s="3021">
        <f t="shared" si="91"/>
        <v>240</v>
      </c>
      <c r="AB319" s="3021">
        <f t="shared" si="91"/>
        <v>60</v>
      </c>
      <c r="AC319" s="3021">
        <f t="shared" si="91"/>
        <v>60</v>
      </c>
      <c r="AD319" s="3021">
        <f t="shared" si="91"/>
        <v>60</v>
      </c>
      <c r="AE319" s="3021">
        <f t="shared" si="91"/>
        <v>84</v>
      </c>
      <c r="AF319" s="3021">
        <f t="shared" si="91"/>
        <v>84</v>
      </c>
      <c r="AG319" s="3021">
        <f t="shared" si="91"/>
        <v>84</v>
      </c>
      <c r="AH319" s="3021">
        <f t="shared" si="91"/>
        <v>120</v>
      </c>
      <c r="AI319" s="3021">
        <f t="shared" si="91"/>
        <v>84</v>
      </c>
      <c r="AJ319" s="3021">
        <f t="shared" si="91"/>
        <v>84</v>
      </c>
      <c r="AK319" s="3021">
        <f t="shared" si="91"/>
        <v>84</v>
      </c>
      <c r="AL319" s="3021">
        <f t="shared" si="91"/>
        <v>84</v>
      </c>
      <c r="AM319" s="3021">
        <f t="shared" si="91"/>
        <v>936</v>
      </c>
      <c r="AN319" s="3021">
        <f t="shared" si="91"/>
        <v>240</v>
      </c>
      <c r="AO319" s="3021">
        <f t="shared" si="91"/>
        <v>84</v>
      </c>
      <c r="AP319" s="3021">
        <f t="shared" si="91"/>
        <v>60</v>
      </c>
      <c r="AQ319" s="3021">
        <f t="shared" si="91"/>
        <v>84</v>
      </c>
      <c r="AR319" s="3021">
        <f t="shared" si="91"/>
        <v>84</v>
      </c>
      <c r="AS319" s="3021">
        <f t="shared" si="91"/>
        <v>120</v>
      </c>
      <c r="AT319" s="3021">
        <f t="shared" si="91"/>
        <v>84</v>
      </c>
      <c r="AU319" s="3021">
        <f t="shared" si="91"/>
        <v>60</v>
      </c>
      <c r="AV319" s="3021">
        <f t="shared" si="91"/>
        <v>60</v>
      </c>
      <c r="AW319" s="3021">
        <f t="shared" si="91"/>
        <v>60</v>
      </c>
      <c r="AX319" s="3022">
        <v>4128</v>
      </c>
      <c r="AY319" s="3085">
        <f t="shared" si="89"/>
        <v>-2064</v>
      </c>
    </row>
    <row r="320" spans="1:51" ht="45" x14ac:dyDescent="0.2">
      <c r="A320" s="2909"/>
      <c r="B320" s="2893"/>
      <c r="C320" s="2892"/>
      <c r="D320" s="2893"/>
      <c r="E320" s="2892"/>
      <c r="F320" s="2893"/>
      <c r="G320" s="2996" t="s">
        <v>761</v>
      </c>
      <c r="H320" s="2894" t="s">
        <v>3121</v>
      </c>
      <c r="I320" s="2896"/>
      <c r="J320" s="3090">
        <f>SUM(K320:N320)</f>
        <v>2064</v>
      </c>
      <c r="K320" s="2898">
        <v>530</v>
      </c>
      <c r="L320" s="2898">
        <v>504</v>
      </c>
      <c r="M320" s="2898">
        <v>500</v>
      </c>
      <c r="N320" s="2898">
        <v>530</v>
      </c>
      <c r="O320" s="2898"/>
      <c r="P320" s="2898"/>
      <c r="Q320" s="2898"/>
      <c r="R320" s="2898"/>
      <c r="S320" s="2898"/>
      <c r="T320" s="2898"/>
      <c r="U320" s="2898"/>
      <c r="V320" s="2898"/>
      <c r="W320" s="2898"/>
      <c r="X320" s="2898">
        <f>SUM(Z320,AM320)</f>
        <v>2064</v>
      </c>
      <c r="Y320" s="2898">
        <v>0</v>
      </c>
      <c r="Z320" s="2898">
        <v>1128</v>
      </c>
      <c r="AA320" s="2898">
        <v>240</v>
      </c>
      <c r="AB320" s="2898">
        <v>60</v>
      </c>
      <c r="AC320" s="2898">
        <v>60</v>
      </c>
      <c r="AD320" s="2898">
        <v>60</v>
      </c>
      <c r="AE320" s="2898">
        <v>84</v>
      </c>
      <c r="AF320" s="2898">
        <v>84</v>
      </c>
      <c r="AG320" s="2898">
        <v>84</v>
      </c>
      <c r="AH320" s="2898">
        <v>120</v>
      </c>
      <c r="AI320" s="2898">
        <v>84</v>
      </c>
      <c r="AJ320" s="2898">
        <v>84</v>
      </c>
      <c r="AK320" s="2898">
        <v>84</v>
      </c>
      <c r="AL320" s="2898">
        <v>84</v>
      </c>
      <c r="AM320" s="2898">
        <f>SUM(AN320:AW320)</f>
        <v>936</v>
      </c>
      <c r="AN320" s="2898">
        <v>240</v>
      </c>
      <c r="AO320" s="2898">
        <v>84</v>
      </c>
      <c r="AP320" s="2898">
        <v>60</v>
      </c>
      <c r="AQ320" s="2898">
        <v>84</v>
      </c>
      <c r="AR320" s="2898">
        <v>84</v>
      </c>
      <c r="AS320" s="2898">
        <v>120</v>
      </c>
      <c r="AT320" s="2898">
        <v>84</v>
      </c>
      <c r="AU320" s="2898">
        <v>60</v>
      </c>
      <c r="AV320" s="2898">
        <v>60</v>
      </c>
      <c r="AW320" s="2898">
        <v>60</v>
      </c>
      <c r="AX320" s="2891"/>
      <c r="AY320" s="3055">
        <f t="shared" si="89"/>
        <v>2064</v>
      </c>
    </row>
    <row r="321" spans="1:51" ht="45" x14ac:dyDescent="0.2">
      <c r="A321" s="2909"/>
      <c r="B321" s="2893"/>
      <c r="C321" s="2901"/>
      <c r="D321" s="2902"/>
      <c r="E321" s="2901"/>
      <c r="F321" s="2902"/>
      <c r="G321" s="2996" t="s">
        <v>763</v>
      </c>
      <c r="H321" s="2894" t="s">
        <v>3122</v>
      </c>
      <c r="I321" s="2903"/>
      <c r="J321" s="2898">
        <f>SUM(K321:N321)</f>
        <v>2064</v>
      </c>
      <c r="K321" s="2898">
        <v>530</v>
      </c>
      <c r="L321" s="2898">
        <v>504</v>
      </c>
      <c r="M321" s="2898">
        <v>500</v>
      </c>
      <c r="N321" s="2898">
        <v>530</v>
      </c>
      <c r="O321" s="2898"/>
      <c r="P321" s="2898"/>
      <c r="Q321" s="2898"/>
      <c r="R321" s="2898"/>
      <c r="S321" s="2898"/>
      <c r="T321" s="2898"/>
      <c r="U321" s="2898"/>
      <c r="V321" s="2898"/>
      <c r="W321" s="2898"/>
      <c r="X321" s="2898">
        <f>SUM(Z321,AM321)</f>
        <v>2064</v>
      </c>
      <c r="Y321" s="2898">
        <v>0</v>
      </c>
      <c r="Z321" s="2898">
        <v>1128</v>
      </c>
      <c r="AA321" s="2898">
        <v>240</v>
      </c>
      <c r="AB321" s="2898">
        <v>60</v>
      </c>
      <c r="AC321" s="2898">
        <v>60</v>
      </c>
      <c r="AD321" s="2898">
        <v>60</v>
      </c>
      <c r="AE321" s="2898">
        <v>84</v>
      </c>
      <c r="AF321" s="2898">
        <v>84</v>
      </c>
      <c r="AG321" s="2898">
        <v>84</v>
      </c>
      <c r="AH321" s="2898">
        <v>120</v>
      </c>
      <c r="AI321" s="2898">
        <v>84</v>
      </c>
      <c r="AJ321" s="2898">
        <v>84</v>
      </c>
      <c r="AK321" s="2898">
        <v>84</v>
      </c>
      <c r="AL321" s="2898">
        <v>84</v>
      </c>
      <c r="AM321" s="2898">
        <f>SUM(AN321:AW321)</f>
        <v>936</v>
      </c>
      <c r="AN321" s="2898">
        <v>240</v>
      </c>
      <c r="AO321" s="2898">
        <v>84</v>
      </c>
      <c r="AP321" s="2898">
        <v>60</v>
      </c>
      <c r="AQ321" s="2898">
        <v>84</v>
      </c>
      <c r="AR321" s="2898">
        <v>84</v>
      </c>
      <c r="AS321" s="2898">
        <v>120</v>
      </c>
      <c r="AT321" s="2898">
        <v>84</v>
      </c>
      <c r="AU321" s="2898">
        <v>60</v>
      </c>
      <c r="AV321" s="2898">
        <v>60</v>
      </c>
      <c r="AW321" s="2898">
        <v>60</v>
      </c>
      <c r="AX321" s="2891"/>
      <c r="AY321" s="3055">
        <f t="shared" si="89"/>
        <v>2064</v>
      </c>
    </row>
    <row r="322" spans="1:51" s="3023" customFormat="1" ht="54" customHeight="1" x14ac:dyDescent="0.2">
      <c r="A322" s="2909"/>
      <c r="B322" s="2893"/>
      <c r="C322" s="2883">
        <v>3043978</v>
      </c>
      <c r="D322" s="2884" t="s">
        <v>765</v>
      </c>
      <c r="E322" s="2883">
        <v>5000088</v>
      </c>
      <c r="F322" s="2884" t="s">
        <v>766</v>
      </c>
      <c r="G322" s="2980" t="s">
        <v>3123</v>
      </c>
      <c r="H322" s="2981" t="s">
        <v>3124</v>
      </c>
      <c r="I322" s="2887" t="s">
        <v>73</v>
      </c>
      <c r="J322" s="2888">
        <f>+J323</f>
        <v>84</v>
      </c>
      <c r="K322" s="2888">
        <f>+K323</f>
        <v>10</v>
      </c>
      <c r="L322" s="2888">
        <f>+L323</f>
        <v>68</v>
      </c>
      <c r="M322" s="2888">
        <f>+M323</f>
        <v>6</v>
      </c>
      <c r="N322" s="2888">
        <f>+N323</f>
        <v>0</v>
      </c>
      <c r="O322" s="3057">
        <v>61</v>
      </c>
      <c r="P322" s="2888">
        <v>158024.75</v>
      </c>
      <c r="Q322" s="2888">
        <v>97696</v>
      </c>
      <c r="R322" s="2888">
        <v>0</v>
      </c>
      <c r="S322" s="2888">
        <v>0</v>
      </c>
      <c r="T322" s="2888">
        <v>0</v>
      </c>
      <c r="U322" s="2890">
        <f>+Q322-P322</f>
        <v>-60328.75</v>
      </c>
      <c r="V322" s="2888">
        <v>0</v>
      </c>
      <c r="W322" s="3057"/>
      <c r="X322" s="3057">
        <f>+Y322+Z322+AM322</f>
        <v>84</v>
      </c>
      <c r="Y322" s="3057">
        <f t="shared" ref="Y322:AW322" si="92">+Y323</f>
        <v>0</v>
      </c>
      <c r="Z322" s="3057">
        <f t="shared" si="92"/>
        <v>43</v>
      </c>
      <c r="AA322" s="3057">
        <f t="shared" si="92"/>
        <v>6</v>
      </c>
      <c r="AB322" s="3057">
        <f t="shared" si="92"/>
        <v>2</v>
      </c>
      <c r="AC322" s="3057">
        <f t="shared" si="92"/>
        <v>3</v>
      </c>
      <c r="AD322" s="3057">
        <f t="shared" si="92"/>
        <v>2</v>
      </c>
      <c r="AE322" s="3057">
        <f t="shared" si="92"/>
        <v>3</v>
      </c>
      <c r="AF322" s="3057">
        <f t="shared" si="92"/>
        <v>3</v>
      </c>
      <c r="AG322" s="3057">
        <f t="shared" si="92"/>
        <v>5</v>
      </c>
      <c r="AH322" s="3057">
        <f t="shared" si="92"/>
        <v>4</v>
      </c>
      <c r="AI322" s="3057">
        <f t="shared" si="92"/>
        <v>5</v>
      </c>
      <c r="AJ322" s="3057">
        <f t="shared" si="92"/>
        <v>4</v>
      </c>
      <c r="AK322" s="3057">
        <f t="shared" si="92"/>
        <v>3</v>
      </c>
      <c r="AL322" s="3057">
        <f t="shared" si="92"/>
        <v>3</v>
      </c>
      <c r="AM322" s="3057">
        <f t="shared" si="92"/>
        <v>41</v>
      </c>
      <c r="AN322" s="3057">
        <f t="shared" si="92"/>
        <v>9</v>
      </c>
      <c r="AO322" s="3057">
        <f t="shared" si="92"/>
        <v>4</v>
      </c>
      <c r="AP322" s="3057">
        <f t="shared" si="92"/>
        <v>2</v>
      </c>
      <c r="AQ322" s="3057">
        <f t="shared" si="92"/>
        <v>3</v>
      </c>
      <c r="AR322" s="3057">
        <f t="shared" si="92"/>
        <v>5</v>
      </c>
      <c r="AS322" s="3057">
        <f t="shared" si="92"/>
        <v>7</v>
      </c>
      <c r="AT322" s="3057">
        <f t="shared" si="92"/>
        <v>5</v>
      </c>
      <c r="AU322" s="3057">
        <f t="shared" si="92"/>
        <v>2</v>
      </c>
      <c r="AV322" s="3057">
        <f t="shared" si="92"/>
        <v>2</v>
      </c>
      <c r="AW322" s="3057">
        <f t="shared" si="92"/>
        <v>2</v>
      </c>
      <c r="AX322" s="3022">
        <v>88</v>
      </c>
      <c r="AY322" s="3085">
        <f t="shared" si="89"/>
        <v>-4</v>
      </c>
    </row>
    <row r="323" spans="1:51" ht="45" x14ac:dyDescent="0.2">
      <c r="A323" s="2909"/>
      <c r="B323" s="2893"/>
      <c r="C323" s="2892"/>
      <c r="D323" s="2893"/>
      <c r="E323" s="2892"/>
      <c r="F323" s="2893"/>
      <c r="G323" s="2996" t="s">
        <v>767</v>
      </c>
      <c r="H323" s="2894" t="s">
        <v>3125</v>
      </c>
      <c r="I323" s="2903"/>
      <c r="J323" s="3090">
        <f>SUM(K323:N323)</f>
        <v>84</v>
      </c>
      <c r="K323" s="2898">
        <v>10</v>
      </c>
      <c r="L323" s="2898">
        <v>68</v>
      </c>
      <c r="M323" s="2898">
        <v>6</v>
      </c>
      <c r="N323" s="2898">
        <v>0</v>
      </c>
      <c r="O323" s="2898"/>
      <c r="P323" s="2898"/>
      <c r="Q323" s="2898"/>
      <c r="R323" s="2898"/>
      <c r="S323" s="2898"/>
      <c r="T323" s="2898"/>
      <c r="U323" s="2898"/>
      <c r="V323" s="2898"/>
      <c r="W323" s="2898"/>
      <c r="X323" s="2898">
        <f>SUM(Z323,AM323)</f>
        <v>84</v>
      </c>
      <c r="Y323" s="2898">
        <v>0</v>
      </c>
      <c r="Z323" s="2898">
        <f>+AA323+AB323+AC323+AD323+AE323+AF323+AG323+AH323+AI323+AJ323+AK323+AL323</f>
        <v>43</v>
      </c>
      <c r="AA323" s="2898">
        <v>6</v>
      </c>
      <c r="AB323" s="2898">
        <v>2</v>
      </c>
      <c r="AC323" s="2898">
        <v>3</v>
      </c>
      <c r="AD323" s="2898">
        <v>2</v>
      </c>
      <c r="AE323" s="2898">
        <v>3</v>
      </c>
      <c r="AF323" s="2898">
        <v>3</v>
      </c>
      <c r="AG323" s="2898">
        <v>5</v>
      </c>
      <c r="AH323" s="2898">
        <v>4</v>
      </c>
      <c r="AI323" s="2898">
        <v>5</v>
      </c>
      <c r="AJ323" s="2898">
        <v>4</v>
      </c>
      <c r="AK323" s="2898">
        <v>3</v>
      </c>
      <c r="AL323" s="2898">
        <v>3</v>
      </c>
      <c r="AM323" s="2898">
        <f>SUM(AN323:AW323)</f>
        <v>41</v>
      </c>
      <c r="AN323" s="2898">
        <v>9</v>
      </c>
      <c r="AO323" s="2898">
        <v>4</v>
      </c>
      <c r="AP323" s="2898">
        <v>2</v>
      </c>
      <c r="AQ323" s="2898">
        <v>3</v>
      </c>
      <c r="AR323" s="2898">
        <v>5</v>
      </c>
      <c r="AS323" s="2898">
        <v>7</v>
      </c>
      <c r="AT323" s="2898">
        <v>5</v>
      </c>
      <c r="AU323" s="2898">
        <v>2</v>
      </c>
      <c r="AV323" s="2898">
        <v>2</v>
      </c>
      <c r="AW323" s="2898">
        <v>2</v>
      </c>
      <c r="AX323" s="2891"/>
      <c r="AY323" s="3055">
        <f t="shared" si="89"/>
        <v>84</v>
      </c>
    </row>
    <row r="324" spans="1:51" ht="54" x14ac:dyDescent="0.2">
      <c r="A324" s="2909"/>
      <c r="B324" s="2893"/>
      <c r="C324" s="2892"/>
      <c r="D324" s="2893"/>
      <c r="E324" s="2892"/>
      <c r="F324" s="2893"/>
      <c r="G324" s="2996" t="s">
        <v>769</v>
      </c>
      <c r="H324" s="2894" t="s">
        <v>3126</v>
      </c>
      <c r="I324" s="2999" t="s">
        <v>2777</v>
      </c>
      <c r="J324" s="2898">
        <f>SUM(K324:N324)</f>
        <v>216</v>
      </c>
      <c r="K324" s="2898">
        <v>0</v>
      </c>
      <c r="L324" s="2898">
        <v>156</v>
      </c>
      <c r="M324" s="2898">
        <v>60</v>
      </c>
      <c r="N324" s="2898">
        <v>0</v>
      </c>
      <c r="O324" s="2898"/>
      <c r="P324" s="2898"/>
      <c r="Q324" s="2898"/>
      <c r="R324" s="2898"/>
      <c r="S324" s="2898"/>
      <c r="T324" s="2898"/>
      <c r="U324" s="2898"/>
      <c r="V324" s="2898"/>
      <c r="W324" s="2898"/>
      <c r="X324" s="2898">
        <f>SUM(Z324,AM324)</f>
        <v>216</v>
      </c>
      <c r="Y324" s="2898">
        <v>0</v>
      </c>
      <c r="Z324" s="2898">
        <f>+AA324+AB324+AC324+AD324+AE324+AF324+AG324+AH324+AI324+AJ324+AK324+AL324</f>
        <v>115</v>
      </c>
      <c r="AA324" s="2898">
        <v>30</v>
      </c>
      <c r="AB324" s="2898">
        <v>4</v>
      </c>
      <c r="AC324" s="2898">
        <v>4</v>
      </c>
      <c r="AD324" s="2898">
        <v>4</v>
      </c>
      <c r="AE324" s="2898">
        <v>6</v>
      </c>
      <c r="AF324" s="2898">
        <v>5</v>
      </c>
      <c r="AG324" s="2898">
        <v>10</v>
      </c>
      <c r="AH324" s="2898">
        <v>15</v>
      </c>
      <c r="AI324" s="2898">
        <v>12</v>
      </c>
      <c r="AJ324" s="2898">
        <v>7</v>
      </c>
      <c r="AK324" s="2898">
        <v>8</v>
      </c>
      <c r="AL324" s="2898">
        <v>10</v>
      </c>
      <c r="AM324" s="2898">
        <f>SUM(AN324:AW324)</f>
        <v>101</v>
      </c>
      <c r="AN324" s="2898">
        <v>35</v>
      </c>
      <c r="AO324" s="2898">
        <v>8</v>
      </c>
      <c r="AP324" s="2898">
        <v>5</v>
      </c>
      <c r="AQ324" s="2898">
        <v>6</v>
      </c>
      <c r="AR324" s="2898">
        <v>10</v>
      </c>
      <c r="AS324" s="2898">
        <v>15</v>
      </c>
      <c r="AT324" s="2898">
        <v>9</v>
      </c>
      <c r="AU324" s="2898">
        <v>6</v>
      </c>
      <c r="AV324" s="2898">
        <v>3</v>
      </c>
      <c r="AW324" s="2898">
        <v>4</v>
      </c>
      <c r="AX324" s="2891"/>
      <c r="AY324" s="3055">
        <f t="shared" si="89"/>
        <v>216</v>
      </c>
    </row>
    <row r="325" spans="1:51" ht="72" x14ac:dyDescent="0.2">
      <c r="A325" s="2909"/>
      <c r="B325" s="2893"/>
      <c r="C325" s="2901"/>
      <c r="D325" s="2902"/>
      <c r="E325" s="2901"/>
      <c r="F325" s="2902"/>
      <c r="G325" s="2996" t="s">
        <v>771</v>
      </c>
      <c r="H325" s="2894" t="s">
        <v>3127</v>
      </c>
      <c r="I325" s="2999" t="s">
        <v>2779</v>
      </c>
      <c r="J325" s="2898">
        <f>SUM(K325:N325)</f>
        <v>84</v>
      </c>
      <c r="K325" s="2898">
        <v>0</v>
      </c>
      <c r="L325" s="2898">
        <v>50</v>
      </c>
      <c r="M325" s="2898">
        <v>34</v>
      </c>
      <c r="N325" s="2898">
        <v>0</v>
      </c>
      <c r="O325" s="2898"/>
      <c r="P325" s="2898"/>
      <c r="Q325" s="2898"/>
      <c r="R325" s="2898"/>
      <c r="S325" s="2898"/>
      <c r="T325" s="2898"/>
      <c r="U325" s="2898"/>
      <c r="V325" s="2898"/>
      <c r="W325" s="2898"/>
      <c r="X325" s="2898">
        <f>SUM(Z325,AM325)</f>
        <v>84</v>
      </c>
      <c r="Y325" s="2898">
        <v>0</v>
      </c>
      <c r="Z325" s="2898">
        <f>+AA325+AB325+AC325+AD325+AE325+AF325+AG325+AH325+AI325+AJ325+AK325+AL325</f>
        <v>43</v>
      </c>
      <c r="AA325" s="2898">
        <v>6</v>
      </c>
      <c r="AB325" s="2898">
        <v>2</v>
      </c>
      <c r="AC325" s="2898">
        <v>3</v>
      </c>
      <c r="AD325" s="2898">
        <v>2</v>
      </c>
      <c r="AE325" s="2898">
        <v>3</v>
      </c>
      <c r="AF325" s="2898">
        <v>3</v>
      </c>
      <c r="AG325" s="2898">
        <v>5</v>
      </c>
      <c r="AH325" s="2898">
        <v>4</v>
      </c>
      <c r="AI325" s="2898">
        <v>5</v>
      </c>
      <c r="AJ325" s="2898">
        <v>4</v>
      </c>
      <c r="AK325" s="2898">
        <v>3</v>
      </c>
      <c r="AL325" s="2898">
        <v>3</v>
      </c>
      <c r="AM325" s="2898">
        <f>SUM(AN325:AW325)</f>
        <v>41</v>
      </c>
      <c r="AN325" s="2898">
        <v>9</v>
      </c>
      <c r="AO325" s="2898">
        <v>4</v>
      </c>
      <c r="AP325" s="2898">
        <v>2</v>
      </c>
      <c r="AQ325" s="2898">
        <v>3</v>
      </c>
      <c r="AR325" s="2898">
        <v>5</v>
      </c>
      <c r="AS325" s="2898">
        <v>7</v>
      </c>
      <c r="AT325" s="2898">
        <v>5</v>
      </c>
      <c r="AU325" s="2898">
        <v>2</v>
      </c>
      <c r="AV325" s="2898">
        <v>2</v>
      </c>
      <c r="AW325" s="2898">
        <v>2</v>
      </c>
      <c r="AX325" s="2891"/>
      <c r="AY325" s="3055">
        <f t="shared" si="89"/>
        <v>84</v>
      </c>
    </row>
    <row r="326" spans="1:51" s="3023" customFormat="1" ht="45" customHeight="1" x14ac:dyDescent="0.2">
      <c r="A326" s="2909"/>
      <c r="B326" s="2893"/>
      <c r="C326" s="2883">
        <v>3043979</v>
      </c>
      <c r="D326" s="2907" t="s">
        <v>773</v>
      </c>
      <c r="E326" s="2883">
        <v>5000089</v>
      </c>
      <c r="F326" s="2884" t="s">
        <v>774</v>
      </c>
      <c r="G326" s="2980" t="s">
        <v>3128</v>
      </c>
      <c r="H326" s="2981" t="s">
        <v>3129</v>
      </c>
      <c r="I326" s="3063" t="s">
        <v>57</v>
      </c>
      <c r="J326" s="2888">
        <f>+J328</f>
        <v>2</v>
      </c>
      <c r="K326" s="2888">
        <f>+K328</f>
        <v>0</v>
      </c>
      <c r="L326" s="2888">
        <f>+L328</f>
        <v>0</v>
      </c>
      <c r="M326" s="2888">
        <f>+M328</f>
        <v>2</v>
      </c>
      <c r="N326" s="2888">
        <f>+N328</f>
        <v>0</v>
      </c>
      <c r="O326" s="3057">
        <v>62</v>
      </c>
      <c r="P326" s="2888">
        <v>54175.31</v>
      </c>
      <c r="Q326" s="2888">
        <v>52038</v>
      </c>
      <c r="R326" s="2888">
        <v>0</v>
      </c>
      <c r="S326" s="2888">
        <v>0</v>
      </c>
      <c r="T326" s="2888">
        <v>0</v>
      </c>
      <c r="U326" s="2890">
        <f>+Q326-P326</f>
        <v>-2137.3099999999977</v>
      </c>
      <c r="V326" s="2888">
        <v>0</v>
      </c>
      <c r="W326" s="3057"/>
      <c r="X326" s="3057">
        <f>+Y326+Z326+AM326</f>
        <v>2</v>
      </c>
      <c r="Y326" s="3057">
        <f t="shared" ref="Y326:AW326" si="93">+Y328</f>
        <v>0</v>
      </c>
      <c r="Z326" s="3057">
        <f t="shared" si="93"/>
        <v>1</v>
      </c>
      <c r="AA326" s="3057">
        <f t="shared" si="93"/>
        <v>1</v>
      </c>
      <c r="AB326" s="3057">
        <f t="shared" si="93"/>
        <v>0</v>
      </c>
      <c r="AC326" s="3057">
        <f t="shared" si="93"/>
        <v>0</v>
      </c>
      <c r="AD326" s="3057">
        <f t="shared" si="93"/>
        <v>0</v>
      </c>
      <c r="AE326" s="3057">
        <f t="shared" si="93"/>
        <v>0</v>
      </c>
      <c r="AF326" s="3057">
        <f t="shared" si="93"/>
        <v>0</v>
      </c>
      <c r="AG326" s="3057">
        <f t="shared" si="93"/>
        <v>0</v>
      </c>
      <c r="AH326" s="3057">
        <f t="shared" si="93"/>
        <v>0</v>
      </c>
      <c r="AI326" s="3057">
        <f t="shared" si="93"/>
        <v>0</v>
      </c>
      <c r="AJ326" s="3057">
        <f t="shared" si="93"/>
        <v>0</v>
      </c>
      <c r="AK326" s="3057">
        <f t="shared" si="93"/>
        <v>0</v>
      </c>
      <c r="AL326" s="3057">
        <f t="shared" si="93"/>
        <v>0</v>
      </c>
      <c r="AM326" s="3057">
        <f t="shared" si="93"/>
        <v>1</v>
      </c>
      <c r="AN326" s="3057">
        <f t="shared" si="93"/>
        <v>1</v>
      </c>
      <c r="AO326" s="3057">
        <f t="shared" si="93"/>
        <v>0</v>
      </c>
      <c r="AP326" s="3057">
        <f t="shared" si="93"/>
        <v>0</v>
      </c>
      <c r="AQ326" s="3057">
        <f t="shared" si="93"/>
        <v>0</v>
      </c>
      <c r="AR326" s="3057">
        <f t="shared" si="93"/>
        <v>0</v>
      </c>
      <c r="AS326" s="3057">
        <f t="shared" si="93"/>
        <v>0</v>
      </c>
      <c r="AT326" s="3057">
        <f t="shared" si="93"/>
        <v>0</v>
      </c>
      <c r="AU326" s="3057">
        <f t="shared" si="93"/>
        <v>0</v>
      </c>
      <c r="AV326" s="3057">
        <f t="shared" si="93"/>
        <v>0</v>
      </c>
      <c r="AW326" s="3057">
        <f t="shared" si="93"/>
        <v>0</v>
      </c>
      <c r="AX326" s="3022">
        <v>2</v>
      </c>
      <c r="AY326" s="3055">
        <f t="shared" si="89"/>
        <v>0</v>
      </c>
    </row>
    <row r="327" spans="1:51" ht="20.25" customHeight="1" x14ac:dyDescent="0.2">
      <c r="A327" s="2909"/>
      <c r="B327" s="2893"/>
      <c r="C327" s="2892"/>
      <c r="D327" s="2910"/>
      <c r="E327" s="2892"/>
      <c r="F327" s="2893"/>
      <c r="G327" s="2996" t="s">
        <v>775</v>
      </c>
      <c r="H327" s="2894" t="s">
        <v>3130</v>
      </c>
      <c r="I327" s="3067"/>
      <c r="J327" s="2898">
        <f>SUM(K327:N327)</f>
        <v>2</v>
      </c>
      <c r="K327" s="2898">
        <v>0</v>
      </c>
      <c r="L327" s="2898">
        <v>0</v>
      </c>
      <c r="M327" s="2898">
        <v>2</v>
      </c>
      <c r="N327" s="2898">
        <v>0</v>
      </c>
      <c r="O327" s="2898"/>
      <c r="P327" s="2898"/>
      <c r="Q327" s="2898"/>
      <c r="R327" s="2898"/>
      <c r="S327" s="2898"/>
      <c r="T327" s="2898"/>
      <c r="U327" s="2898"/>
      <c r="V327" s="2898"/>
      <c r="W327" s="2898"/>
      <c r="X327" s="2898">
        <f>SUM(Z327,AM327)</f>
        <v>2</v>
      </c>
      <c r="Y327" s="2898">
        <v>0</v>
      </c>
      <c r="Z327" s="2898">
        <v>1</v>
      </c>
      <c r="AA327" s="2898">
        <v>1</v>
      </c>
      <c r="AB327" s="2898">
        <v>0</v>
      </c>
      <c r="AC327" s="2898">
        <v>0</v>
      </c>
      <c r="AD327" s="2898">
        <v>0</v>
      </c>
      <c r="AE327" s="2898">
        <v>0</v>
      </c>
      <c r="AF327" s="2898">
        <v>0</v>
      </c>
      <c r="AG327" s="2898">
        <v>0</v>
      </c>
      <c r="AH327" s="2898">
        <v>0</v>
      </c>
      <c r="AI327" s="2898">
        <v>0</v>
      </c>
      <c r="AJ327" s="2898">
        <v>0</v>
      </c>
      <c r="AK327" s="2898">
        <v>0</v>
      </c>
      <c r="AL327" s="2898">
        <v>0</v>
      </c>
      <c r="AM327" s="2898">
        <f>SUM(AN327:AW327)</f>
        <v>1</v>
      </c>
      <c r="AN327" s="2898">
        <v>1</v>
      </c>
      <c r="AO327" s="2898">
        <v>0</v>
      </c>
      <c r="AP327" s="2898">
        <v>0</v>
      </c>
      <c r="AQ327" s="2898">
        <v>0</v>
      </c>
      <c r="AR327" s="2898">
        <v>0</v>
      </c>
      <c r="AS327" s="2898">
        <v>0</v>
      </c>
      <c r="AT327" s="2898">
        <v>0</v>
      </c>
      <c r="AU327" s="2898">
        <v>0</v>
      </c>
      <c r="AV327" s="2898">
        <v>0</v>
      </c>
      <c r="AW327" s="2898">
        <v>0</v>
      </c>
      <c r="AX327" s="2891"/>
      <c r="AY327" s="3055">
        <f t="shared" si="89"/>
        <v>2</v>
      </c>
    </row>
    <row r="328" spans="1:51" ht="55.5" customHeight="1" x14ac:dyDescent="0.2">
      <c r="A328" s="2909"/>
      <c r="B328" s="2893"/>
      <c r="C328" s="2901"/>
      <c r="D328" s="2917"/>
      <c r="E328" s="2901"/>
      <c r="F328" s="2902"/>
      <c r="G328" s="2996" t="s">
        <v>777</v>
      </c>
      <c r="H328" s="2894" t="s">
        <v>3131</v>
      </c>
      <c r="I328" s="2999" t="s">
        <v>2766</v>
      </c>
      <c r="J328" s="3090">
        <f>SUM(K328:N328)</f>
        <v>2</v>
      </c>
      <c r="K328" s="2898">
        <v>0</v>
      </c>
      <c r="L328" s="2898">
        <v>0</v>
      </c>
      <c r="M328" s="2898">
        <v>2</v>
      </c>
      <c r="N328" s="2898">
        <v>0</v>
      </c>
      <c r="O328" s="2898"/>
      <c r="P328" s="2898"/>
      <c r="Q328" s="2898"/>
      <c r="R328" s="2898"/>
      <c r="S328" s="2898"/>
      <c r="T328" s="2898"/>
      <c r="U328" s="2898"/>
      <c r="V328" s="2898"/>
      <c r="W328" s="2898"/>
      <c r="X328" s="2898">
        <f>SUM(Z328,AM328)</f>
        <v>2</v>
      </c>
      <c r="Y328" s="2898">
        <v>0</v>
      </c>
      <c r="Z328" s="2898">
        <v>1</v>
      </c>
      <c r="AA328" s="2898">
        <v>1</v>
      </c>
      <c r="AB328" s="2898">
        <v>0</v>
      </c>
      <c r="AC328" s="2898">
        <v>0</v>
      </c>
      <c r="AD328" s="2898">
        <v>0</v>
      </c>
      <c r="AE328" s="2898">
        <v>0</v>
      </c>
      <c r="AF328" s="2898">
        <v>0</v>
      </c>
      <c r="AG328" s="2898">
        <v>0</v>
      </c>
      <c r="AH328" s="2898">
        <v>0</v>
      </c>
      <c r="AI328" s="2898">
        <v>0</v>
      </c>
      <c r="AJ328" s="2898">
        <v>0</v>
      </c>
      <c r="AK328" s="2898">
        <v>0</v>
      </c>
      <c r="AL328" s="2898">
        <v>0</v>
      </c>
      <c r="AM328" s="2898">
        <f>SUM(AN328:AW328)</f>
        <v>1</v>
      </c>
      <c r="AN328" s="2898">
        <v>1</v>
      </c>
      <c r="AO328" s="2898">
        <v>0</v>
      </c>
      <c r="AP328" s="2898">
        <v>0</v>
      </c>
      <c r="AQ328" s="2898">
        <v>0</v>
      </c>
      <c r="AR328" s="2898">
        <v>0</v>
      </c>
      <c r="AS328" s="2898">
        <v>0</v>
      </c>
      <c r="AT328" s="2898">
        <v>0</v>
      </c>
      <c r="AU328" s="2898">
        <v>0</v>
      </c>
      <c r="AV328" s="2898">
        <v>0</v>
      </c>
      <c r="AW328" s="2898">
        <v>0</v>
      </c>
      <c r="AX328" s="2891"/>
      <c r="AY328" s="3055">
        <f t="shared" si="89"/>
        <v>2</v>
      </c>
    </row>
    <row r="329" spans="1:51" s="3023" customFormat="1" ht="54" customHeight="1" x14ac:dyDescent="0.2">
      <c r="A329" s="2909"/>
      <c r="B329" s="2893"/>
      <c r="C329" s="2883">
        <v>3043980</v>
      </c>
      <c r="D329" s="2884" t="s">
        <v>779</v>
      </c>
      <c r="E329" s="2883">
        <v>5000090</v>
      </c>
      <c r="F329" s="2884" t="s">
        <v>780</v>
      </c>
      <c r="G329" s="2980" t="s">
        <v>3132</v>
      </c>
      <c r="H329" s="2981" t="s">
        <v>779</v>
      </c>
      <c r="I329" s="3033" t="s">
        <v>587</v>
      </c>
      <c r="J329" s="2888">
        <f>+J330+J331</f>
        <v>35165</v>
      </c>
      <c r="K329" s="2888">
        <f>+K330+K331</f>
        <v>10770</v>
      </c>
      <c r="L329" s="2888">
        <f>+L330+L331</f>
        <v>2854</v>
      </c>
      <c r="M329" s="2888">
        <f>+M330+M331</f>
        <v>10771</v>
      </c>
      <c r="N329" s="2888">
        <f>+N330+N331</f>
        <v>10770</v>
      </c>
      <c r="O329" s="3057">
        <v>63</v>
      </c>
      <c r="P329" s="2888">
        <v>1167837.46</v>
      </c>
      <c r="Q329" s="2888">
        <v>101614</v>
      </c>
      <c r="R329" s="2888">
        <v>0</v>
      </c>
      <c r="S329" s="2888">
        <v>0</v>
      </c>
      <c r="T329" s="2888">
        <v>0</v>
      </c>
      <c r="U329" s="2890">
        <f>+Q329-P329</f>
        <v>-1066223.46</v>
      </c>
      <c r="V329" s="2888">
        <v>56671</v>
      </c>
      <c r="W329" s="3057"/>
      <c r="X329" s="3057">
        <f>+Y329+Z329+AM329</f>
        <v>35165</v>
      </c>
      <c r="Y329" s="3057">
        <f t="shared" ref="Y329:AX329" si="94">+Y330+Y331</f>
        <v>0</v>
      </c>
      <c r="Z329" s="3057">
        <f t="shared" si="94"/>
        <v>19635</v>
      </c>
      <c r="AA329" s="3057">
        <f t="shared" si="94"/>
        <v>6483</v>
      </c>
      <c r="AB329" s="3057">
        <f t="shared" si="94"/>
        <v>1200</v>
      </c>
      <c r="AC329" s="3057">
        <f t="shared" si="94"/>
        <v>700</v>
      </c>
      <c r="AD329" s="3057">
        <f t="shared" si="94"/>
        <v>900</v>
      </c>
      <c r="AE329" s="3057">
        <f t="shared" si="94"/>
        <v>900</v>
      </c>
      <c r="AF329" s="3057">
        <f t="shared" si="94"/>
        <v>900</v>
      </c>
      <c r="AG329" s="3057">
        <f t="shared" si="94"/>
        <v>800</v>
      </c>
      <c r="AH329" s="3057">
        <f t="shared" si="94"/>
        <v>2000</v>
      </c>
      <c r="AI329" s="3057">
        <f t="shared" si="94"/>
        <v>2500</v>
      </c>
      <c r="AJ329" s="3057">
        <f t="shared" si="94"/>
        <v>1152</v>
      </c>
      <c r="AK329" s="3057">
        <f t="shared" si="94"/>
        <v>750</v>
      </c>
      <c r="AL329" s="3057">
        <f t="shared" si="94"/>
        <v>1350</v>
      </c>
      <c r="AM329" s="3057">
        <f t="shared" si="94"/>
        <v>15530</v>
      </c>
      <c r="AN329" s="3057">
        <f t="shared" si="94"/>
        <v>6500</v>
      </c>
      <c r="AO329" s="3057">
        <f t="shared" si="94"/>
        <v>850</v>
      </c>
      <c r="AP329" s="3057">
        <f t="shared" si="94"/>
        <v>800</v>
      </c>
      <c r="AQ329" s="3057">
        <f t="shared" si="94"/>
        <v>900</v>
      </c>
      <c r="AR329" s="3057">
        <f t="shared" si="94"/>
        <v>1530</v>
      </c>
      <c r="AS329" s="3057">
        <f t="shared" si="94"/>
        <v>1900</v>
      </c>
      <c r="AT329" s="3057">
        <f t="shared" si="94"/>
        <v>1300</v>
      </c>
      <c r="AU329" s="3057">
        <f t="shared" si="94"/>
        <v>600</v>
      </c>
      <c r="AV329" s="3057">
        <f t="shared" si="94"/>
        <v>600</v>
      </c>
      <c r="AW329" s="3057">
        <f t="shared" si="94"/>
        <v>550</v>
      </c>
      <c r="AX329" s="3057">
        <f t="shared" si="94"/>
        <v>0</v>
      </c>
      <c r="AY329" s="3085">
        <f t="shared" si="89"/>
        <v>35165</v>
      </c>
    </row>
    <row r="330" spans="1:51" ht="54" x14ac:dyDescent="0.2">
      <c r="A330" s="2909"/>
      <c r="B330" s="2893"/>
      <c r="C330" s="2892"/>
      <c r="D330" s="2893"/>
      <c r="E330" s="2892"/>
      <c r="F330" s="2893"/>
      <c r="G330" s="2996" t="s">
        <v>782</v>
      </c>
      <c r="H330" s="2894" t="s">
        <v>3133</v>
      </c>
      <c r="I330" s="2887" t="s">
        <v>2934</v>
      </c>
      <c r="J330" s="3090">
        <f>SUM(K330:N330)</f>
        <v>23752</v>
      </c>
      <c r="K330" s="2898">
        <v>7917</v>
      </c>
      <c r="L330" s="2898">
        <v>0</v>
      </c>
      <c r="M330" s="2898">
        <v>7918</v>
      </c>
      <c r="N330" s="2898">
        <v>7917</v>
      </c>
      <c r="O330" s="2898"/>
      <c r="P330" s="2898"/>
      <c r="Q330" s="2898"/>
      <c r="R330" s="2898"/>
      <c r="S330" s="2898"/>
      <c r="T330" s="2898"/>
      <c r="U330" s="2898"/>
      <c r="V330" s="2898"/>
      <c r="W330" s="2898"/>
      <c r="X330" s="2898">
        <f>+Y330+Z330+AM330</f>
        <v>23752</v>
      </c>
      <c r="Y330" s="2898">
        <v>0</v>
      </c>
      <c r="Z330" s="2898">
        <f>SUM(AA330:AL330)</f>
        <v>13152</v>
      </c>
      <c r="AA330" s="2898">
        <v>3800</v>
      </c>
      <c r="AB330" s="2898">
        <v>700</v>
      </c>
      <c r="AC330" s="2898">
        <v>600</v>
      </c>
      <c r="AD330" s="2898">
        <v>800</v>
      </c>
      <c r="AE330" s="2898">
        <v>800</v>
      </c>
      <c r="AF330" s="2898">
        <v>800</v>
      </c>
      <c r="AG330" s="2898">
        <v>700</v>
      </c>
      <c r="AH330" s="2898">
        <v>1400</v>
      </c>
      <c r="AI330" s="2898">
        <v>1600</v>
      </c>
      <c r="AJ330" s="2898">
        <v>652</v>
      </c>
      <c r="AK330" s="2898">
        <v>650</v>
      </c>
      <c r="AL330" s="2898">
        <v>650</v>
      </c>
      <c r="AM330" s="2898">
        <f>SUM(AN330:AW330)</f>
        <v>10600</v>
      </c>
      <c r="AN330" s="2898">
        <v>4000</v>
      </c>
      <c r="AO330" s="2898">
        <v>650</v>
      </c>
      <c r="AP330" s="2898">
        <v>600</v>
      </c>
      <c r="AQ330" s="2898">
        <v>700</v>
      </c>
      <c r="AR330" s="2898">
        <v>1000</v>
      </c>
      <c r="AS330" s="2898">
        <v>1200</v>
      </c>
      <c r="AT330" s="2898">
        <v>1000</v>
      </c>
      <c r="AU330" s="2898">
        <v>500</v>
      </c>
      <c r="AV330" s="2898">
        <v>500</v>
      </c>
      <c r="AW330" s="2898">
        <v>450</v>
      </c>
      <c r="AX330" s="2891"/>
      <c r="AY330" s="3055">
        <f t="shared" si="89"/>
        <v>23752</v>
      </c>
    </row>
    <row r="331" spans="1:51" ht="54" x14ac:dyDescent="0.2">
      <c r="A331" s="2909"/>
      <c r="B331" s="2893"/>
      <c r="C331" s="2892"/>
      <c r="D331" s="2893"/>
      <c r="E331" s="2892"/>
      <c r="F331" s="2893"/>
      <c r="G331" s="2996" t="s">
        <v>784</v>
      </c>
      <c r="H331" s="2894" t="s">
        <v>3134</v>
      </c>
      <c r="I331" s="2903"/>
      <c r="J331" s="3090">
        <f>SUM(K331:N331)</f>
        <v>11413</v>
      </c>
      <c r="K331" s="2898">
        <v>2853</v>
      </c>
      <c r="L331" s="2898">
        <v>2854</v>
      </c>
      <c r="M331" s="2898">
        <v>2853</v>
      </c>
      <c r="N331" s="2898">
        <v>2853</v>
      </c>
      <c r="O331" s="2898"/>
      <c r="P331" s="2898"/>
      <c r="Q331" s="2898"/>
      <c r="R331" s="2898"/>
      <c r="S331" s="2898"/>
      <c r="T331" s="2898"/>
      <c r="U331" s="2898"/>
      <c r="V331" s="2898"/>
      <c r="W331" s="2898"/>
      <c r="X331" s="2898">
        <f>+Y331+Z331+AM331</f>
        <v>11413</v>
      </c>
      <c r="Y331" s="2898">
        <v>0</v>
      </c>
      <c r="Z331" s="2898">
        <f>SUM(AA331:AL331)</f>
        <v>6483</v>
      </c>
      <c r="AA331" s="2898">
        <v>2683</v>
      </c>
      <c r="AB331" s="2898">
        <v>500</v>
      </c>
      <c r="AC331" s="2898">
        <v>100</v>
      </c>
      <c r="AD331" s="2898">
        <v>100</v>
      </c>
      <c r="AE331" s="2898">
        <v>100</v>
      </c>
      <c r="AF331" s="2898">
        <v>100</v>
      </c>
      <c r="AG331" s="2898">
        <v>100</v>
      </c>
      <c r="AH331" s="2898">
        <v>600</v>
      </c>
      <c r="AI331" s="2898">
        <v>900</v>
      </c>
      <c r="AJ331" s="2898">
        <v>500</v>
      </c>
      <c r="AK331" s="2898">
        <v>100</v>
      </c>
      <c r="AL331" s="2898">
        <v>700</v>
      </c>
      <c r="AM331" s="2898">
        <f>SUM(AN331:AW331)</f>
        <v>4930</v>
      </c>
      <c r="AN331" s="2898">
        <v>2500</v>
      </c>
      <c r="AO331" s="2898">
        <v>200</v>
      </c>
      <c r="AP331" s="2898">
        <v>200</v>
      </c>
      <c r="AQ331" s="2898">
        <v>200</v>
      </c>
      <c r="AR331" s="2898">
        <v>530</v>
      </c>
      <c r="AS331" s="2898">
        <v>700</v>
      </c>
      <c r="AT331" s="2898">
        <v>300</v>
      </c>
      <c r="AU331" s="2898">
        <v>100</v>
      </c>
      <c r="AV331" s="2898">
        <v>100</v>
      </c>
      <c r="AW331" s="2898">
        <v>100</v>
      </c>
      <c r="AX331" s="2891"/>
      <c r="AY331" s="3055">
        <f t="shared" si="89"/>
        <v>11413</v>
      </c>
    </row>
    <row r="332" spans="1:51" ht="54" x14ac:dyDescent="0.2">
      <c r="A332" s="2909"/>
      <c r="B332" s="2893"/>
      <c r="C332" s="2901"/>
      <c r="D332" s="2902"/>
      <c r="E332" s="2901"/>
      <c r="F332" s="2902"/>
      <c r="G332" s="2996" t="s">
        <v>786</v>
      </c>
      <c r="H332" s="2894" t="s">
        <v>3135</v>
      </c>
      <c r="I332" s="2999" t="s">
        <v>3038</v>
      </c>
      <c r="J332" s="2898">
        <f>SUM(K332:N332)</f>
        <v>5</v>
      </c>
      <c r="K332" s="2898">
        <v>0</v>
      </c>
      <c r="L332" s="2898">
        <v>0</v>
      </c>
      <c r="M332" s="2898">
        <v>5</v>
      </c>
      <c r="N332" s="2898">
        <v>0</v>
      </c>
      <c r="O332" s="2898"/>
      <c r="P332" s="2898"/>
      <c r="Q332" s="2898"/>
      <c r="R332" s="2898"/>
      <c r="S332" s="2898"/>
      <c r="T332" s="2898"/>
      <c r="U332" s="2898"/>
      <c r="V332" s="2898"/>
      <c r="W332" s="2898"/>
      <c r="X332" s="2898">
        <f>+Y332+Z332+AM332</f>
        <v>5</v>
      </c>
      <c r="Y332" s="2898">
        <v>0</v>
      </c>
      <c r="Z332" s="2898">
        <f>SUM(AA332:AL332)</f>
        <v>2</v>
      </c>
      <c r="AA332" s="2898">
        <v>2</v>
      </c>
      <c r="AB332" s="2898">
        <v>0</v>
      </c>
      <c r="AC332" s="2898">
        <v>0</v>
      </c>
      <c r="AD332" s="2898">
        <v>0</v>
      </c>
      <c r="AE332" s="2898">
        <v>0</v>
      </c>
      <c r="AF332" s="2898">
        <v>0</v>
      </c>
      <c r="AG332" s="2898">
        <v>0</v>
      </c>
      <c r="AH332" s="2898">
        <v>0</v>
      </c>
      <c r="AI332" s="2898">
        <v>0</v>
      </c>
      <c r="AJ332" s="2898">
        <v>0</v>
      </c>
      <c r="AK332" s="2898">
        <v>0</v>
      </c>
      <c r="AL332" s="2898">
        <v>0</v>
      </c>
      <c r="AM332" s="2898">
        <f>SUM(AN332:AW332)</f>
        <v>3</v>
      </c>
      <c r="AN332" s="2898">
        <v>3</v>
      </c>
      <c r="AO332" s="2898">
        <v>0</v>
      </c>
      <c r="AP332" s="2898">
        <v>0</v>
      </c>
      <c r="AQ332" s="2898">
        <v>0</v>
      </c>
      <c r="AR332" s="2898">
        <v>0</v>
      </c>
      <c r="AS332" s="2898">
        <v>0</v>
      </c>
      <c r="AT332" s="2898">
        <v>0</v>
      </c>
      <c r="AU332" s="2898">
        <v>0</v>
      </c>
      <c r="AV332" s="2898">
        <v>0</v>
      </c>
      <c r="AW332" s="2898">
        <v>0</v>
      </c>
      <c r="AX332" s="2891"/>
      <c r="AY332" s="3055">
        <f t="shared" si="89"/>
        <v>5</v>
      </c>
    </row>
    <row r="333" spans="1:51" s="3023" customFormat="1" ht="63" customHeight="1" x14ac:dyDescent="0.2">
      <c r="A333" s="2909"/>
      <c r="B333" s="2893"/>
      <c r="C333" s="2883">
        <v>3043981</v>
      </c>
      <c r="D333" s="2884" t="s">
        <v>788</v>
      </c>
      <c r="E333" s="3091" t="s">
        <v>789</v>
      </c>
      <c r="F333" s="2884" t="s">
        <v>790</v>
      </c>
      <c r="G333" s="2980" t="s">
        <v>3136</v>
      </c>
      <c r="H333" s="2981" t="s">
        <v>788</v>
      </c>
      <c r="I333" s="2887" t="s">
        <v>3027</v>
      </c>
      <c r="J333" s="2888">
        <f>+J336+J338+J345</f>
        <v>36732</v>
      </c>
      <c r="K333" s="2888">
        <f>+K336+K338+K345</f>
        <v>18366</v>
      </c>
      <c r="L333" s="2888">
        <f>+L336+L338+L345</f>
        <v>0</v>
      </c>
      <c r="M333" s="2888">
        <f>+M336+M338+M345</f>
        <v>0</v>
      </c>
      <c r="N333" s="2888">
        <f>+N336+N338+N345</f>
        <v>18366</v>
      </c>
      <c r="O333" s="3057">
        <v>64</v>
      </c>
      <c r="P333" s="2888">
        <v>1060075.76</v>
      </c>
      <c r="Q333" s="2888">
        <v>307547</v>
      </c>
      <c r="R333" s="2888">
        <v>0</v>
      </c>
      <c r="S333" s="2888">
        <v>0</v>
      </c>
      <c r="T333" s="2888">
        <v>0</v>
      </c>
      <c r="U333" s="2890">
        <f>+Q333-P333</f>
        <v>-752528.76</v>
      </c>
      <c r="V333" s="2888">
        <v>85735</v>
      </c>
      <c r="W333" s="3057"/>
      <c r="X333" s="3057">
        <f>+Y333+Z333+AM333</f>
        <v>36732</v>
      </c>
      <c r="Y333" s="3057">
        <f t="shared" ref="Y333:AW333" si="95">+Y336+Y338+Y345</f>
        <v>0</v>
      </c>
      <c r="Z333" s="3057">
        <f t="shared" si="95"/>
        <v>16582</v>
      </c>
      <c r="AA333" s="3057">
        <f t="shared" si="95"/>
        <v>10500</v>
      </c>
      <c r="AB333" s="3057">
        <f t="shared" si="95"/>
        <v>500</v>
      </c>
      <c r="AC333" s="3057">
        <f t="shared" si="95"/>
        <v>0</v>
      </c>
      <c r="AD333" s="3057">
        <f t="shared" si="95"/>
        <v>0</v>
      </c>
      <c r="AE333" s="3057">
        <f t="shared" si="95"/>
        <v>350</v>
      </c>
      <c r="AF333" s="3057">
        <f t="shared" si="95"/>
        <v>300</v>
      </c>
      <c r="AG333" s="3057">
        <f t="shared" si="95"/>
        <v>300</v>
      </c>
      <c r="AH333" s="3057">
        <f t="shared" si="95"/>
        <v>1000</v>
      </c>
      <c r="AI333" s="3057">
        <f t="shared" si="95"/>
        <v>2432</v>
      </c>
      <c r="AJ333" s="3057">
        <f t="shared" si="95"/>
        <v>400</v>
      </c>
      <c r="AK333" s="3057">
        <f t="shared" si="95"/>
        <v>400</v>
      </c>
      <c r="AL333" s="3057">
        <f t="shared" si="95"/>
        <v>400</v>
      </c>
      <c r="AM333" s="3057">
        <f t="shared" si="95"/>
        <v>20150</v>
      </c>
      <c r="AN333" s="3057">
        <f t="shared" si="95"/>
        <v>13400</v>
      </c>
      <c r="AO333" s="3057">
        <f t="shared" si="95"/>
        <v>400</v>
      </c>
      <c r="AP333" s="3057">
        <f t="shared" si="95"/>
        <v>200</v>
      </c>
      <c r="AQ333" s="3057">
        <f t="shared" si="95"/>
        <v>350</v>
      </c>
      <c r="AR333" s="3057">
        <f t="shared" si="95"/>
        <v>500</v>
      </c>
      <c r="AS333" s="3057">
        <f t="shared" si="95"/>
        <v>800</v>
      </c>
      <c r="AT333" s="3057">
        <f t="shared" si="95"/>
        <v>700</v>
      </c>
      <c r="AU333" s="3057">
        <f t="shared" si="95"/>
        <v>3200</v>
      </c>
      <c r="AV333" s="3057">
        <f t="shared" si="95"/>
        <v>200</v>
      </c>
      <c r="AW333" s="3057">
        <f t="shared" si="95"/>
        <v>400</v>
      </c>
      <c r="AX333" s="3022">
        <v>14161</v>
      </c>
      <c r="AY333" s="3085">
        <f t="shared" si="89"/>
        <v>22571</v>
      </c>
    </row>
    <row r="334" spans="1:51" ht="54" x14ac:dyDescent="0.2">
      <c r="A334" s="2909"/>
      <c r="B334" s="2893"/>
      <c r="C334" s="2892"/>
      <c r="D334" s="2893"/>
      <c r="E334" s="3092"/>
      <c r="F334" s="2893"/>
      <c r="G334" s="2996" t="s">
        <v>792</v>
      </c>
      <c r="H334" s="2894" t="s">
        <v>3137</v>
      </c>
      <c r="I334" s="2896"/>
      <c r="J334" s="2898">
        <f>SUM(K334:N334)</f>
        <v>0</v>
      </c>
      <c r="K334" s="2898">
        <f>SUM(L334:O334)</f>
        <v>0</v>
      </c>
      <c r="L334" s="2898">
        <f>SUM(M334:P334)</f>
        <v>0</v>
      </c>
      <c r="M334" s="2898">
        <f>SUM(N334:Q334)</f>
        <v>0</v>
      </c>
      <c r="N334" s="2898">
        <f>SUM(O334:R334)</f>
        <v>0</v>
      </c>
      <c r="O334" s="2898"/>
      <c r="P334" s="2898"/>
      <c r="Q334" s="2898"/>
      <c r="R334" s="2898"/>
      <c r="S334" s="2898"/>
      <c r="T334" s="2898"/>
      <c r="U334" s="2898"/>
      <c r="V334" s="2898"/>
      <c r="W334" s="2898"/>
      <c r="X334" s="2898">
        <f>SUM(Y334,AL334)</f>
        <v>0</v>
      </c>
      <c r="Y334" s="2898">
        <v>0</v>
      </c>
      <c r="Z334" s="2898">
        <v>0</v>
      </c>
      <c r="AA334" s="2898">
        <v>0</v>
      </c>
      <c r="AB334" s="2898">
        <v>0</v>
      </c>
      <c r="AC334" s="2898">
        <v>0</v>
      </c>
      <c r="AD334" s="2898">
        <v>0</v>
      </c>
      <c r="AE334" s="2898">
        <v>0</v>
      </c>
      <c r="AF334" s="2898">
        <v>0</v>
      </c>
      <c r="AG334" s="2898">
        <v>0</v>
      </c>
      <c r="AH334" s="2898">
        <v>0</v>
      </c>
      <c r="AI334" s="2898">
        <v>0</v>
      </c>
      <c r="AJ334" s="2898">
        <v>0</v>
      </c>
      <c r="AK334" s="2898">
        <v>0</v>
      </c>
      <c r="AL334" s="2898">
        <v>0</v>
      </c>
      <c r="AM334" s="2898">
        <f t="shared" ref="AM334:AM347" si="96">SUM(AN334:AW334)</f>
        <v>0</v>
      </c>
      <c r="AN334" s="2898">
        <v>0</v>
      </c>
      <c r="AO334" s="2898">
        <v>0</v>
      </c>
      <c r="AP334" s="2898">
        <v>0</v>
      </c>
      <c r="AQ334" s="2898">
        <v>0</v>
      </c>
      <c r="AR334" s="2898">
        <v>0</v>
      </c>
      <c r="AS334" s="2898">
        <v>0</v>
      </c>
      <c r="AT334" s="2898">
        <v>0</v>
      </c>
      <c r="AU334" s="2898">
        <v>0</v>
      </c>
      <c r="AV334" s="2898">
        <v>0</v>
      </c>
      <c r="AW334" s="2898">
        <v>0</v>
      </c>
      <c r="AX334" s="2891"/>
      <c r="AY334" s="3055">
        <f t="shared" si="89"/>
        <v>0</v>
      </c>
    </row>
    <row r="335" spans="1:51" ht="36" x14ac:dyDescent="0.2">
      <c r="A335" s="2909"/>
      <c r="B335" s="2893"/>
      <c r="C335" s="2892"/>
      <c r="D335" s="2893"/>
      <c r="E335" s="3092"/>
      <c r="F335" s="2893"/>
      <c r="G335" s="2996" t="s">
        <v>794</v>
      </c>
      <c r="H335" s="2894" t="s">
        <v>3138</v>
      </c>
      <c r="I335" s="2896"/>
      <c r="J335" s="2898">
        <f>SUM(K335:N335)</f>
        <v>1008</v>
      </c>
      <c r="K335" s="2898">
        <v>252</v>
      </c>
      <c r="L335" s="2898">
        <v>252</v>
      </c>
      <c r="M335" s="2898">
        <v>252</v>
      </c>
      <c r="N335" s="2898">
        <v>252</v>
      </c>
      <c r="O335" s="2898"/>
      <c r="P335" s="2898"/>
      <c r="Q335" s="2898"/>
      <c r="R335" s="2898"/>
      <c r="S335" s="2898"/>
      <c r="T335" s="2898"/>
      <c r="U335" s="2898"/>
      <c r="V335" s="2898"/>
      <c r="W335" s="2898"/>
      <c r="X335" s="2898">
        <v>1008</v>
      </c>
      <c r="Y335" s="2898">
        <v>0</v>
      </c>
      <c r="Z335" s="2898">
        <f t="shared" ref="Z335:Z345" si="97">SUM(AA335:AL335)</f>
        <v>564</v>
      </c>
      <c r="AA335" s="2898">
        <v>60</v>
      </c>
      <c r="AB335" s="2898">
        <v>48</v>
      </c>
      <c r="AC335" s="2898">
        <v>24</v>
      </c>
      <c r="AD335" s="2898">
        <v>48</v>
      </c>
      <c r="AE335" s="2898">
        <v>48</v>
      </c>
      <c r="AF335" s="2898">
        <v>48</v>
      </c>
      <c r="AG335" s="2898">
        <v>48</v>
      </c>
      <c r="AH335" s="2898">
        <v>48</v>
      </c>
      <c r="AI335" s="2898">
        <v>48</v>
      </c>
      <c r="AJ335" s="2898">
        <v>48</v>
      </c>
      <c r="AK335" s="2898">
        <v>48</v>
      </c>
      <c r="AL335" s="2898">
        <v>48</v>
      </c>
      <c r="AM335" s="2898">
        <f t="shared" si="96"/>
        <v>444</v>
      </c>
      <c r="AN335" s="2898">
        <v>60</v>
      </c>
      <c r="AO335" s="2898">
        <v>48</v>
      </c>
      <c r="AP335" s="2898">
        <v>48</v>
      </c>
      <c r="AQ335" s="2898">
        <v>48</v>
      </c>
      <c r="AR335" s="2898">
        <v>48</v>
      </c>
      <c r="AS335" s="2898">
        <v>48</v>
      </c>
      <c r="AT335" s="2898">
        <v>48</v>
      </c>
      <c r="AU335" s="2898">
        <v>48</v>
      </c>
      <c r="AV335" s="2898">
        <v>24</v>
      </c>
      <c r="AW335" s="2898">
        <v>24</v>
      </c>
      <c r="AX335" s="2891"/>
      <c r="AY335" s="3055">
        <f t="shared" si="89"/>
        <v>1008</v>
      </c>
    </row>
    <row r="336" spans="1:51" ht="45" x14ac:dyDescent="0.2">
      <c r="A336" s="2909"/>
      <c r="B336" s="2893"/>
      <c r="C336" s="2892"/>
      <c r="D336" s="2893"/>
      <c r="E336" s="3092"/>
      <c r="F336" s="2893"/>
      <c r="G336" s="2996" t="s">
        <v>796</v>
      </c>
      <c r="H336" s="2894" t="s">
        <v>3139</v>
      </c>
      <c r="I336" s="2896"/>
      <c r="J336" s="3093">
        <f t="shared" ref="J336:J347" si="98">SUM(K336:N336)</f>
        <v>9800</v>
      </c>
      <c r="K336" s="2898">
        <v>4900</v>
      </c>
      <c r="L336" s="2898">
        <v>0</v>
      </c>
      <c r="M336" s="2898">
        <v>0</v>
      </c>
      <c r="N336" s="2898">
        <v>4900</v>
      </c>
      <c r="O336" s="2898"/>
      <c r="P336" s="2898"/>
      <c r="Q336" s="2898"/>
      <c r="R336" s="2898"/>
      <c r="S336" s="2898"/>
      <c r="T336" s="2898"/>
      <c r="U336" s="2898"/>
      <c r="V336" s="2898"/>
      <c r="W336" s="2898"/>
      <c r="X336" s="2898">
        <v>9800</v>
      </c>
      <c r="Y336" s="2898">
        <v>0</v>
      </c>
      <c r="Z336" s="2898">
        <f t="shared" si="97"/>
        <v>5050</v>
      </c>
      <c r="AA336" s="2898">
        <v>900</v>
      </c>
      <c r="AB336" s="2898">
        <v>500</v>
      </c>
      <c r="AC336" s="2898">
        <v>0</v>
      </c>
      <c r="AD336" s="2898">
        <v>0</v>
      </c>
      <c r="AE336" s="2898">
        <v>350</v>
      </c>
      <c r="AF336" s="2898">
        <v>300</v>
      </c>
      <c r="AG336" s="2898">
        <v>300</v>
      </c>
      <c r="AH336" s="2898">
        <v>1000</v>
      </c>
      <c r="AI336" s="2898">
        <v>500</v>
      </c>
      <c r="AJ336" s="2898">
        <v>400</v>
      </c>
      <c r="AK336" s="2898">
        <v>400</v>
      </c>
      <c r="AL336" s="2898">
        <v>400</v>
      </c>
      <c r="AM336" s="2898">
        <f t="shared" si="96"/>
        <v>4750</v>
      </c>
      <c r="AN336" s="2898">
        <v>800</v>
      </c>
      <c r="AO336" s="2898">
        <v>400</v>
      </c>
      <c r="AP336" s="2898">
        <v>200</v>
      </c>
      <c r="AQ336" s="2898">
        <v>350</v>
      </c>
      <c r="AR336" s="2898">
        <v>500</v>
      </c>
      <c r="AS336" s="2898">
        <v>800</v>
      </c>
      <c r="AT336" s="2898">
        <v>700</v>
      </c>
      <c r="AU336" s="2898">
        <v>400</v>
      </c>
      <c r="AV336" s="2898">
        <v>200</v>
      </c>
      <c r="AW336" s="2898">
        <v>400</v>
      </c>
      <c r="AX336" s="2898"/>
      <c r="AY336" s="3055">
        <f t="shared" si="89"/>
        <v>9800</v>
      </c>
    </row>
    <row r="337" spans="1:51" ht="45" x14ac:dyDescent="0.2">
      <c r="A337" s="2909"/>
      <c r="B337" s="2893"/>
      <c r="C337" s="2892"/>
      <c r="D337" s="2893"/>
      <c r="E337" s="3092"/>
      <c r="F337" s="2893"/>
      <c r="G337" s="2996" t="s">
        <v>802</v>
      </c>
      <c r="H337" s="2894" t="s">
        <v>3140</v>
      </c>
      <c r="I337" s="2896"/>
      <c r="J337" s="2982">
        <f t="shared" si="98"/>
        <v>3432</v>
      </c>
      <c r="K337" s="2898">
        <v>858</v>
      </c>
      <c r="L337" s="2898">
        <v>858</v>
      </c>
      <c r="M337" s="2898">
        <v>858</v>
      </c>
      <c r="N337" s="2898">
        <v>858</v>
      </c>
      <c r="O337" s="2898"/>
      <c r="P337" s="2898"/>
      <c r="Q337" s="2898"/>
      <c r="R337" s="2898"/>
      <c r="S337" s="2898"/>
      <c r="T337" s="2898"/>
      <c r="U337" s="2898"/>
      <c r="V337" s="2898"/>
      <c r="W337" s="2898"/>
      <c r="X337" s="2898">
        <v>3432</v>
      </c>
      <c r="Y337" s="2898">
        <v>0</v>
      </c>
      <c r="Z337" s="2898">
        <f t="shared" si="97"/>
        <v>1768</v>
      </c>
      <c r="AA337" s="2898">
        <v>416</v>
      </c>
      <c r="AB337" s="2898">
        <v>104</v>
      </c>
      <c r="AC337" s="2898">
        <v>104</v>
      </c>
      <c r="AD337" s="2898">
        <v>104</v>
      </c>
      <c r="AE337" s="2898">
        <v>104</v>
      </c>
      <c r="AF337" s="2898">
        <v>104</v>
      </c>
      <c r="AG337" s="2898">
        <v>104</v>
      </c>
      <c r="AH337" s="2898">
        <v>208</v>
      </c>
      <c r="AI337" s="2898">
        <v>208</v>
      </c>
      <c r="AJ337" s="2898">
        <v>104</v>
      </c>
      <c r="AK337" s="2898">
        <v>104</v>
      </c>
      <c r="AL337" s="2898">
        <v>104</v>
      </c>
      <c r="AM337" s="2898">
        <f t="shared" si="96"/>
        <v>1664</v>
      </c>
      <c r="AN337" s="2898">
        <v>416</v>
      </c>
      <c r="AO337" s="2898">
        <v>104</v>
      </c>
      <c r="AP337" s="2898">
        <v>104</v>
      </c>
      <c r="AQ337" s="2898">
        <v>104</v>
      </c>
      <c r="AR337" s="2898">
        <v>104</v>
      </c>
      <c r="AS337" s="2898">
        <v>208</v>
      </c>
      <c r="AT337" s="2898">
        <v>208</v>
      </c>
      <c r="AU337" s="2898">
        <v>208</v>
      </c>
      <c r="AV337" s="2898">
        <v>104</v>
      </c>
      <c r="AW337" s="2898">
        <v>104</v>
      </c>
      <c r="AX337" s="2898"/>
      <c r="AY337" s="3055">
        <f t="shared" si="89"/>
        <v>3432</v>
      </c>
    </row>
    <row r="338" spans="1:51" ht="54" x14ac:dyDescent="0.2">
      <c r="A338" s="2909"/>
      <c r="B338" s="2893"/>
      <c r="C338" s="2892"/>
      <c r="D338" s="2893"/>
      <c r="E338" s="3092"/>
      <c r="F338" s="2893"/>
      <c r="G338" s="2996" t="s">
        <v>804</v>
      </c>
      <c r="H338" s="2894" t="s">
        <v>3141</v>
      </c>
      <c r="I338" s="2896"/>
      <c r="J338" s="3093">
        <f t="shared" si="98"/>
        <v>23932</v>
      </c>
      <c r="K338" s="2898">
        <v>11966</v>
      </c>
      <c r="L338" s="2898">
        <v>0</v>
      </c>
      <c r="M338" s="2898">
        <v>0</v>
      </c>
      <c r="N338" s="2898">
        <v>11966</v>
      </c>
      <c r="O338" s="2898"/>
      <c r="P338" s="2898"/>
      <c r="Q338" s="2898"/>
      <c r="R338" s="2898"/>
      <c r="S338" s="2898"/>
      <c r="T338" s="2898"/>
      <c r="U338" s="2898"/>
      <c r="V338" s="2898"/>
      <c r="W338" s="2898"/>
      <c r="X338" s="2898">
        <v>23932</v>
      </c>
      <c r="Y338" s="2898">
        <v>0</v>
      </c>
      <c r="Z338" s="2898">
        <f t="shared" si="97"/>
        <v>9932</v>
      </c>
      <c r="AA338" s="2898">
        <v>8000</v>
      </c>
      <c r="AB338" s="2898">
        <v>0</v>
      </c>
      <c r="AC338" s="2898">
        <v>0</v>
      </c>
      <c r="AD338" s="2898">
        <v>0</v>
      </c>
      <c r="AE338" s="2898">
        <v>0</v>
      </c>
      <c r="AF338" s="2898">
        <v>0</v>
      </c>
      <c r="AG338" s="2898">
        <v>0</v>
      </c>
      <c r="AH338" s="2898">
        <v>0</v>
      </c>
      <c r="AI338" s="2898">
        <v>1932</v>
      </c>
      <c r="AJ338" s="2898">
        <v>0</v>
      </c>
      <c r="AK338" s="2898">
        <v>0</v>
      </c>
      <c r="AL338" s="2898">
        <v>0</v>
      </c>
      <c r="AM338" s="2898">
        <f t="shared" si="96"/>
        <v>14000</v>
      </c>
      <c r="AN338" s="2898">
        <v>11200</v>
      </c>
      <c r="AO338" s="2898">
        <v>0</v>
      </c>
      <c r="AP338" s="2898">
        <v>0</v>
      </c>
      <c r="AQ338" s="2898">
        <v>0</v>
      </c>
      <c r="AR338" s="2898">
        <v>0</v>
      </c>
      <c r="AS338" s="2898">
        <v>0</v>
      </c>
      <c r="AT338" s="2898">
        <v>0</v>
      </c>
      <c r="AU338" s="2898">
        <v>2800</v>
      </c>
      <c r="AV338" s="2898">
        <v>0</v>
      </c>
      <c r="AW338" s="2898">
        <v>0</v>
      </c>
      <c r="AX338" s="2898"/>
      <c r="AY338" s="3055">
        <f t="shared" si="89"/>
        <v>23932</v>
      </c>
    </row>
    <row r="339" spans="1:51" ht="45" x14ac:dyDescent="0.2">
      <c r="A339" s="2909"/>
      <c r="B339" s="2893"/>
      <c r="C339" s="2892"/>
      <c r="D339" s="2893"/>
      <c r="E339" s="3092"/>
      <c r="F339" s="2893"/>
      <c r="G339" s="2996" t="s">
        <v>806</v>
      </c>
      <c r="H339" s="2894" t="s">
        <v>3142</v>
      </c>
      <c r="I339" s="2896"/>
      <c r="J339" s="2982">
        <f t="shared" si="98"/>
        <v>8970</v>
      </c>
      <c r="K339" s="2898">
        <v>4485</v>
      </c>
      <c r="L339" s="2898">
        <v>0</v>
      </c>
      <c r="M339" s="2898">
        <v>0</v>
      </c>
      <c r="N339" s="2898">
        <v>4485</v>
      </c>
      <c r="O339" s="2898"/>
      <c r="P339" s="2898"/>
      <c r="Q339" s="2898"/>
      <c r="R339" s="2898"/>
      <c r="S339" s="2898"/>
      <c r="T339" s="2898"/>
      <c r="U339" s="2898"/>
      <c r="V339" s="2898"/>
      <c r="W339" s="2898"/>
      <c r="X339" s="2898">
        <v>8970</v>
      </c>
      <c r="Y339" s="2898">
        <v>0</v>
      </c>
      <c r="Z339" s="2898">
        <f t="shared" si="97"/>
        <v>3720</v>
      </c>
      <c r="AA339" s="2898">
        <v>3000</v>
      </c>
      <c r="AB339" s="2898">
        <v>0</v>
      </c>
      <c r="AC339" s="2898">
        <v>0</v>
      </c>
      <c r="AD339" s="2898">
        <v>0</v>
      </c>
      <c r="AE339" s="2898">
        <v>0</v>
      </c>
      <c r="AF339" s="2898">
        <v>0</v>
      </c>
      <c r="AG339" s="2898">
        <v>0</v>
      </c>
      <c r="AH339" s="2898">
        <v>0</v>
      </c>
      <c r="AI339" s="2898">
        <v>720</v>
      </c>
      <c r="AJ339" s="2898">
        <v>0</v>
      </c>
      <c r="AK339" s="2898">
        <v>0</v>
      </c>
      <c r="AL339" s="2898">
        <v>0</v>
      </c>
      <c r="AM339" s="2898">
        <f t="shared" si="96"/>
        <v>5250</v>
      </c>
      <c r="AN339" s="2898">
        <v>4200</v>
      </c>
      <c r="AO339" s="2898">
        <v>0</v>
      </c>
      <c r="AP339" s="2898">
        <v>0</v>
      </c>
      <c r="AQ339" s="2898">
        <v>0</v>
      </c>
      <c r="AR339" s="2898">
        <v>0</v>
      </c>
      <c r="AS339" s="2898">
        <v>0</v>
      </c>
      <c r="AT339" s="2898">
        <v>0</v>
      </c>
      <c r="AU339" s="2898">
        <v>1050</v>
      </c>
      <c r="AV339" s="2898">
        <v>0</v>
      </c>
      <c r="AW339" s="2898">
        <v>0</v>
      </c>
      <c r="AX339" s="2898"/>
      <c r="AY339" s="3055">
        <f t="shared" si="89"/>
        <v>8970</v>
      </c>
    </row>
    <row r="340" spans="1:51" ht="45" x14ac:dyDescent="0.2">
      <c r="A340" s="2909"/>
      <c r="B340" s="2893"/>
      <c r="C340" s="2892"/>
      <c r="D340" s="2893"/>
      <c r="E340" s="3092"/>
      <c r="F340" s="2893"/>
      <c r="G340" s="2996" t="s">
        <v>808</v>
      </c>
      <c r="H340" s="2894" t="s">
        <v>3143</v>
      </c>
      <c r="I340" s="2896"/>
      <c r="J340" s="2982">
        <f t="shared" si="98"/>
        <v>528</v>
      </c>
      <c r="K340" s="2898">
        <v>132</v>
      </c>
      <c r="L340" s="2898">
        <v>132</v>
      </c>
      <c r="M340" s="2898">
        <v>132</v>
      </c>
      <c r="N340" s="2898">
        <v>132</v>
      </c>
      <c r="O340" s="2898"/>
      <c r="P340" s="2898"/>
      <c r="Q340" s="2898"/>
      <c r="R340" s="2898"/>
      <c r="S340" s="2898"/>
      <c r="T340" s="2898"/>
      <c r="U340" s="2898"/>
      <c r="V340" s="2898"/>
      <c r="W340" s="2898"/>
      <c r="X340" s="2898">
        <v>528</v>
      </c>
      <c r="Y340" s="2898">
        <v>0</v>
      </c>
      <c r="Z340" s="2898">
        <f t="shared" si="97"/>
        <v>288</v>
      </c>
      <c r="AA340" s="2898">
        <v>24</v>
      </c>
      <c r="AB340" s="2898">
        <v>24</v>
      </c>
      <c r="AC340" s="2898">
        <v>24</v>
      </c>
      <c r="AD340" s="2898">
        <v>24</v>
      </c>
      <c r="AE340" s="2898">
        <v>24</v>
      </c>
      <c r="AF340" s="2898">
        <v>24</v>
      </c>
      <c r="AG340" s="2898">
        <v>24</v>
      </c>
      <c r="AH340" s="2898">
        <v>24</v>
      </c>
      <c r="AI340" s="2898">
        <v>24</v>
      </c>
      <c r="AJ340" s="2898">
        <v>24</v>
      </c>
      <c r="AK340" s="2898">
        <v>24</v>
      </c>
      <c r="AL340" s="2898">
        <v>24</v>
      </c>
      <c r="AM340" s="2898">
        <f t="shared" si="96"/>
        <v>240</v>
      </c>
      <c r="AN340" s="2898">
        <v>24</v>
      </c>
      <c r="AO340" s="2898">
        <v>24</v>
      </c>
      <c r="AP340" s="2898">
        <v>24</v>
      </c>
      <c r="AQ340" s="2898">
        <v>24</v>
      </c>
      <c r="AR340" s="2898">
        <v>24</v>
      </c>
      <c r="AS340" s="2898">
        <v>24</v>
      </c>
      <c r="AT340" s="2898">
        <v>24</v>
      </c>
      <c r="AU340" s="2898">
        <v>24</v>
      </c>
      <c r="AV340" s="2898">
        <v>24</v>
      </c>
      <c r="AW340" s="2898">
        <v>24</v>
      </c>
      <c r="AX340" s="2898"/>
      <c r="AY340" s="3055">
        <f t="shared" si="89"/>
        <v>528</v>
      </c>
    </row>
    <row r="341" spans="1:51" ht="45" x14ac:dyDescent="0.2">
      <c r="A341" s="2909"/>
      <c r="B341" s="2893"/>
      <c r="C341" s="2892"/>
      <c r="D341" s="2893"/>
      <c r="E341" s="3092"/>
      <c r="F341" s="2893"/>
      <c r="G341" s="2996" t="s">
        <v>810</v>
      </c>
      <c r="H341" s="2894" t="s">
        <v>3144</v>
      </c>
      <c r="I341" s="2896"/>
      <c r="J341" s="2982">
        <f t="shared" si="98"/>
        <v>400</v>
      </c>
      <c r="K341" s="2898">
        <v>200</v>
      </c>
      <c r="L341" s="2898">
        <v>0</v>
      </c>
      <c r="M341" s="2898">
        <v>0</v>
      </c>
      <c r="N341" s="2898">
        <v>200</v>
      </c>
      <c r="O341" s="2898"/>
      <c r="P341" s="2898"/>
      <c r="Q341" s="2898"/>
      <c r="R341" s="2898"/>
      <c r="S341" s="2898"/>
      <c r="T341" s="2898"/>
      <c r="U341" s="2898"/>
      <c r="V341" s="2898"/>
      <c r="W341" s="2898"/>
      <c r="X341" s="2898">
        <v>400</v>
      </c>
      <c r="Y341" s="2898">
        <v>0</v>
      </c>
      <c r="Z341" s="2898">
        <f t="shared" si="97"/>
        <v>200</v>
      </c>
      <c r="AA341" s="2898">
        <v>0</v>
      </c>
      <c r="AB341" s="2898">
        <v>0</v>
      </c>
      <c r="AC341" s="2898">
        <v>0</v>
      </c>
      <c r="AD341" s="2898">
        <v>0</v>
      </c>
      <c r="AE341" s="2898">
        <v>0</v>
      </c>
      <c r="AF341" s="2898">
        <v>50</v>
      </c>
      <c r="AG341" s="2898">
        <v>0</v>
      </c>
      <c r="AH341" s="2898">
        <v>0</v>
      </c>
      <c r="AI341" s="2898">
        <v>0</v>
      </c>
      <c r="AJ341" s="2898">
        <v>50</v>
      </c>
      <c r="AK341" s="2898">
        <v>50</v>
      </c>
      <c r="AL341" s="2898">
        <v>50</v>
      </c>
      <c r="AM341" s="2898">
        <f t="shared" si="96"/>
        <v>200</v>
      </c>
      <c r="AN341" s="2898">
        <v>0</v>
      </c>
      <c r="AO341" s="2898">
        <v>0</v>
      </c>
      <c r="AP341" s="2898">
        <v>0</v>
      </c>
      <c r="AQ341" s="2898">
        <v>0</v>
      </c>
      <c r="AR341" s="2898">
        <v>0</v>
      </c>
      <c r="AS341" s="2898">
        <v>50</v>
      </c>
      <c r="AT341" s="2898">
        <v>50</v>
      </c>
      <c r="AU341" s="2898">
        <v>0</v>
      </c>
      <c r="AV341" s="2898">
        <v>50</v>
      </c>
      <c r="AW341" s="2898">
        <v>50</v>
      </c>
      <c r="AX341" s="2898"/>
      <c r="AY341" s="3055">
        <f t="shared" si="89"/>
        <v>400</v>
      </c>
    </row>
    <row r="342" spans="1:51" ht="36" x14ac:dyDescent="0.2">
      <c r="A342" s="2909"/>
      <c r="B342" s="2893"/>
      <c r="C342" s="2892"/>
      <c r="D342" s="2893"/>
      <c r="E342" s="3092"/>
      <c r="F342" s="2893"/>
      <c r="G342" s="2996" t="s">
        <v>812</v>
      </c>
      <c r="H342" s="2894" t="s">
        <v>3145</v>
      </c>
      <c r="I342" s="2896"/>
      <c r="J342" s="2982">
        <f t="shared" si="98"/>
        <v>0</v>
      </c>
      <c r="K342" s="2898">
        <v>0</v>
      </c>
      <c r="L342" s="2898">
        <v>0</v>
      </c>
      <c r="M342" s="2898">
        <v>0</v>
      </c>
      <c r="N342" s="2898">
        <v>0</v>
      </c>
      <c r="O342" s="2898"/>
      <c r="P342" s="2898"/>
      <c r="Q342" s="2898"/>
      <c r="R342" s="2898"/>
      <c r="S342" s="2898"/>
      <c r="T342" s="2898"/>
      <c r="U342" s="2898"/>
      <c r="V342" s="2898"/>
      <c r="W342" s="2898"/>
      <c r="X342" s="2898">
        <f>SUM(Y342,AL342)</f>
        <v>0</v>
      </c>
      <c r="Y342" s="2898">
        <v>0</v>
      </c>
      <c r="Z342" s="2898">
        <f t="shared" si="97"/>
        <v>0</v>
      </c>
      <c r="AA342" s="2898">
        <v>0</v>
      </c>
      <c r="AB342" s="2898">
        <v>0</v>
      </c>
      <c r="AC342" s="2898">
        <v>0</v>
      </c>
      <c r="AD342" s="2898">
        <v>0</v>
      </c>
      <c r="AE342" s="2898">
        <v>0</v>
      </c>
      <c r="AF342" s="2898">
        <v>0</v>
      </c>
      <c r="AG342" s="2898">
        <v>0</v>
      </c>
      <c r="AH342" s="2898">
        <v>0</v>
      </c>
      <c r="AI342" s="2898">
        <v>0</v>
      </c>
      <c r="AJ342" s="2898">
        <v>0</v>
      </c>
      <c r="AK342" s="2898">
        <v>0</v>
      </c>
      <c r="AL342" s="2898">
        <v>0</v>
      </c>
      <c r="AM342" s="2898">
        <f t="shared" si="96"/>
        <v>0</v>
      </c>
      <c r="AN342" s="2898">
        <v>0</v>
      </c>
      <c r="AO342" s="2898">
        <v>0</v>
      </c>
      <c r="AP342" s="2898">
        <v>0</v>
      </c>
      <c r="AQ342" s="2898">
        <v>0</v>
      </c>
      <c r="AR342" s="2898">
        <v>0</v>
      </c>
      <c r="AS342" s="2898">
        <v>0</v>
      </c>
      <c r="AT342" s="2898">
        <v>0</v>
      </c>
      <c r="AU342" s="2898">
        <v>0</v>
      </c>
      <c r="AV342" s="2898">
        <v>0</v>
      </c>
      <c r="AW342" s="2898">
        <v>0</v>
      </c>
      <c r="AX342" s="2898"/>
      <c r="AY342" s="3055">
        <f t="shared" si="89"/>
        <v>0</v>
      </c>
    </row>
    <row r="343" spans="1:51" ht="36" x14ac:dyDescent="0.2">
      <c r="A343" s="2909"/>
      <c r="B343" s="2893"/>
      <c r="C343" s="2892"/>
      <c r="D343" s="2893"/>
      <c r="E343" s="3092"/>
      <c r="F343" s="2893"/>
      <c r="G343" s="2996" t="s">
        <v>814</v>
      </c>
      <c r="H343" s="2894" t="s">
        <v>3146</v>
      </c>
      <c r="I343" s="2896"/>
      <c r="J343" s="2982">
        <f t="shared" si="98"/>
        <v>0</v>
      </c>
      <c r="K343" s="2898">
        <v>0</v>
      </c>
      <c r="L343" s="2898">
        <v>0</v>
      </c>
      <c r="M343" s="2898">
        <v>0</v>
      </c>
      <c r="N343" s="2898">
        <v>0</v>
      </c>
      <c r="O343" s="2898"/>
      <c r="P343" s="2898"/>
      <c r="Q343" s="2898"/>
      <c r="R343" s="2898"/>
      <c r="S343" s="2898"/>
      <c r="T343" s="2898"/>
      <c r="U343" s="2898"/>
      <c r="V343" s="2898"/>
      <c r="W343" s="2898"/>
      <c r="X343" s="2898">
        <f>SUM(Y343,AL343)</f>
        <v>0</v>
      </c>
      <c r="Y343" s="2898">
        <v>0</v>
      </c>
      <c r="Z343" s="2898">
        <f t="shared" si="97"/>
        <v>0</v>
      </c>
      <c r="AA343" s="2898">
        <v>0</v>
      </c>
      <c r="AB343" s="2898">
        <v>0</v>
      </c>
      <c r="AC343" s="2898">
        <v>0</v>
      </c>
      <c r="AD343" s="2898">
        <v>0</v>
      </c>
      <c r="AE343" s="2898">
        <v>0</v>
      </c>
      <c r="AF343" s="2898">
        <v>0</v>
      </c>
      <c r="AG343" s="2898">
        <v>0</v>
      </c>
      <c r="AH343" s="2898">
        <v>0</v>
      </c>
      <c r="AI343" s="2898">
        <v>0</v>
      </c>
      <c r="AJ343" s="2898">
        <v>0</v>
      </c>
      <c r="AK343" s="2898">
        <v>0</v>
      </c>
      <c r="AL343" s="2898">
        <v>0</v>
      </c>
      <c r="AM343" s="2898">
        <f t="shared" si="96"/>
        <v>0</v>
      </c>
      <c r="AN343" s="2898">
        <v>0</v>
      </c>
      <c r="AO343" s="2898">
        <v>0</v>
      </c>
      <c r="AP343" s="2898">
        <v>0</v>
      </c>
      <c r="AQ343" s="2898">
        <v>0</v>
      </c>
      <c r="AR343" s="2898">
        <v>0</v>
      </c>
      <c r="AS343" s="2898">
        <v>0</v>
      </c>
      <c r="AT343" s="2898">
        <v>0</v>
      </c>
      <c r="AU343" s="2898">
        <v>0</v>
      </c>
      <c r="AV343" s="2898">
        <v>0</v>
      </c>
      <c r="AW343" s="2898">
        <v>0</v>
      </c>
      <c r="AX343" s="2898"/>
      <c r="AY343" s="3055">
        <f t="shared" si="89"/>
        <v>0</v>
      </c>
    </row>
    <row r="344" spans="1:51" ht="54" x14ac:dyDescent="0.2">
      <c r="A344" s="2909"/>
      <c r="B344" s="2893"/>
      <c r="C344" s="2892"/>
      <c r="D344" s="2893"/>
      <c r="E344" s="3092"/>
      <c r="F344" s="2893"/>
      <c r="G344" s="2996" t="s">
        <v>816</v>
      </c>
      <c r="H344" s="2894" t="s">
        <v>3147</v>
      </c>
      <c r="I344" s="2896"/>
      <c r="J344" s="2982">
        <f t="shared" si="98"/>
        <v>0</v>
      </c>
      <c r="K344" s="2898">
        <v>0</v>
      </c>
      <c r="L344" s="2898">
        <v>0</v>
      </c>
      <c r="M344" s="2898">
        <v>0</v>
      </c>
      <c r="N344" s="2898">
        <v>0</v>
      </c>
      <c r="O344" s="2898"/>
      <c r="P344" s="2898"/>
      <c r="Q344" s="2898"/>
      <c r="R344" s="2898"/>
      <c r="S344" s="2898"/>
      <c r="T344" s="2898"/>
      <c r="U344" s="2898"/>
      <c r="V344" s="2898"/>
      <c r="W344" s="2898"/>
      <c r="X344" s="2898">
        <f>SUM(Y344,AL344)</f>
        <v>0</v>
      </c>
      <c r="Y344" s="2898">
        <v>0</v>
      </c>
      <c r="Z344" s="2898">
        <f t="shared" si="97"/>
        <v>0</v>
      </c>
      <c r="AA344" s="2898">
        <v>0</v>
      </c>
      <c r="AB344" s="2898">
        <v>0</v>
      </c>
      <c r="AC344" s="2898">
        <v>0</v>
      </c>
      <c r="AD344" s="2898">
        <v>0</v>
      </c>
      <c r="AE344" s="2898">
        <v>0</v>
      </c>
      <c r="AF344" s="2898">
        <v>0</v>
      </c>
      <c r="AG344" s="2898">
        <v>0</v>
      </c>
      <c r="AH344" s="2898">
        <v>0</v>
      </c>
      <c r="AI344" s="2898">
        <v>0</v>
      </c>
      <c r="AJ344" s="2898">
        <v>0</v>
      </c>
      <c r="AK344" s="2898">
        <v>0</v>
      </c>
      <c r="AL344" s="2898">
        <v>0</v>
      </c>
      <c r="AM344" s="2898">
        <f t="shared" si="96"/>
        <v>0</v>
      </c>
      <c r="AN344" s="2898">
        <v>0</v>
      </c>
      <c r="AO344" s="2898">
        <v>0</v>
      </c>
      <c r="AP344" s="2898">
        <v>0</v>
      </c>
      <c r="AQ344" s="2898">
        <v>0</v>
      </c>
      <c r="AR344" s="2898">
        <v>0</v>
      </c>
      <c r="AS344" s="2898">
        <v>0</v>
      </c>
      <c r="AT344" s="2898">
        <v>0</v>
      </c>
      <c r="AU344" s="2898">
        <v>0</v>
      </c>
      <c r="AV344" s="2898">
        <v>0</v>
      </c>
      <c r="AW344" s="2898">
        <v>0</v>
      </c>
      <c r="AX344" s="2898"/>
      <c r="AY344" s="3055">
        <f t="shared" si="89"/>
        <v>0</v>
      </c>
    </row>
    <row r="345" spans="1:51" ht="45" x14ac:dyDescent="0.2">
      <c r="A345" s="2909"/>
      <c r="B345" s="2893"/>
      <c r="C345" s="2892"/>
      <c r="D345" s="2893"/>
      <c r="E345" s="3092"/>
      <c r="F345" s="2893"/>
      <c r="G345" s="2996" t="s">
        <v>818</v>
      </c>
      <c r="H345" s="2894" t="s">
        <v>3148</v>
      </c>
      <c r="I345" s="2896"/>
      <c r="J345" s="3093">
        <f t="shared" si="98"/>
        <v>3000</v>
      </c>
      <c r="K345" s="2898">
        <v>1500</v>
      </c>
      <c r="L345" s="2898">
        <v>0</v>
      </c>
      <c r="M345" s="2898">
        <v>0</v>
      </c>
      <c r="N345" s="2898">
        <v>1500</v>
      </c>
      <c r="O345" s="2898"/>
      <c r="P345" s="2898"/>
      <c r="Q345" s="2898"/>
      <c r="R345" s="2898"/>
      <c r="S345" s="2898"/>
      <c r="T345" s="2898"/>
      <c r="U345" s="2898"/>
      <c r="V345" s="2898"/>
      <c r="W345" s="2898"/>
      <c r="X345" s="2898">
        <f>SUM(Y345,AL345)</f>
        <v>0</v>
      </c>
      <c r="Y345" s="2898">
        <v>0</v>
      </c>
      <c r="Z345" s="2898">
        <f t="shared" si="97"/>
        <v>1600</v>
      </c>
      <c r="AA345" s="2898">
        <v>1600</v>
      </c>
      <c r="AB345" s="2898">
        <v>0</v>
      </c>
      <c r="AC345" s="2898">
        <v>0</v>
      </c>
      <c r="AD345" s="2898">
        <v>0</v>
      </c>
      <c r="AE345" s="2898">
        <v>0</v>
      </c>
      <c r="AF345" s="2898">
        <v>0</v>
      </c>
      <c r="AG345" s="2898">
        <v>0</v>
      </c>
      <c r="AH345" s="2898">
        <v>0</v>
      </c>
      <c r="AI345" s="2898">
        <v>0</v>
      </c>
      <c r="AJ345" s="2898">
        <v>0</v>
      </c>
      <c r="AK345" s="2898">
        <v>0</v>
      </c>
      <c r="AL345" s="2898">
        <v>0</v>
      </c>
      <c r="AM345" s="2898">
        <v>1400</v>
      </c>
      <c r="AN345" s="2898">
        <v>1400</v>
      </c>
      <c r="AO345" s="2898">
        <v>0</v>
      </c>
      <c r="AP345" s="2898">
        <v>0</v>
      </c>
      <c r="AQ345" s="2898">
        <v>0</v>
      </c>
      <c r="AR345" s="2898">
        <v>0</v>
      </c>
      <c r="AS345" s="2898">
        <v>0</v>
      </c>
      <c r="AT345" s="2898">
        <v>0</v>
      </c>
      <c r="AU345" s="2898">
        <v>0</v>
      </c>
      <c r="AV345" s="2898">
        <v>0</v>
      </c>
      <c r="AW345" s="2898">
        <v>0</v>
      </c>
      <c r="AX345" s="2898"/>
      <c r="AY345" s="3055">
        <f t="shared" si="89"/>
        <v>3000</v>
      </c>
    </row>
    <row r="346" spans="1:51" ht="36" x14ac:dyDescent="0.2">
      <c r="A346" s="2909"/>
      <c r="B346" s="2893"/>
      <c r="C346" s="2892"/>
      <c r="D346" s="2893"/>
      <c r="E346" s="3092"/>
      <c r="F346" s="2893"/>
      <c r="G346" s="2996" t="s">
        <v>798</v>
      </c>
      <c r="H346" s="2894" t="s">
        <v>3149</v>
      </c>
      <c r="I346" s="2896"/>
      <c r="J346" s="2982">
        <f t="shared" si="98"/>
        <v>16124</v>
      </c>
      <c r="K346" s="2898">
        <v>4031</v>
      </c>
      <c r="L346" s="2898">
        <v>4031</v>
      </c>
      <c r="M346" s="2898">
        <v>4031</v>
      </c>
      <c r="N346" s="2898">
        <v>4031</v>
      </c>
      <c r="O346" s="2898"/>
      <c r="P346" s="2898"/>
      <c r="Q346" s="2898"/>
      <c r="R346" s="2898"/>
      <c r="S346" s="2898"/>
      <c r="T346" s="2898"/>
      <c r="U346" s="2898"/>
      <c r="V346" s="2898"/>
      <c r="W346" s="2898"/>
      <c r="X346" s="2898">
        <v>16124</v>
      </c>
      <c r="Y346" s="2898">
        <v>0</v>
      </c>
      <c r="Z346" s="2898">
        <v>11064</v>
      </c>
      <c r="AA346" s="2898">
        <v>0</v>
      </c>
      <c r="AB346" s="2898">
        <v>608</v>
      </c>
      <c r="AC346" s="2898">
        <v>432</v>
      </c>
      <c r="AD346" s="2898">
        <v>392</v>
      </c>
      <c r="AE346" s="2898">
        <v>532</v>
      </c>
      <c r="AF346" s="2898">
        <v>412</v>
      </c>
      <c r="AG346" s="2898">
        <v>696</v>
      </c>
      <c r="AH346" s="2898">
        <v>828</v>
      </c>
      <c r="AI346" s="2898">
        <v>0</v>
      </c>
      <c r="AJ346" s="2898">
        <v>556</v>
      </c>
      <c r="AK346" s="2898">
        <v>812</v>
      </c>
      <c r="AL346" s="2898">
        <v>736</v>
      </c>
      <c r="AM346" s="2898">
        <f t="shared" si="96"/>
        <v>5060</v>
      </c>
      <c r="AN346" s="2898">
        <v>0</v>
      </c>
      <c r="AO346" s="2898">
        <v>672</v>
      </c>
      <c r="AP346" s="2898">
        <v>384</v>
      </c>
      <c r="AQ346" s="2898">
        <v>648</v>
      </c>
      <c r="AR346" s="2898">
        <v>764</v>
      </c>
      <c r="AS346" s="2898">
        <v>936</v>
      </c>
      <c r="AT346" s="2898">
        <v>696</v>
      </c>
      <c r="AU346" s="2898">
        <v>0</v>
      </c>
      <c r="AV346" s="2898">
        <v>436</v>
      </c>
      <c r="AW346" s="2898">
        <v>524</v>
      </c>
      <c r="AX346" s="2898"/>
      <c r="AY346" s="3055">
        <f t="shared" si="89"/>
        <v>16124</v>
      </c>
    </row>
    <row r="347" spans="1:51" ht="45" x14ac:dyDescent="0.2">
      <c r="A347" s="2909"/>
      <c r="B347" s="2893"/>
      <c r="C347" s="2901"/>
      <c r="D347" s="2902"/>
      <c r="E347" s="3094"/>
      <c r="F347" s="2902"/>
      <c r="G347" s="2996" t="s">
        <v>800</v>
      </c>
      <c r="H347" s="2894" t="s">
        <v>3150</v>
      </c>
      <c r="I347" s="2903"/>
      <c r="J347" s="2982">
        <f t="shared" si="98"/>
        <v>20496</v>
      </c>
      <c r="K347" s="2898">
        <v>5124</v>
      </c>
      <c r="L347" s="2898">
        <v>5124</v>
      </c>
      <c r="M347" s="2898">
        <v>5124</v>
      </c>
      <c r="N347" s="2898">
        <v>5124</v>
      </c>
      <c r="O347" s="2898"/>
      <c r="P347" s="2898"/>
      <c r="Q347" s="2898"/>
      <c r="R347" s="2898"/>
      <c r="S347" s="2898"/>
      <c r="T347" s="2898"/>
      <c r="U347" s="2898"/>
      <c r="V347" s="2898"/>
      <c r="W347" s="2898"/>
      <c r="X347" s="2898">
        <f>SUM(Y347,AL347)</f>
        <v>0</v>
      </c>
      <c r="Y347" s="2898">
        <v>0</v>
      </c>
      <c r="Z347" s="2898">
        <v>13464</v>
      </c>
      <c r="AA347" s="2898">
        <v>3864</v>
      </c>
      <c r="AB347" s="2898">
        <v>0</v>
      </c>
      <c r="AC347" s="2898">
        <v>0</v>
      </c>
      <c r="AD347" s="2898">
        <v>0</v>
      </c>
      <c r="AE347" s="2898">
        <v>0</v>
      </c>
      <c r="AF347" s="2898">
        <v>0</v>
      </c>
      <c r="AG347" s="2898">
        <v>0</v>
      </c>
      <c r="AH347" s="2898">
        <v>0</v>
      </c>
      <c r="AI347" s="2898">
        <v>2568</v>
      </c>
      <c r="AJ347" s="2898">
        <v>0</v>
      </c>
      <c r="AK347" s="2898">
        <v>0</v>
      </c>
      <c r="AL347" s="2898">
        <v>0</v>
      </c>
      <c r="AM347" s="2898">
        <f t="shared" si="96"/>
        <v>7032</v>
      </c>
      <c r="AN347" s="2898">
        <v>4056</v>
      </c>
      <c r="AO347" s="2898">
        <v>0</v>
      </c>
      <c r="AP347" s="2898">
        <v>0</v>
      </c>
      <c r="AQ347" s="2898">
        <v>0</v>
      </c>
      <c r="AR347" s="2898">
        <v>0</v>
      </c>
      <c r="AS347" s="2898">
        <v>0</v>
      </c>
      <c r="AT347" s="2898">
        <v>0</v>
      </c>
      <c r="AU347" s="2898">
        <v>2976</v>
      </c>
      <c r="AV347" s="2898">
        <v>0</v>
      </c>
      <c r="AW347" s="2898">
        <v>0</v>
      </c>
      <c r="AX347" s="2898"/>
      <c r="AY347" s="3055">
        <f t="shared" si="89"/>
        <v>20496</v>
      </c>
    </row>
    <row r="348" spans="1:51" s="3023" customFormat="1" ht="24.75" x14ac:dyDescent="0.2">
      <c r="A348" s="2909"/>
      <c r="B348" s="2893"/>
      <c r="C348" s="2883">
        <v>3043982</v>
      </c>
      <c r="D348" s="2907" t="s">
        <v>820</v>
      </c>
      <c r="E348" s="3091" t="s">
        <v>821</v>
      </c>
      <c r="F348" s="2884" t="s">
        <v>822</v>
      </c>
      <c r="G348" s="2980" t="s">
        <v>3151</v>
      </c>
      <c r="H348" s="2981" t="s">
        <v>820</v>
      </c>
      <c r="I348" s="3033" t="s">
        <v>823</v>
      </c>
      <c r="J348" s="2982">
        <f>+J349</f>
        <v>5976</v>
      </c>
      <c r="K348" s="2982">
        <f>+K349</f>
        <v>0</v>
      </c>
      <c r="L348" s="2982">
        <f>+L349</f>
        <v>0</v>
      </c>
      <c r="M348" s="2982">
        <f>+M349</f>
        <v>5976</v>
      </c>
      <c r="N348" s="2982">
        <f>+N349</f>
        <v>0</v>
      </c>
      <c r="O348" s="3057">
        <v>65</v>
      </c>
      <c r="P348" s="2888">
        <v>312962.34999999998</v>
      </c>
      <c r="Q348" s="2888">
        <v>53074</v>
      </c>
      <c r="R348" s="2888">
        <v>0</v>
      </c>
      <c r="S348" s="2888">
        <v>0</v>
      </c>
      <c r="T348" s="2888">
        <v>0</v>
      </c>
      <c r="U348" s="2890">
        <f>+Q348-P348</f>
        <v>-259888.34999999998</v>
      </c>
      <c r="V348" s="2888">
        <v>0</v>
      </c>
      <c r="W348" s="3057"/>
      <c r="X348" s="3057">
        <f>+Y348+Z348+AM348</f>
        <v>5976</v>
      </c>
      <c r="Y348" s="3021">
        <f t="shared" ref="Y348:AW348" si="99">+Y349</f>
        <v>0</v>
      </c>
      <c r="Z348" s="3021">
        <f t="shared" si="99"/>
        <v>3418</v>
      </c>
      <c r="AA348" s="3021">
        <f t="shared" si="99"/>
        <v>901</v>
      </c>
      <c r="AB348" s="3021">
        <f t="shared" si="99"/>
        <v>123</v>
      </c>
      <c r="AC348" s="3021">
        <f t="shared" si="99"/>
        <v>105</v>
      </c>
      <c r="AD348" s="3021">
        <f t="shared" si="99"/>
        <v>127</v>
      </c>
      <c r="AE348" s="3021">
        <f t="shared" si="99"/>
        <v>156</v>
      </c>
      <c r="AF348" s="3021">
        <f t="shared" si="99"/>
        <v>147</v>
      </c>
      <c r="AG348" s="3021">
        <f t="shared" si="99"/>
        <v>201</v>
      </c>
      <c r="AH348" s="3021">
        <f t="shared" si="99"/>
        <v>315</v>
      </c>
      <c r="AI348" s="3021">
        <f t="shared" si="99"/>
        <v>337</v>
      </c>
      <c r="AJ348" s="3021">
        <f t="shared" si="99"/>
        <v>201</v>
      </c>
      <c r="AK348" s="3021">
        <f t="shared" si="99"/>
        <v>319</v>
      </c>
      <c r="AL348" s="3021">
        <f t="shared" si="99"/>
        <v>486</v>
      </c>
      <c r="AM348" s="3021">
        <f t="shared" si="99"/>
        <v>2558</v>
      </c>
      <c r="AN348" s="3021">
        <f t="shared" si="99"/>
        <v>1005</v>
      </c>
      <c r="AO348" s="3021">
        <f t="shared" si="99"/>
        <v>214</v>
      </c>
      <c r="AP348" s="3021">
        <f t="shared" si="99"/>
        <v>89</v>
      </c>
      <c r="AQ348" s="3021">
        <f t="shared" si="99"/>
        <v>158</v>
      </c>
      <c r="AR348" s="3021">
        <f t="shared" si="99"/>
        <v>216</v>
      </c>
      <c r="AS348" s="3021">
        <f t="shared" si="99"/>
        <v>434</v>
      </c>
      <c r="AT348" s="3021">
        <f t="shared" si="99"/>
        <v>252</v>
      </c>
      <c r="AU348" s="3021">
        <f t="shared" si="99"/>
        <v>70</v>
      </c>
      <c r="AV348" s="3021">
        <f t="shared" si="99"/>
        <v>50</v>
      </c>
      <c r="AW348" s="3021">
        <f t="shared" si="99"/>
        <v>70</v>
      </c>
      <c r="AX348" s="3057">
        <v>5976</v>
      </c>
      <c r="AY348" s="3055">
        <f t="shared" si="89"/>
        <v>0</v>
      </c>
    </row>
    <row r="349" spans="1:51" ht="24.75" customHeight="1" x14ac:dyDescent="0.2">
      <c r="A349" s="2909"/>
      <c r="B349" s="2893"/>
      <c r="C349" s="2901"/>
      <c r="D349" s="2917"/>
      <c r="E349" s="3094"/>
      <c r="F349" s="2902"/>
      <c r="G349" s="2996" t="s">
        <v>824</v>
      </c>
      <c r="H349" s="2894" t="s">
        <v>3152</v>
      </c>
      <c r="I349" s="3095" t="s">
        <v>3153</v>
      </c>
      <c r="J349" s="3096">
        <f>SUM(K349:N349)</f>
        <v>5976</v>
      </c>
      <c r="K349" s="2898">
        <v>0</v>
      </c>
      <c r="L349" s="2898">
        <v>0</v>
      </c>
      <c r="M349" s="2898">
        <v>5976</v>
      </c>
      <c r="N349" s="2898">
        <v>0</v>
      </c>
      <c r="O349" s="2898"/>
      <c r="P349" s="2898"/>
      <c r="Q349" s="2898"/>
      <c r="R349" s="2898"/>
      <c r="S349" s="2898"/>
      <c r="T349" s="2898"/>
      <c r="U349" s="2898"/>
      <c r="V349" s="2898"/>
      <c r="W349" s="2898"/>
      <c r="X349" s="2898">
        <v>5976</v>
      </c>
      <c r="Y349" s="2898">
        <v>0</v>
      </c>
      <c r="Z349" s="2898">
        <f>SUM(AA349:AL349)</f>
        <v>3418</v>
      </c>
      <c r="AA349" s="2898">
        <v>901</v>
      </c>
      <c r="AB349" s="2898">
        <v>123</v>
      </c>
      <c r="AC349" s="2898">
        <v>105</v>
      </c>
      <c r="AD349" s="2898">
        <v>127</v>
      </c>
      <c r="AE349" s="2898">
        <v>156</v>
      </c>
      <c r="AF349" s="2898">
        <v>147</v>
      </c>
      <c r="AG349" s="2898">
        <v>201</v>
      </c>
      <c r="AH349" s="2898">
        <v>315</v>
      </c>
      <c r="AI349" s="2898">
        <v>337</v>
      </c>
      <c r="AJ349" s="2898">
        <v>201</v>
      </c>
      <c r="AK349" s="2898">
        <v>319</v>
      </c>
      <c r="AL349" s="2898">
        <v>486</v>
      </c>
      <c r="AM349" s="2898">
        <f>SUM(AN349:AW349)</f>
        <v>2558</v>
      </c>
      <c r="AN349" s="2898">
        <v>1005</v>
      </c>
      <c r="AO349" s="2898">
        <v>214</v>
      </c>
      <c r="AP349" s="2898">
        <v>89</v>
      </c>
      <c r="AQ349" s="2898">
        <v>158</v>
      </c>
      <c r="AR349" s="2898">
        <v>216</v>
      </c>
      <c r="AS349" s="2898">
        <v>434</v>
      </c>
      <c r="AT349" s="2898">
        <v>252</v>
      </c>
      <c r="AU349" s="2898">
        <v>70</v>
      </c>
      <c r="AV349" s="2898">
        <v>50</v>
      </c>
      <c r="AW349" s="2898">
        <v>70</v>
      </c>
      <c r="AX349" s="2898"/>
      <c r="AY349" s="3055">
        <f t="shared" si="89"/>
        <v>5976</v>
      </c>
    </row>
    <row r="350" spans="1:51" s="3023" customFormat="1" ht="27" x14ac:dyDescent="0.2">
      <c r="A350" s="2909"/>
      <c r="B350" s="2893"/>
      <c r="C350" s="2883">
        <v>3044119</v>
      </c>
      <c r="D350" s="2884" t="s">
        <v>826</v>
      </c>
      <c r="E350" s="3091" t="s">
        <v>827</v>
      </c>
      <c r="F350" s="2884" t="s">
        <v>828</v>
      </c>
      <c r="G350" s="2980" t="s">
        <v>3154</v>
      </c>
      <c r="H350" s="2981" t="s">
        <v>826</v>
      </c>
      <c r="I350" s="3033" t="s">
        <v>64</v>
      </c>
      <c r="J350" s="2982">
        <f>+J352</f>
        <v>140</v>
      </c>
      <c r="K350" s="2982">
        <f>+K352</f>
        <v>0</v>
      </c>
      <c r="L350" s="2982">
        <f>+L352</f>
        <v>70</v>
      </c>
      <c r="M350" s="2982">
        <f>+M352</f>
        <v>70</v>
      </c>
      <c r="N350" s="2982">
        <f>+N352</f>
        <v>0</v>
      </c>
      <c r="O350" s="3057">
        <v>68</v>
      </c>
      <c r="P350" s="2888">
        <v>176380</v>
      </c>
      <c r="Q350" s="2888">
        <v>184547</v>
      </c>
      <c r="R350" s="2888">
        <v>0</v>
      </c>
      <c r="S350" s="2888">
        <v>0</v>
      </c>
      <c r="T350" s="2888">
        <v>0</v>
      </c>
      <c r="U350" s="2890">
        <f>+Q350-P350</f>
        <v>8167</v>
      </c>
      <c r="V350" s="2888">
        <v>0</v>
      </c>
      <c r="W350" s="3057"/>
      <c r="X350" s="3057">
        <f>+Y350+Z350+AM350</f>
        <v>140</v>
      </c>
      <c r="Y350" s="3021">
        <f t="shared" ref="Y350:AW350" si="100">+Y352</f>
        <v>0</v>
      </c>
      <c r="Z350" s="3021">
        <f t="shared" si="100"/>
        <v>68</v>
      </c>
      <c r="AA350" s="3021">
        <f t="shared" si="100"/>
        <v>16</v>
      </c>
      <c r="AB350" s="3021">
        <f t="shared" si="100"/>
        <v>5</v>
      </c>
      <c r="AC350" s="3021">
        <f t="shared" si="100"/>
        <v>5</v>
      </c>
      <c r="AD350" s="3021">
        <f t="shared" si="100"/>
        <v>3</v>
      </c>
      <c r="AE350" s="3021">
        <f t="shared" si="100"/>
        <v>4</v>
      </c>
      <c r="AF350" s="3021">
        <f t="shared" si="100"/>
        <v>4</v>
      </c>
      <c r="AG350" s="3021">
        <f t="shared" si="100"/>
        <v>8</v>
      </c>
      <c r="AH350" s="3021">
        <f t="shared" si="100"/>
        <v>6</v>
      </c>
      <c r="AI350" s="3021">
        <f t="shared" si="100"/>
        <v>4</v>
      </c>
      <c r="AJ350" s="3021">
        <f t="shared" si="100"/>
        <v>5</v>
      </c>
      <c r="AK350" s="3021">
        <f t="shared" si="100"/>
        <v>3</v>
      </c>
      <c r="AL350" s="3021">
        <f t="shared" si="100"/>
        <v>5</v>
      </c>
      <c r="AM350" s="3021">
        <f t="shared" si="100"/>
        <v>72</v>
      </c>
      <c r="AN350" s="3021">
        <f t="shared" si="100"/>
        <v>16</v>
      </c>
      <c r="AO350" s="3021">
        <f t="shared" si="100"/>
        <v>5</v>
      </c>
      <c r="AP350" s="3021">
        <f t="shared" si="100"/>
        <v>4</v>
      </c>
      <c r="AQ350" s="3021">
        <f t="shared" si="100"/>
        <v>8</v>
      </c>
      <c r="AR350" s="3021">
        <f t="shared" si="100"/>
        <v>8</v>
      </c>
      <c r="AS350" s="3021">
        <f t="shared" si="100"/>
        <v>12</v>
      </c>
      <c r="AT350" s="3021">
        <f t="shared" si="100"/>
        <v>8</v>
      </c>
      <c r="AU350" s="3021">
        <f t="shared" si="100"/>
        <v>3</v>
      </c>
      <c r="AV350" s="3021">
        <f t="shared" si="100"/>
        <v>4</v>
      </c>
      <c r="AW350" s="3021">
        <f t="shared" si="100"/>
        <v>4</v>
      </c>
      <c r="AX350" s="3057">
        <v>149</v>
      </c>
      <c r="AY350" s="3085">
        <f t="shared" si="89"/>
        <v>-9</v>
      </c>
    </row>
    <row r="351" spans="1:51" ht="72" x14ac:dyDescent="0.2">
      <c r="A351" s="2909"/>
      <c r="B351" s="2893"/>
      <c r="C351" s="2892"/>
      <c r="D351" s="2893"/>
      <c r="E351" s="3092"/>
      <c r="F351" s="2893"/>
      <c r="G351" s="2996" t="s">
        <v>829</v>
      </c>
      <c r="H351" s="2894" t="s">
        <v>3155</v>
      </c>
      <c r="I351" s="3095" t="s">
        <v>2772</v>
      </c>
      <c r="J351" s="2982">
        <f>SUM(K351:N351)</f>
        <v>144</v>
      </c>
      <c r="K351" s="2898">
        <v>0</v>
      </c>
      <c r="L351" s="2898">
        <v>60</v>
      </c>
      <c r="M351" s="2898">
        <v>84</v>
      </c>
      <c r="N351" s="2898">
        <v>0</v>
      </c>
      <c r="O351" s="2898"/>
      <c r="P351" s="2898"/>
      <c r="Q351" s="2898"/>
      <c r="R351" s="2898"/>
      <c r="S351" s="2898"/>
      <c r="T351" s="2898"/>
      <c r="U351" s="2898"/>
      <c r="V351" s="2898"/>
      <c r="W351" s="2898"/>
      <c r="X351" s="2898">
        <v>144</v>
      </c>
      <c r="Y351" s="2898">
        <v>0</v>
      </c>
      <c r="Z351" s="2898">
        <f>SUM(AA351:AL351)</f>
        <v>70</v>
      </c>
      <c r="AA351" s="2898">
        <v>10</v>
      </c>
      <c r="AB351" s="2898">
        <v>5</v>
      </c>
      <c r="AC351" s="2898">
        <v>5</v>
      </c>
      <c r="AD351" s="2898">
        <v>4</v>
      </c>
      <c r="AE351" s="2898">
        <v>4</v>
      </c>
      <c r="AF351" s="2898">
        <v>4</v>
      </c>
      <c r="AG351" s="2898">
        <v>8</v>
      </c>
      <c r="AH351" s="2898">
        <v>7</v>
      </c>
      <c r="AI351" s="2898">
        <v>5</v>
      </c>
      <c r="AJ351" s="2898">
        <v>6</v>
      </c>
      <c r="AK351" s="2898">
        <v>4</v>
      </c>
      <c r="AL351" s="2898">
        <v>8</v>
      </c>
      <c r="AM351" s="2898">
        <f>SUM(AN351:AW351)</f>
        <v>74</v>
      </c>
      <c r="AN351" s="2898">
        <v>15</v>
      </c>
      <c r="AO351" s="2898">
        <v>5</v>
      </c>
      <c r="AP351" s="2898">
        <v>4</v>
      </c>
      <c r="AQ351" s="2898">
        <v>6</v>
      </c>
      <c r="AR351" s="2898">
        <v>9</v>
      </c>
      <c r="AS351" s="2898">
        <v>12</v>
      </c>
      <c r="AT351" s="2898">
        <v>9</v>
      </c>
      <c r="AU351" s="2898">
        <v>4</v>
      </c>
      <c r="AV351" s="2898">
        <v>4</v>
      </c>
      <c r="AW351" s="2898">
        <v>6</v>
      </c>
      <c r="AX351" s="2898"/>
      <c r="AY351" s="3055">
        <f t="shared" si="89"/>
        <v>144</v>
      </c>
    </row>
    <row r="352" spans="1:51" ht="63" x14ac:dyDescent="0.2">
      <c r="A352" s="2944"/>
      <c r="B352" s="2902"/>
      <c r="C352" s="2901"/>
      <c r="D352" s="2902"/>
      <c r="E352" s="3094"/>
      <c r="F352" s="2902"/>
      <c r="G352" s="2996" t="s">
        <v>831</v>
      </c>
      <c r="H352" s="2894" t="s">
        <v>3156</v>
      </c>
      <c r="I352" s="3095" t="s">
        <v>2770</v>
      </c>
      <c r="J352" s="3096">
        <f>SUM(K352:N352)</f>
        <v>140</v>
      </c>
      <c r="K352" s="2898">
        <v>0</v>
      </c>
      <c r="L352" s="2898">
        <v>70</v>
      </c>
      <c r="M352" s="2898">
        <v>70</v>
      </c>
      <c r="N352" s="2898">
        <v>0</v>
      </c>
      <c r="O352" s="2898"/>
      <c r="P352" s="2898"/>
      <c r="Q352" s="2898"/>
      <c r="R352" s="2898"/>
      <c r="S352" s="2898"/>
      <c r="T352" s="2898"/>
      <c r="U352" s="2898"/>
      <c r="V352" s="2898"/>
      <c r="W352" s="2898"/>
      <c r="X352" s="2898">
        <v>140</v>
      </c>
      <c r="Y352" s="2898">
        <v>0</v>
      </c>
      <c r="Z352" s="2898">
        <f>SUM(AA352:AL352)</f>
        <v>68</v>
      </c>
      <c r="AA352" s="2898">
        <v>16</v>
      </c>
      <c r="AB352" s="2898">
        <v>5</v>
      </c>
      <c r="AC352" s="2898">
        <v>5</v>
      </c>
      <c r="AD352" s="2898">
        <v>3</v>
      </c>
      <c r="AE352" s="2898">
        <v>4</v>
      </c>
      <c r="AF352" s="2898">
        <v>4</v>
      </c>
      <c r="AG352" s="2898">
        <v>8</v>
      </c>
      <c r="AH352" s="2898">
        <v>6</v>
      </c>
      <c r="AI352" s="2898">
        <v>4</v>
      </c>
      <c r="AJ352" s="2898">
        <v>5</v>
      </c>
      <c r="AK352" s="2898">
        <v>3</v>
      </c>
      <c r="AL352" s="2898">
        <v>5</v>
      </c>
      <c r="AM352" s="2898">
        <f>SUM(AN352:AW352)</f>
        <v>72</v>
      </c>
      <c r="AN352" s="2898">
        <v>16</v>
      </c>
      <c r="AO352" s="2898">
        <v>5</v>
      </c>
      <c r="AP352" s="2898">
        <v>4</v>
      </c>
      <c r="AQ352" s="2898">
        <v>8</v>
      </c>
      <c r="AR352" s="2898">
        <v>8</v>
      </c>
      <c r="AS352" s="2898">
        <v>12</v>
      </c>
      <c r="AT352" s="2898">
        <v>8</v>
      </c>
      <c r="AU352" s="2898">
        <v>3</v>
      </c>
      <c r="AV352" s="2898">
        <v>4</v>
      </c>
      <c r="AW352" s="2898">
        <v>4</v>
      </c>
      <c r="AX352" s="2898"/>
      <c r="AY352" s="3055">
        <f t="shared" si="89"/>
        <v>140</v>
      </c>
    </row>
    <row r="353" spans="1:51" s="1160" customFormat="1" ht="19.5" customHeight="1" x14ac:dyDescent="0.2">
      <c r="A353" s="3087" t="s">
        <v>833</v>
      </c>
      <c r="B353" s="3088"/>
      <c r="C353" s="3088"/>
      <c r="D353" s="3088"/>
      <c r="E353" s="3088"/>
      <c r="F353" s="3088"/>
      <c r="G353" s="3088"/>
      <c r="H353" s="3088"/>
      <c r="I353" s="3088"/>
      <c r="J353" s="3088"/>
      <c r="K353" s="3088"/>
      <c r="L353" s="3088"/>
      <c r="M353" s="3088"/>
      <c r="N353" s="3088"/>
      <c r="O353" s="3088"/>
      <c r="P353" s="3088"/>
      <c r="Q353" s="3088"/>
      <c r="R353" s="3088"/>
      <c r="S353" s="3088"/>
      <c r="T353" s="3088"/>
      <c r="U353" s="3088"/>
      <c r="V353" s="3088"/>
      <c r="W353" s="3089"/>
      <c r="X353" s="3035"/>
      <c r="Y353" s="2879"/>
      <c r="Z353" s="2879"/>
      <c r="AA353" s="2879"/>
      <c r="AB353" s="2879"/>
      <c r="AC353" s="2879"/>
      <c r="AD353" s="2879"/>
      <c r="AE353" s="2879"/>
      <c r="AF353" s="2879"/>
      <c r="AG353" s="2879"/>
      <c r="AH353" s="2879"/>
      <c r="AI353" s="2879"/>
      <c r="AJ353" s="2879"/>
      <c r="AK353" s="2879"/>
      <c r="AL353" s="2879"/>
      <c r="AM353" s="2879"/>
      <c r="AN353" s="2879"/>
      <c r="AO353" s="2879"/>
      <c r="AP353" s="2879"/>
      <c r="AQ353" s="2879"/>
      <c r="AR353" s="2879"/>
      <c r="AS353" s="2879"/>
      <c r="AT353" s="2879"/>
      <c r="AU353" s="2879"/>
      <c r="AV353" s="2879"/>
      <c r="AW353" s="2879"/>
      <c r="AX353" s="2880"/>
      <c r="AY353" s="3055">
        <f t="shared" si="89"/>
        <v>0</v>
      </c>
    </row>
    <row r="354" spans="1:51" s="3023" customFormat="1" ht="36" x14ac:dyDescent="0.2">
      <c r="A354" s="2906" t="s">
        <v>377</v>
      </c>
      <c r="B354" s="2884" t="s">
        <v>834</v>
      </c>
      <c r="C354" s="2883">
        <v>3043983</v>
      </c>
      <c r="D354" s="2884" t="s">
        <v>835</v>
      </c>
      <c r="E354" s="2920">
        <v>5000093</v>
      </c>
      <c r="F354" s="2884" t="s">
        <v>836</v>
      </c>
      <c r="G354" s="2980" t="s">
        <v>3157</v>
      </c>
      <c r="H354" s="2981" t="s">
        <v>835</v>
      </c>
      <c r="I354" s="3033" t="s">
        <v>596</v>
      </c>
      <c r="J354" s="2982">
        <f>+J355</f>
        <v>36429</v>
      </c>
      <c r="K354" s="2982">
        <f>+K355</f>
        <v>10680</v>
      </c>
      <c r="L354" s="2982">
        <f>+L355</f>
        <v>6828</v>
      </c>
      <c r="M354" s="2982">
        <f>+M355</f>
        <v>7728</v>
      </c>
      <c r="N354" s="2982">
        <f>+N355</f>
        <v>11193</v>
      </c>
      <c r="O354" s="3057">
        <v>66</v>
      </c>
      <c r="P354" s="2890">
        <v>10386186.74</v>
      </c>
      <c r="Q354" s="2890">
        <v>172686</v>
      </c>
      <c r="R354" s="2890">
        <v>0</v>
      </c>
      <c r="S354" s="2890">
        <v>0</v>
      </c>
      <c r="T354" s="2890">
        <v>0</v>
      </c>
      <c r="U354" s="2890">
        <f>+Q354-P354</f>
        <v>-10213500.74</v>
      </c>
      <c r="V354" s="2890">
        <v>56671</v>
      </c>
      <c r="W354" s="3020"/>
      <c r="X354" s="3057">
        <f>+Y354+Z354+AM354</f>
        <v>36429</v>
      </c>
      <c r="Y354" s="3021">
        <f t="shared" ref="Y354:AW354" si="101">+Y355</f>
        <v>0</v>
      </c>
      <c r="Z354" s="3021">
        <f t="shared" si="101"/>
        <v>18311</v>
      </c>
      <c r="AA354" s="3021">
        <f t="shared" si="101"/>
        <v>3370</v>
      </c>
      <c r="AB354" s="3021">
        <f t="shared" si="101"/>
        <v>1420</v>
      </c>
      <c r="AC354" s="3021">
        <f t="shared" si="101"/>
        <v>1000</v>
      </c>
      <c r="AD354" s="3021">
        <f t="shared" si="101"/>
        <v>999</v>
      </c>
      <c r="AE354" s="3021">
        <f t="shared" si="101"/>
        <v>1000</v>
      </c>
      <c r="AF354" s="3021">
        <f t="shared" si="101"/>
        <v>1016</v>
      </c>
      <c r="AG354" s="3021">
        <f t="shared" si="101"/>
        <v>1074</v>
      </c>
      <c r="AH354" s="3021">
        <f t="shared" si="101"/>
        <v>2496</v>
      </c>
      <c r="AI354" s="3021">
        <f t="shared" si="101"/>
        <v>1280</v>
      </c>
      <c r="AJ354" s="3021">
        <f t="shared" si="101"/>
        <v>1270</v>
      </c>
      <c r="AK354" s="3021">
        <f t="shared" si="101"/>
        <v>1300</v>
      </c>
      <c r="AL354" s="3021">
        <f t="shared" si="101"/>
        <v>2086</v>
      </c>
      <c r="AM354" s="3021">
        <f t="shared" si="101"/>
        <v>18118</v>
      </c>
      <c r="AN354" s="3021">
        <f t="shared" si="101"/>
        <v>4375</v>
      </c>
      <c r="AO354" s="3021">
        <f t="shared" si="101"/>
        <v>1331</v>
      </c>
      <c r="AP354" s="3021">
        <f t="shared" si="101"/>
        <v>1008</v>
      </c>
      <c r="AQ354" s="3021">
        <f t="shared" si="101"/>
        <v>1331</v>
      </c>
      <c r="AR354" s="3021">
        <f t="shared" si="101"/>
        <v>1491</v>
      </c>
      <c r="AS354" s="3021">
        <f t="shared" si="101"/>
        <v>2917</v>
      </c>
      <c r="AT354" s="3021">
        <f t="shared" si="101"/>
        <v>2431</v>
      </c>
      <c r="AU354" s="3021">
        <f t="shared" si="101"/>
        <v>1152</v>
      </c>
      <c r="AV354" s="3021">
        <f t="shared" si="101"/>
        <v>1050</v>
      </c>
      <c r="AW354" s="3021">
        <f t="shared" si="101"/>
        <v>1032</v>
      </c>
      <c r="AX354" s="3022">
        <v>36429</v>
      </c>
      <c r="AY354" s="3055">
        <f t="shared" si="89"/>
        <v>0</v>
      </c>
    </row>
    <row r="355" spans="1:51" ht="24.75" x14ac:dyDescent="0.2">
      <c r="A355" s="2909"/>
      <c r="B355" s="2893"/>
      <c r="C355" s="2892"/>
      <c r="D355" s="2893"/>
      <c r="E355" s="2922"/>
      <c r="F355" s="2893"/>
      <c r="G355" s="2996" t="s">
        <v>837</v>
      </c>
      <c r="H355" s="2894" t="s">
        <v>3158</v>
      </c>
      <c r="I355" s="2999" t="s">
        <v>3159</v>
      </c>
      <c r="J355" s="3097">
        <f>SUM(K355:N355)</f>
        <v>36429</v>
      </c>
      <c r="K355" s="2898">
        <v>10680</v>
      </c>
      <c r="L355" s="2898">
        <v>6828</v>
      </c>
      <c r="M355" s="2898">
        <v>7728</v>
      </c>
      <c r="N355" s="2898">
        <v>11193</v>
      </c>
      <c r="O355" s="2898"/>
      <c r="P355" s="2898"/>
      <c r="Q355" s="2898"/>
      <c r="R355" s="2898"/>
      <c r="S355" s="2898"/>
      <c r="T355" s="2898"/>
      <c r="U355" s="2898"/>
      <c r="V355" s="2898"/>
      <c r="W355" s="2898"/>
      <c r="X355" s="2898">
        <f t="shared" ref="X355:X374" si="102">+Y355+Z355+AM355</f>
        <v>36429</v>
      </c>
      <c r="Y355" s="2898">
        <v>0</v>
      </c>
      <c r="Z355" s="2898">
        <f>SUM(AA355:AL355)</f>
        <v>18311</v>
      </c>
      <c r="AA355" s="2898">
        <v>3370</v>
      </c>
      <c r="AB355" s="2898">
        <v>1420</v>
      </c>
      <c r="AC355" s="2898">
        <v>1000</v>
      </c>
      <c r="AD355" s="2898">
        <v>999</v>
      </c>
      <c r="AE355" s="2898">
        <v>1000</v>
      </c>
      <c r="AF355" s="2898">
        <v>1016</v>
      </c>
      <c r="AG355" s="2898">
        <v>1074</v>
      </c>
      <c r="AH355" s="2898">
        <v>2496</v>
      </c>
      <c r="AI355" s="2898">
        <v>1280</v>
      </c>
      <c r="AJ355" s="2898">
        <v>1270</v>
      </c>
      <c r="AK355" s="2898">
        <v>1300</v>
      </c>
      <c r="AL355" s="2898">
        <v>2086</v>
      </c>
      <c r="AM355" s="2898">
        <f>SUM(AN355:AW355)</f>
        <v>18118</v>
      </c>
      <c r="AN355" s="2898">
        <v>4375</v>
      </c>
      <c r="AO355" s="2898">
        <v>1331</v>
      </c>
      <c r="AP355" s="2898">
        <v>1008</v>
      </c>
      <c r="AQ355" s="2898">
        <v>1331</v>
      </c>
      <c r="AR355" s="2898">
        <v>1491</v>
      </c>
      <c r="AS355" s="2898">
        <v>2917</v>
      </c>
      <c r="AT355" s="2898">
        <v>2431</v>
      </c>
      <c r="AU355" s="2898">
        <v>1152</v>
      </c>
      <c r="AV355" s="2898">
        <v>1050</v>
      </c>
      <c r="AW355" s="2898">
        <v>1032</v>
      </c>
      <c r="AX355" s="2891"/>
      <c r="AY355" s="3055">
        <f t="shared" si="89"/>
        <v>36429</v>
      </c>
    </row>
    <row r="356" spans="1:51" ht="36" x14ac:dyDescent="0.2">
      <c r="A356" s="2909"/>
      <c r="B356" s="2893"/>
      <c r="C356" s="2892"/>
      <c r="D356" s="2893"/>
      <c r="E356" s="2922"/>
      <c r="F356" s="2893"/>
      <c r="G356" s="2996" t="s">
        <v>839</v>
      </c>
      <c r="H356" s="2894" t="s">
        <v>3160</v>
      </c>
      <c r="I356" s="2999" t="s">
        <v>3049</v>
      </c>
      <c r="J356" s="3098">
        <f>SUM(K356:N356)</f>
        <v>900</v>
      </c>
      <c r="K356" s="2898">
        <v>250</v>
      </c>
      <c r="L356" s="2898">
        <v>175</v>
      </c>
      <c r="M356" s="2898">
        <v>200</v>
      </c>
      <c r="N356" s="2898">
        <v>275</v>
      </c>
      <c r="O356" s="2898"/>
      <c r="P356" s="2898"/>
      <c r="Q356" s="2898"/>
      <c r="R356" s="2898"/>
      <c r="S356" s="2898"/>
      <c r="T356" s="2898"/>
      <c r="U356" s="2898"/>
      <c r="V356" s="2898"/>
      <c r="W356" s="2898"/>
      <c r="X356" s="2898">
        <f t="shared" si="102"/>
        <v>900</v>
      </c>
      <c r="Y356" s="2898">
        <v>0</v>
      </c>
      <c r="Z356" s="2898">
        <f t="shared" ref="Z356:Z374" si="103">SUM(AA356:AL356)</f>
        <v>400</v>
      </c>
      <c r="AA356" s="2898">
        <v>144</v>
      </c>
      <c r="AB356" s="2898">
        <v>70</v>
      </c>
      <c r="AC356" s="2898">
        <v>2</v>
      </c>
      <c r="AD356" s="2898">
        <v>2</v>
      </c>
      <c r="AE356" s="2898">
        <v>15</v>
      </c>
      <c r="AF356" s="2898">
        <v>2</v>
      </c>
      <c r="AG356" s="2898">
        <v>5</v>
      </c>
      <c r="AH356" s="2898">
        <v>15</v>
      </c>
      <c r="AI356" s="2898">
        <v>45</v>
      </c>
      <c r="AJ356" s="2898">
        <v>35</v>
      </c>
      <c r="AK356" s="2898">
        <v>25</v>
      </c>
      <c r="AL356" s="2898">
        <v>40</v>
      </c>
      <c r="AM356" s="2898">
        <f t="shared" ref="AM356:AM374" si="104">SUM(AN356:AW356)</f>
        <v>500</v>
      </c>
      <c r="AN356" s="2898">
        <v>138</v>
      </c>
      <c r="AO356" s="2898">
        <v>10</v>
      </c>
      <c r="AP356" s="2898">
        <v>9</v>
      </c>
      <c r="AQ356" s="2898">
        <v>9</v>
      </c>
      <c r="AR356" s="2898">
        <v>48</v>
      </c>
      <c r="AS356" s="2898">
        <v>100</v>
      </c>
      <c r="AT356" s="2898">
        <v>46</v>
      </c>
      <c r="AU356" s="2898">
        <v>35</v>
      </c>
      <c r="AV356" s="2898">
        <v>60</v>
      </c>
      <c r="AW356" s="2898">
        <v>45</v>
      </c>
      <c r="AX356" s="2891"/>
      <c r="AY356" s="3055">
        <f t="shared" si="89"/>
        <v>900</v>
      </c>
    </row>
    <row r="357" spans="1:51" ht="36" x14ac:dyDescent="0.2">
      <c r="A357" s="2909"/>
      <c r="B357" s="2893"/>
      <c r="C357" s="2892"/>
      <c r="D357" s="2893"/>
      <c r="E357" s="2922"/>
      <c r="F357" s="2893"/>
      <c r="G357" s="2996" t="s">
        <v>841</v>
      </c>
      <c r="H357" s="2894" t="s">
        <v>3161</v>
      </c>
      <c r="I357" s="2999" t="s">
        <v>3049</v>
      </c>
      <c r="J357" s="3098">
        <f>SUM(K357:N357)</f>
        <v>2</v>
      </c>
      <c r="K357" s="2898">
        <v>1</v>
      </c>
      <c r="L357" s="2898">
        <v>0</v>
      </c>
      <c r="M357" s="2898">
        <v>0</v>
      </c>
      <c r="N357" s="2898">
        <v>1</v>
      </c>
      <c r="O357" s="2898"/>
      <c r="P357" s="2898"/>
      <c r="Q357" s="2898"/>
      <c r="R357" s="2898"/>
      <c r="S357" s="2898"/>
      <c r="T357" s="2898"/>
      <c r="U357" s="2898"/>
      <c r="V357" s="2898"/>
      <c r="W357" s="2898"/>
      <c r="X357" s="2898">
        <f t="shared" si="102"/>
        <v>2</v>
      </c>
      <c r="Y357" s="2898">
        <v>0</v>
      </c>
      <c r="Z357" s="2898">
        <f t="shared" si="103"/>
        <v>1</v>
      </c>
      <c r="AA357" s="2898">
        <v>1</v>
      </c>
      <c r="AB357" s="2898">
        <v>0</v>
      </c>
      <c r="AC357" s="2898">
        <v>0</v>
      </c>
      <c r="AD357" s="2898">
        <v>0</v>
      </c>
      <c r="AE357" s="2898">
        <v>0</v>
      </c>
      <c r="AF357" s="2898">
        <v>0</v>
      </c>
      <c r="AG357" s="2898">
        <v>0</v>
      </c>
      <c r="AH357" s="2898">
        <v>0</v>
      </c>
      <c r="AI357" s="2898">
        <v>0</v>
      </c>
      <c r="AJ357" s="2898">
        <v>0</v>
      </c>
      <c r="AK357" s="2898">
        <v>0</v>
      </c>
      <c r="AL357" s="2898">
        <v>0</v>
      </c>
      <c r="AM357" s="2898">
        <f t="shared" si="104"/>
        <v>1</v>
      </c>
      <c r="AN357" s="2898">
        <v>1</v>
      </c>
      <c r="AO357" s="2898">
        <v>0</v>
      </c>
      <c r="AP357" s="2898">
        <v>0</v>
      </c>
      <c r="AQ357" s="2898">
        <v>0</v>
      </c>
      <c r="AR357" s="2898">
        <v>0</v>
      </c>
      <c r="AS357" s="2898">
        <v>0</v>
      </c>
      <c r="AT357" s="2898">
        <v>0</v>
      </c>
      <c r="AU357" s="2898">
        <v>0</v>
      </c>
      <c r="AV357" s="2898">
        <v>0</v>
      </c>
      <c r="AW357" s="2898">
        <v>0</v>
      </c>
      <c r="AX357" s="2891"/>
      <c r="AY357" s="3055">
        <f t="shared" si="89"/>
        <v>2</v>
      </c>
    </row>
    <row r="358" spans="1:51" ht="27" x14ac:dyDescent="0.2">
      <c r="A358" s="2909"/>
      <c r="B358" s="2893"/>
      <c r="C358" s="2892"/>
      <c r="D358" s="2893"/>
      <c r="E358" s="2922"/>
      <c r="F358" s="2893"/>
      <c r="G358" s="2996" t="s">
        <v>843</v>
      </c>
      <c r="H358" s="2894" t="s">
        <v>3162</v>
      </c>
      <c r="I358" s="2999" t="s">
        <v>3159</v>
      </c>
      <c r="J358" s="3098">
        <f t="shared" ref="J358:J374" si="105">SUM(K358:N358)</f>
        <v>357</v>
      </c>
      <c r="K358" s="2898">
        <v>133</v>
      </c>
      <c r="L358" s="2898">
        <v>45</v>
      </c>
      <c r="M358" s="2898">
        <v>45</v>
      </c>
      <c r="N358" s="2898">
        <v>134</v>
      </c>
      <c r="O358" s="2898"/>
      <c r="P358" s="2898"/>
      <c r="Q358" s="2898"/>
      <c r="R358" s="2898"/>
      <c r="S358" s="2898"/>
      <c r="T358" s="2898"/>
      <c r="U358" s="2898"/>
      <c r="V358" s="2898"/>
      <c r="W358" s="2898"/>
      <c r="X358" s="2898">
        <f t="shared" si="102"/>
        <v>357</v>
      </c>
      <c r="Y358" s="2898">
        <v>0</v>
      </c>
      <c r="Z358" s="2898">
        <f t="shared" si="103"/>
        <v>125</v>
      </c>
      <c r="AA358" s="2898">
        <v>120</v>
      </c>
      <c r="AB358" s="2898">
        <v>0</v>
      </c>
      <c r="AC358" s="2898">
        <v>0</v>
      </c>
      <c r="AD358" s="2898">
        <v>0</v>
      </c>
      <c r="AE358" s="2898">
        <v>0</v>
      </c>
      <c r="AF358" s="2898">
        <v>0</v>
      </c>
      <c r="AG358" s="2898">
        <v>0</v>
      </c>
      <c r="AH358" s="2898">
        <v>0</v>
      </c>
      <c r="AI358" s="2898">
        <v>5</v>
      </c>
      <c r="AJ358" s="2898">
        <v>0</v>
      </c>
      <c r="AK358" s="2898">
        <v>0</v>
      </c>
      <c r="AL358" s="2898">
        <v>0</v>
      </c>
      <c r="AM358" s="2898">
        <f t="shared" si="104"/>
        <v>232</v>
      </c>
      <c r="AN358" s="2898">
        <v>222</v>
      </c>
      <c r="AO358" s="2898">
        <v>0</v>
      </c>
      <c r="AP358" s="2898">
        <v>0</v>
      </c>
      <c r="AQ358" s="2898">
        <v>0</v>
      </c>
      <c r="AR358" s="2898">
        <v>0</v>
      </c>
      <c r="AS358" s="2898">
        <v>0</v>
      </c>
      <c r="AT358" s="2898">
        <v>0</v>
      </c>
      <c r="AU358" s="2898">
        <v>10</v>
      </c>
      <c r="AV358" s="2898">
        <v>0</v>
      </c>
      <c r="AW358" s="2898">
        <v>0</v>
      </c>
      <c r="AX358" s="2891"/>
      <c r="AY358" s="3055">
        <f t="shared" si="89"/>
        <v>357</v>
      </c>
    </row>
    <row r="359" spans="1:51" ht="18" x14ac:dyDescent="0.2">
      <c r="A359" s="2909"/>
      <c r="B359" s="2893"/>
      <c r="C359" s="2892"/>
      <c r="D359" s="2893"/>
      <c r="E359" s="2922"/>
      <c r="F359" s="2893"/>
      <c r="G359" s="2996" t="s">
        <v>845</v>
      </c>
      <c r="H359" s="2894" t="s">
        <v>3163</v>
      </c>
      <c r="I359" s="2999" t="s">
        <v>669</v>
      </c>
      <c r="J359" s="3098">
        <f t="shared" si="105"/>
        <v>352</v>
      </c>
      <c r="K359" s="2898">
        <v>132</v>
      </c>
      <c r="L359" s="2898">
        <v>44</v>
      </c>
      <c r="M359" s="2898">
        <v>44</v>
      </c>
      <c r="N359" s="2898">
        <v>132</v>
      </c>
      <c r="O359" s="2898"/>
      <c r="P359" s="2898"/>
      <c r="Q359" s="2898"/>
      <c r="R359" s="2898"/>
      <c r="S359" s="2898"/>
      <c r="T359" s="2898"/>
      <c r="U359" s="2898"/>
      <c r="V359" s="2898"/>
      <c r="W359" s="2898"/>
      <c r="X359" s="2898">
        <f t="shared" si="102"/>
        <v>357</v>
      </c>
      <c r="Y359" s="2898">
        <v>0</v>
      </c>
      <c r="Z359" s="2898">
        <f t="shared" si="103"/>
        <v>125</v>
      </c>
      <c r="AA359" s="2898">
        <v>120</v>
      </c>
      <c r="AB359" s="2898">
        <v>0</v>
      </c>
      <c r="AC359" s="2898">
        <v>0</v>
      </c>
      <c r="AD359" s="2898">
        <v>0</v>
      </c>
      <c r="AE359" s="2898">
        <v>0</v>
      </c>
      <c r="AF359" s="2898">
        <v>0</v>
      </c>
      <c r="AG359" s="2898">
        <v>0</v>
      </c>
      <c r="AH359" s="2898">
        <v>0</v>
      </c>
      <c r="AI359" s="2898">
        <v>5</v>
      </c>
      <c r="AJ359" s="2898">
        <v>0</v>
      </c>
      <c r="AK359" s="2898">
        <v>0</v>
      </c>
      <c r="AL359" s="2898">
        <v>0</v>
      </c>
      <c r="AM359" s="2898">
        <f t="shared" si="104"/>
        <v>232</v>
      </c>
      <c r="AN359" s="2898">
        <v>222</v>
      </c>
      <c r="AO359" s="2898">
        <v>0</v>
      </c>
      <c r="AP359" s="2898">
        <v>0</v>
      </c>
      <c r="AQ359" s="2898">
        <v>0</v>
      </c>
      <c r="AR359" s="2898">
        <v>0</v>
      </c>
      <c r="AS359" s="2898">
        <v>0</v>
      </c>
      <c r="AT359" s="2898">
        <v>0</v>
      </c>
      <c r="AU359" s="2898">
        <v>10</v>
      </c>
      <c r="AV359" s="2898">
        <v>0</v>
      </c>
      <c r="AW359" s="2898">
        <v>0</v>
      </c>
      <c r="AX359" s="2891"/>
      <c r="AY359" s="3055">
        <f t="shared" si="89"/>
        <v>352</v>
      </c>
    </row>
    <row r="360" spans="1:51" ht="27" x14ac:dyDescent="0.2">
      <c r="A360" s="2909"/>
      <c r="B360" s="2893"/>
      <c r="C360" s="2892"/>
      <c r="D360" s="2893"/>
      <c r="E360" s="2922"/>
      <c r="F360" s="2893"/>
      <c r="G360" s="2996" t="s">
        <v>847</v>
      </c>
      <c r="H360" s="2894" t="s">
        <v>3164</v>
      </c>
      <c r="I360" s="2999" t="s">
        <v>669</v>
      </c>
      <c r="J360" s="3098">
        <f t="shared" si="105"/>
        <v>5</v>
      </c>
      <c r="K360" s="2898">
        <v>2</v>
      </c>
      <c r="L360" s="2898">
        <v>0</v>
      </c>
      <c r="M360" s="2898">
        <v>0</v>
      </c>
      <c r="N360" s="2898">
        <v>3</v>
      </c>
      <c r="O360" s="2898"/>
      <c r="P360" s="2898"/>
      <c r="Q360" s="2898"/>
      <c r="R360" s="2898"/>
      <c r="S360" s="2898"/>
      <c r="T360" s="2898"/>
      <c r="U360" s="2898"/>
      <c r="V360" s="2898"/>
      <c r="W360" s="2898"/>
      <c r="X360" s="2898">
        <f t="shared" si="102"/>
        <v>5</v>
      </c>
      <c r="Y360" s="2898">
        <v>0</v>
      </c>
      <c r="Z360" s="2898">
        <f t="shared" si="103"/>
        <v>2</v>
      </c>
      <c r="AA360" s="2898">
        <v>2</v>
      </c>
      <c r="AB360" s="2898">
        <v>0</v>
      </c>
      <c r="AC360" s="2898">
        <v>0</v>
      </c>
      <c r="AD360" s="2898">
        <v>0</v>
      </c>
      <c r="AE360" s="2898">
        <v>0</v>
      </c>
      <c r="AF360" s="2898">
        <v>0</v>
      </c>
      <c r="AG360" s="2898">
        <v>0</v>
      </c>
      <c r="AH360" s="2898">
        <v>0</v>
      </c>
      <c r="AI360" s="2898">
        <v>0</v>
      </c>
      <c r="AJ360" s="2898">
        <v>0</v>
      </c>
      <c r="AK360" s="2898">
        <v>0</v>
      </c>
      <c r="AL360" s="2898">
        <v>0</v>
      </c>
      <c r="AM360" s="2898">
        <f t="shared" si="104"/>
        <v>3</v>
      </c>
      <c r="AN360" s="2898">
        <v>3</v>
      </c>
      <c r="AO360" s="2898">
        <v>0</v>
      </c>
      <c r="AP360" s="2898">
        <v>0</v>
      </c>
      <c r="AQ360" s="2898">
        <v>0</v>
      </c>
      <c r="AR360" s="2898">
        <v>0</v>
      </c>
      <c r="AS360" s="2898">
        <v>0</v>
      </c>
      <c r="AT360" s="2898">
        <v>0</v>
      </c>
      <c r="AU360" s="2898">
        <v>0</v>
      </c>
      <c r="AV360" s="2898">
        <v>0</v>
      </c>
      <c r="AW360" s="2898">
        <v>0</v>
      </c>
      <c r="AX360" s="2891"/>
      <c r="AY360" s="3055">
        <f t="shared" si="89"/>
        <v>5</v>
      </c>
    </row>
    <row r="361" spans="1:51" ht="18" x14ac:dyDescent="0.2">
      <c r="A361" s="2909"/>
      <c r="B361" s="2893"/>
      <c r="C361" s="2892"/>
      <c r="D361" s="2893"/>
      <c r="E361" s="2922"/>
      <c r="F361" s="2893"/>
      <c r="G361" s="2996" t="s">
        <v>849</v>
      </c>
      <c r="H361" s="2894" t="s">
        <v>3165</v>
      </c>
      <c r="I361" s="2999" t="s">
        <v>669</v>
      </c>
      <c r="J361" s="3098">
        <f t="shared" si="105"/>
        <v>0</v>
      </c>
      <c r="K361" s="2898">
        <v>0</v>
      </c>
      <c r="L361" s="2898">
        <v>0</v>
      </c>
      <c r="M361" s="2898">
        <v>0</v>
      </c>
      <c r="N361" s="2898">
        <v>0</v>
      </c>
      <c r="O361" s="2898"/>
      <c r="P361" s="2898"/>
      <c r="Q361" s="2898"/>
      <c r="R361" s="2898"/>
      <c r="S361" s="2898"/>
      <c r="T361" s="2898"/>
      <c r="U361" s="2898"/>
      <c r="V361" s="2898"/>
      <c r="W361" s="2898"/>
      <c r="X361" s="2898">
        <f t="shared" si="102"/>
        <v>0</v>
      </c>
      <c r="Y361" s="2898">
        <v>0</v>
      </c>
      <c r="Z361" s="2898">
        <f t="shared" si="103"/>
        <v>0</v>
      </c>
      <c r="AA361" s="2898">
        <v>0</v>
      </c>
      <c r="AB361" s="2898">
        <v>0</v>
      </c>
      <c r="AC361" s="2898">
        <v>0</v>
      </c>
      <c r="AD361" s="2898">
        <v>0</v>
      </c>
      <c r="AE361" s="2898">
        <v>0</v>
      </c>
      <c r="AF361" s="2898">
        <v>0</v>
      </c>
      <c r="AG361" s="2898">
        <v>0</v>
      </c>
      <c r="AH361" s="2898">
        <v>0</v>
      </c>
      <c r="AI361" s="2898">
        <v>0</v>
      </c>
      <c r="AJ361" s="2898">
        <v>0</v>
      </c>
      <c r="AK361" s="2898">
        <v>0</v>
      </c>
      <c r="AL361" s="2898">
        <v>0</v>
      </c>
      <c r="AM361" s="2898">
        <f t="shared" si="104"/>
        <v>0</v>
      </c>
      <c r="AN361" s="2898">
        <v>0</v>
      </c>
      <c r="AO361" s="2898">
        <v>0</v>
      </c>
      <c r="AP361" s="2898">
        <v>0</v>
      </c>
      <c r="AQ361" s="2898">
        <v>0</v>
      </c>
      <c r="AR361" s="2898">
        <v>0</v>
      </c>
      <c r="AS361" s="2898">
        <v>0</v>
      </c>
      <c r="AT361" s="2898">
        <v>0</v>
      </c>
      <c r="AU361" s="2898">
        <v>0</v>
      </c>
      <c r="AV361" s="2898">
        <v>0</v>
      </c>
      <c r="AW361" s="2898">
        <v>0</v>
      </c>
      <c r="AX361" s="2891"/>
      <c r="AY361" s="3055">
        <f t="shared" si="89"/>
        <v>0</v>
      </c>
    </row>
    <row r="362" spans="1:51" ht="24.75" x14ac:dyDescent="0.2">
      <c r="A362" s="2909"/>
      <c r="B362" s="2893"/>
      <c r="C362" s="2892"/>
      <c r="D362" s="2893"/>
      <c r="E362" s="2922"/>
      <c r="F362" s="2893"/>
      <c r="G362" s="2996" t="s">
        <v>851</v>
      </c>
      <c r="H362" s="2894" t="s">
        <v>3166</v>
      </c>
      <c r="I362" s="2999" t="s">
        <v>3159</v>
      </c>
      <c r="J362" s="3098">
        <f t="shared" si="105"/>
        <v>13476</v>
      </c>
      <c r="K362" s="2898">
        <v>3527</v>
      </c>
      <c r="L362" s="2898">
        <v>3200</v>
      </c>
      <c r="M362" s="2898">
        <v>3200</v>
      </c>
      <c r="N362" s="2898">
        <v>3549</v>
      </c>
      <c r="O362" s="2898"/>
      <c r="P362" s="2898"/>
      <c r="Q362" s="2898"/>
      <c r="R362" s="2898"/>
      <c r="S362" s="2898"/>
      <c r="T362" s="2898"/>
      <c r="U362" s="2898"/>
      <c r="V362" s="2898"/>
      <c r="W362" s="2898"/>
      <c r="X362" s="2898">
        <f t="shared" si="102"/>
        <v>13476</v>
      </c>
      <c r="Y362" s="2898">
        <v>0</v>
      </c>
      <c r="Z362" s="2898">
        <f t="shared" si="103"/>
        <v>7356</v>
      </c>
      <c r="AA362" s="2898">
        <v>1233</v>
      </c>
      <c r="AB362" s="2898">
        <v>468</v>
      </c>
      <c r="AC362" s="2898">
        <v>554</v>
      </c>
      <c r="AD362" s="2898">
        <v>242</v>
      </c>
      <c r="AE362" s="2898">
        <v>407</v>
      </c>
      <c r="AF362" s="2898">
        <v>118</v>
      </c>
      <c r="AG362" s="2898">
        <v>790</v>
      </c>
      <c r="AH362" s="2898">
        <v>940</v>
      </c>
      <c r="AI362" s="2898">
        <v>832</v>
      </c>
      <c r="AJ362" s="2898">
        <v>331</v>
      </c>
      <c r="AK362" s="2898">
        <v>411</v>
      </c>
      <c r="AL362" s="2898">
        <v>1030</v>
      </c>
      <c r="AM362" s="2898">
        <f t="shared" si="104"/>
        <v>6120</v>
      </c>
      <c r="AN362" s="2898">
        <v>1664</v>
      </c>
      <c r="AO362" s="2898">
        <v>497</v>
      </c>
      <c r="AP362" s="2898">
        <v>258</v>
      </c>
      <c r="AQ362" s="2898">
        <v>324</v>
      </c>
      <c r="AR362" s="2898">
        <v>337</v>
      </c>
      <c r="AS362" s="2898">
        <v>843</v>
      </c>
      <c r="AT362" s="2898">
        <v>647</v>
      </c>
      <c r="AU362" s="2898">
        <v>450</v>
      </c>
      <c r="AV362" s="2898">
        <v>350</v>
      </c>
      <c r="AW362" s="2898">
        <v>750</v>
      </c>
      <c r="AX362" s="2891"/>
      <c r="AY362" s="3055">
        <f t="shared" si="89"/>
        <v>13476</v>
      </c>
    </row>
    <row r="363" spans="1:51" ht="18" x14ac:dyDescent="0.2">
      <c r="A363" s="2909"/>
      <c r="B363" s="2893"/>
      <c r="C363" s="2892"/>
      <c r="D363" s="2893"/>
      <c r="E363" s="2922"/>
      <c r="F363" s="2893"/>
      <c r="G363" s="2996" t="s">
        <v>853</v>
      </c>
      <c r="H363" s="2894" t="s">
        <v>3167</v>
      </c>
      <c r="I363" s="2999" t="s">
        <v>3049</v>
      </c>
      <c r="J363" s="3098">
        <f t="shared" si="105"/>
        <v>4</v>
      </c>
      <c r="K363" s="2898">
        <v>1</v>
      </c>
      <c r="L363" s="2898">
        <v>1</v>
      </c>
      <c r="M363" s="2898">
        <v>1</v>
      </c>
      <c r="N363" s="2898">
        <v>1</v>
      </c>
      <c r="O363" s="2898"/>
      <c r="P363" s="2898"/>
      <c r="Q363" s="2898"/>
      <c r="R363" s="2898"/>
      <c r="S363" s="2898"/>
      <c r="T363" s="2898"/>
      <c r="U363" s="2898"/>
      <c r="V363" s="2898"/>
      <c r="W363" s="2898"/>
      <c r="X363" s="2898">
        <f t="shared" si="102"/>
        <v>4</v>
      </c>
      <c r="Y363" s="2898">
        <v>0</v>
      </c>
      <c r="Z363" s="2898">
        <f t="shared" si="103"/>
        <v>2</v>
      </c>
      <c r="AA363" s="2898">
        <v>1</v>
      </c>
      <c r="AB363" s="2898">
        <v>0</v>
      </c>
      <c r="AC363" s="2898">
        <v>0</v>
      </c>
      <c r="AD363" s="2898">
        <v>0</v>
      </c>
      <c r="AE363" s="2898">
        <v>0</v>
      </c>
      <c r="AF363" s="2898">
        <v>0</v>
      </c>
      <c r="AG363" s="2898">
        <v>0</v>
      </c>
      <c r="AH363" s="2898">
        <v>1</v>
      </c>
      <c r="AI363" s="2898">
        <v>0</v>
      </c>
      <c r="AJ363" s="2898">
        <v>0</v>
      </c>
      <c r="AK363" s="2898">
        <v>0</v>
      </c>
      <c r="AL363" s="2898">
        <v>0</v>
      </c>
      <c r="AM363" s="2898">
        <f t="shared" si="104"/>
        <v>2</v>
      </c>
      <c r="AN363" s="2898">
        <v>1</v>
      </c>
      <c r="AO363" s="2898">
        <v>0</v>
      </c>
      <c r="AP363" s="2898">
        <v>0</v>
      </c>
      <c r="AQ363" s="2898">
        <v>0</v>
      </c>
      <c r="AR363" s="2898">
        <v>0</v>
      </c>
      <c r="AS363" s="2898">
        <v>1</v>
      </c>
      <c r="AT363" s="2898">
        <v>0</v>
      </c>
      <c r="AU363" s="2898">
        <v>0</v>
      </c>
      <c r="AV363" s="2898">
        <v>0</v>
      </c>
      <c r="AW363" s="2898">
        <v>0</v>
      </c>
      <c r="AX363" s="2891"/>
      <c r="AY363" s="3055">
        <f t="shared" si="89"/>
        <v>4</v>
      </c>
    </row>
    <row r="364" spans="1:51" ht="18" x14ac:dyDescent="0.2">
      <c r="A364" s="2909"/>
      <c r="B364" s="2893"/>
      <c r="C364" s="2892"/>
      <c r="D364" s="2893"/>
      <c r="E364" s="2922"/>
      <c r="F364" s="2893"/>
      <c r="G364" s="2996" t="s">
        <v>855</v>
      </c>
      <c r="H364" s="2894" t="s">
        <v>3168</v>
      </c>
      <c r="I364" s="2999" t="s">
        <v>3049</v>
      </c>
      <c r="J364" s="3098">
        <f t="shared" si="105"/>
        <v>0</v>
      </c>
      <c r="K364" s="2898">
        <v>0</v>
      </c>
      <c r="L364" s="2898">
        <v>0</v>
      </c>
      <c r="M364" s="2898">
        <v>0</v>
      </c>
      <c r="N364" s="2898">
        <v>0</v>
      </c>
      <c r="O364" s="2898"/>
      <c r="P364" s="2898"/>
      <c r="Q364" s="2898"/>
      <c r="R364" s="2898"/>
      <c r="S364" s="2898"/>
      <c r="T364" s="2898"/>
      <c r="U364" s="2898"/>
      <c r="V364" s="2898"/>
      <c r="W364" s="2898"/>
      <c r="X364" s="2898">
        <f t="shared" si="102"/>
        <v>0</v>
      </c>
      <c r="Y364" s="2898">
        <v>0</v>
      </c>
      <c r="Z364" s="2898">
        <f t="shared" si="103"/>
        <v>0</v>
      </c>
      <c r="AA364" s="2898">
        <v>0</v>
      </c>
      <c r="AB364" s="2898">
        <v>0</v>
      </c>
      <c r="AC364" s="2898">
        <v>0</v>
      </c>
      <c r="AD364" s="2898">
        <v>0</v>
      </c>
      <c r="AE364" s="2898">
        <v>0</v>
      </c>
      <c r="AF364" s="2898">
        <v>0</v>
      </c>
      <c r="AG364" s="2898">
        <v>0</v>
      </c>
      <c r="AH364" s="2898">
        <v>0</v>
      </c>
      <c r="AI364" s="2898">
        <v>0</v>
      </c>
      <c r="AJ364" s="2898">
        <v>0</v>
      </c>
      <c r="AK364" s="2898">
        <v>0</v>
      </c>
      <c r="AL364" s="2898">
        <v>0</v>
      </c>
      <c r="AM364" s="2898">
        <f t="shared" si="104"/>
        <v>0</v>
      </c>
      <c r="AN364" s="2898">
        <v>0</v>
      </c>
      <c r="AO364" s="2898">
        <v>0</v>
      </c>
      <c r="AP364" s="2898">
        <v>0</v>
      </c>
      <c r="AQ364" s="2898">
        <v>0</v>
      </c>
      <c r="AR364" s="2898">
        <v>0</v>
      </c>
      <c r="AS364" s="2898">
        <v>0</v>
      </c>
      <c r="AT364" s="2898">
        <v>0</v>
      </c>
      <c r="AU364" s="2898">
        <v>0</v>
      </c>
      <c r="AV364" s="2898">
        <v>0</v>
      </c>
      <c r="AW364" s="2898">
        <v>0</v>
      </c>
      <c r="AX364" s="2891"/>
      <c r="AY364" s="3055">
        <f t="shared" si="89"/>
        <v>0</v>
      </c>
    </row>
    <row r="365" spans="1:51" ht="18" x14ac:dyDescent="0.2">
      <c r="A365" s="2909"/>
      <c r="B365" s="2893"/>
      <c r="C365" s="2892"/>
      <c r="D365" s="2893"/>
      <c r="E365" s="2922"/>
      <c r="F365" s="2893"/>
      <c r="G365" s="2996" t="s">
        <v>857</v>
      </c>
      <c r="H365" s="2894" t="s">
        <v>3169</v>
      </c>
      <c r="I365" s="2999" t="s">
        <v>3049</v>
      </c>
      <c r="J365" s="3098">
        <f t="shared" si="105"/>
        <v>1</v>
      </c>
      <c r="K365" s="2898">
        <v>0</v>
      </c>
      <c r="L365" s="2898">
        <v>0</v>
      </c>
      <c r="M365" s="2898">
        <v>1</v>
      </c>
      <c r="N365" s="2898">
        <v>0</v>
      </c>
      <c r="O365" s="2898"/>
      <c r="P365" s="2898"/>
      <c r="Q365" s="2898"/>
      <c r="R365" s="2898"/>
      <c r="S365" s="2898"/>
      <c r="T365" s="2898"/>
      <c r="U365" s="2898"/>
      <c r="V365" s="2898"/>
      <c r="W365" s="2898"/>
      <c r="X365" s="2898">
        <f t="shared" si="102"/>
        <v>1</v>
      </c>
      <c r="Y365" s="2898">
        <v>0</v>
      </c>
      <c r="Z365" s="2898">
        <f t="shared" si="103"/>
        <v>1</v>
      </c>
      <c r="AA365" s="2898">
        <v>1</v>
      </c>
      <c r="AB365" s="2898">
        <v>0</v>
      </c>
      <c r="AC365" s="2898">
        <v>0</v>
      </c>
      <c r="AD365" s="2898">
        <v>0</v>
      </c>
      <c r="AE365" s="2898">
        <v>0</v>
      </c>
      <c r="AF365" s="2898">
        <v>0</v>
      </c>
      <c r="AG365" s="2898">
        <v>0</v>
      </c>
      <c r="AH365" s="2898">
        <v>0</v>
      </c>
      <c r="AI365" s="2898">
        <v>0</v>
      </c>
      <c r="AJ365" s="2898">
        <v>0</v>
      </c>
      <c r="AK365" s="2898">
        <v>0</v>
      </c>
      <c r="AL365" s="2898">
        <v>0</v>
      </c>
      <c r="AM365" s="2898">
        <f t="shared" si="104"/>
        <v>0</v>
      </c>
      <c r="AN365" s="2898">
        <v>0</v>
      </c>
      <c r="AO365" s="2898">
        <v>0</v>
      </c>
      <c r="AP365" s="2898">
        <v>0</v>
      </c>
      <c r="AQ365" s="2898">
        <v>0</v>
      </c>
      <c r="AR365" s="2898">
        <v>0</v>
      </c>
      <c r="AS365" s="2898">
        <v>0</v>
      </c>
      <c r="AT365" s="2898">
        <v>0</v>
      </c>
      <c r="AU365" s="2898">
        <v>0</v>
      </c>
      <c r="AV365" s="2898">
        <v>0</v>
      </c>
      <c r="AW365" s="2898">
        <v>0</v>
      </c>
      <c r="AX365" s="2891"/>
      <c r="AY365" s="3055">
        <f t="shared" si="89"/>
        <v>1</v>
      </c>
    </row>
    <row r="366" spans="1:51" ht="18" x14ac:dyDescent="0.2">
      <c r="A366" s="2909"/>
      <c r="B366" s="2893"/>
      <c r="C366" s="2892"/>
      <c r="D366" s="2893"/>
      <c r="E366" s="2922"/>
      <c r="F366" s="2893"/>
      <c r="G366" s="2996" t="s">
        <v>859</v>
      </c>
      <c r="H366" s="2894" t="s">
        <v>3170</v>
      </c>
      <c r="I366" s="2999" t="s">
        <v>3052</v>
      </c>
      <c r="J366" s="3098">
        <f t="shared" si="105"/>
        <v>1566</v>
      </c>
      <c r="K366" s="2898">
        <v>391</v>
      </c>
      <c r="L366" s="2898">
        <v>392</v>
      </c>
      <c r="M366" s="2898">
        <v>391</v>
      </c>
      <c r="N366" s="2898">
        <v>392</v>
      </c>
      <c r="O366" s="2898"/>
      <c r="P366" s="2898"/>
      <c r="Q366" s="2898"/>
      <c r="R366" s="2898"/>
      <c r="S366" s="2898"/>
      <c r="T366" s="2898"/>
      <c r="U366" s="2898"/>
      <c r="V366" s="2898"/>
      <c r="W366" s="2898"/>
      <c r="X366" s="2898">
        <f t="shared" si="102"/>
        <v>1566</v>
      </c>
      <c r="Y366" s="2898">
        <v>0</v>
      </c>
      <c r="Z366" s="2898">
        <f t="shared" si="103"/>
        <v>808</v>
      </c>
      <c r="AA366" s="2898">
        <v>263</v>
      </c>
      <c r="AB366" s="2898">
        <v>27</v>
      </c>
      <c r="AC366" s="2898">
        <v>28</v>
      </c>
      <c r="AD366" s="2898">
        <v>24</v>
      </c>
      <c r="AE366" s="2898">
        <v>38</v>
      </c>
      <c r="AF366" s="2898">
        <v>26</v>
      </c>
      <c r="AG366" s="2898">
        <v>60</v>
      </c>
      <c r="AH366" s="2898">
        <v>71</v>
      </c>
      <c r="AI366" s="2898">
        <v>80</v>
      </c>
      <c r="AJ366" s="2898">
        <v>41</v>
      </c>
      <c r="AK366" s="2898">
        <v>83</v>
      </c>
      <c r="AL366" s="2898">
        <v>67</v>
      </c>
      <c r="AM366" s="2898">
        <f t="shared" si="104"/>
        <v>758</v>
      </c>
      <c r="AN366" s="2898">
        <v>288</v>
      </c>
      <c r="AO366" s="2898">
        <v>56</v>
      </c>
      <c r="AP366" s="2898">
        <v>24</v>
      </c>
      <c r="AQ366" s="2898">
        <v>52</v>
      </c>
      <c r="AR366" s="2898">
        <v>71</v>
      </c>
      <c r="AS366" s="2898">
        <v>112</v>
      </c>
      <c r="AT366" s="2898">
        <v>60</v>
      </c>
      <c r="AU366" s="2898">
        <v>30</v>
      </c>
      <c r="AV366" s="2898">
        <v>28</v>
      </c>
      <c r="AW366" s="2898">
        <v>37</v>
      </c>
      <c r="AX366" s="2891"/>
      <c r="AY366" s="3055">
        <f t="shared" si="89"/>
        <v>1566</v>
      </c>
    </row>
    <row r="367" spans="1:51" ht="27" x14ac:dyDescent="0.2">
      <c r="A367" s="2909"/>
      <c r="B367" s="2893"/>
      <c r="C367" s="2892"/>
      <c r="D367" s="2893"/>
      <c r="E367" s="2922"/>
      <c r="F367" s="2893"/>
      <c r="G367" s="2996" t="s">
        <v>861</v>
      </c>
      <c r="H367" s="2894" t="s">
        <v>3171</v>
      </c>
      <c r="I367" s="2999" t="s">
        <v>3049</v>
      </c>
      <c r="J367" s="3098">
        <f t="shared" si="105"/>
        <v>2</v>
      </c>
      <c r="K367" s="2898">
        <v>1</v>
      </c>
      <c r="L367" s="2898">
        <v>0</v>
      </c>
      <c r="M367" s="2898">
        <v>0</v>
      </c>
      <c r="N367" s="2898">
        <v>1</v>
      </c>
      <c r="O367" s="2898"/>
      <c r="P367" s="2898"/>
      <c r="Q367" s="2898"/>
      <c r="R367" s="2898"/>
      <c r="S367" s="2898"/>
      <c r="T367" s="2898"/>
      <c r="U367" s="2898"/>
      <c r="V367" s="2898"/>
      <c r="W367" s="2898"/>
      <c r="X367" s="2898">
        <f t="shared" si="102"/>
        <v>2</v>
      </c>
      <c r="Y367" s="2898">
        <v>0</v>
      </c>
      <c r="Z367" s="2898">
        <f t="shared" si="103"/>
        <v>1</v>
      </c>
      <c r="AA367" s="2898">
        <v>1</v>
      </c>
      <c r="AB367" s="2898">
        <v>0</v>
      </c>
      <c r="AC367" s="2898">
        <v>0</v>
      </c>
      <c r="AD367" s="2898">
        <v>0</v>
      </c>
      <c r="AE367" s="2898">
        <v>0</v>
      </c>
      <c r="AF367" s="2898">
        <v>0</v>
      </c>
      <c r="AG367" s="2898">
        <v>0</v>
      </c>
      <c r="AH367" s="2898">
        <v>0</v>
      </c>
      <c r="AI367" s="2898">
        <v>0</v>
      </c>
      <c r="AJ367" s="2898">
        <v>0</v>
      </c>
      <c r="AK367" s="2898">
        <v>0</v>
      </c>
      <c r="AL367" s="2898">
        <v>0</v>
      </c>
      <c r="AM367" s="2898">
        <f t="shared" si="104"/>
        <v>1</v>
      </c>
      <c r="AN367" s="2898">
        <v>1</v>
      </c>
      <c r="AO367" s="2898">
        <v>0</v>
      </c>
      <c r="AP367" s="2898">
        <v>0</v>
      </c>
      <c r="AQ367" s="2898">
        <v>0</v>
      </c>
      <c r="AR367" s="2898">
        <v>0</v>
      </c>
      <c r="AS367" s="2898">
        <v>0</v>
      </c>
      <c r="AT367" s="2898">
        <v>0</v>
      </c>
      <c r="AU367" s="2898">
        <v>0</v>
      </c>
      <c r="AV367" s="2898">
        <v>0</v>
      </c>
      <c r="AW367" s="2898">
        <v>0</v>
      </c>
      <c r="AX367" s="2891"/>
      <c r="AY367" s="3055">
        <f t="shared" si="89"/>
        <v>2</v>
      </c>
    </row>
    <row r="368" spans="1:51" ht="27" x14ac:dyDescent="0.2">
      <c r="A368" s="2909"/>
      <c r="B368" s="2893"/>
      <c r="C368" s="2892"/>
      <c r="D368" s="2893"/>
      <c r="E368" s="2922"/>
      <c r="F368" s="2893"/>
      <c r="G368" s="2996" t="s">
        <v>863</v>
      </c>
      <c r="H368" s="2894" t="s">
        <v>3172</v>
      </c>
      <c r="I368" s="2999" t="s">
        <v>3159</v>
      </c>
      <c r="J368" s="3098">
        <f t="shared" si="105"/>
        <v>281</v>
      </c>
      <c r="K368" s="2898">
        <v>70</v>
      </c>
      <c r="L368" s="2898">
        <v>70</v>
      </c>
      <c r="M368" s="2898">
        <v>71</v>
      </c>
      <c r="N368" s="2898">
        <v>70</v>
      </c>
      <c r="O368" s="2898"/>
      <c r="P368" s="2898"/>
      <c r="Q368" s="2898"/>
      <c r="R368" s="2898"/>
      <c r="S368" s="2898"/>
      <c r="T368" s="2898"/>
      <c r="U368" s="2898"/>
      <c r="V368" s="2898"/>
      <c r="W368" s="2898"/>
      <c r="X368" s="2898">
        <f t="shared" si="102"/>
        <v>280</v>
      </c>
      <c r="Y368" s="2898">
        <v>0</v>
      </c>
      <c r="Z368" s="2898">
        <f t="shared" si="103"/>
        <v>140</v>
      </c>
      <c r="AA368" s="2898">
        <v>24</v>
      </c>
      <c r="AB368" s="2898">
        <v>10</v>
      </c>
      <c r="AC368" s="2898">
        <v>7</v>
      </c>
      <c r="AD368" s="2898">
        <v>7</v>
      </c>
      <c r="AE368" s="2898">
        <v>7</v>
      </c>
      <c r="AF368" s="2898">
        <v>12</v>
      </c>
      <c r="AG368" s="2898">
        <v>15</v>
      </c>
      <c r="AH368" s="2898">
        <v>10</v>
      </c>
      <c r="AI368" s="2898">
        <v>11</v>
      </c>
      <c r="AJ368" s="2898">
        <v>10</v>
      </c>
      <c r="AK368" s="2898">
        <v>15</v>
      </c>
      <c r="AL368" s="2898">
        <v>12</v>
      </c>
      <c r="AM368" s="2898">
        <f t="shared" si="104"/>
        <v>140</v>
      </c>
      <c r="AN368" s="2898">
        <v>30</v>
      </c>
      <c r="AO368" s="2898">
        <v>9</v>
      </c>
      <c r="AP368" s="2898">
        <v>9</v>
      </c>
      <c r="AQ368" s="2898">
        <v>9</v>
      </c>
      <c r="AR368" s="2898">
        <v>15</v>
      </c>
      <c r="AS368" s="2898">
        <v>19</v>
      </c>
      <c r="AT368" s="2898">
        <v>12</v>
      </c>
      <c r="AU368" s="2898">
        <v>11</v>
      </c>
      <c r="AV368" s="2898">
        <v>12</v>
      </c>
      <c r="AW368" s="2898">
        <v>14</v>
      </c>
      <c r="AX368" s="2891"/>
      <c r="AY368" s="3055">
        <f t="shared" si="89"/>
        <v>281</v>
      </c>
    </row>
    <row r="369" spans="1:51" ht="36" x14ac:dyDescent="0.2">
      <c r="A369" s="2909"/>
      <c r="B369" s="2893"/>
      <c r="C369" s="2892"/>
      <c r="D369" s="2893"/>
      <c r="E369" s="2922"/>
      <c r="F369" s="2893"/>
      <c r="G369" s="2996" t="s">
        <v>865</v>
      </c>
      <c r="H369" s="2894" t="s">
        <v>3173</v>
      </c>
      <c r="I369" s="2999" t="s">
        <v>3049</v>
      </c>
      <c r="J369" s="3098">
        <f t="shared" si="105"/>
        <v>70</v>
      </c>
      <c r="K369" s="2898">
        <v>17</v>
      </c>
      <c r="L369" s="2898">
        <v>18</v>
      </c>
      <c r="M369" s="2898">
        <v>17</v>
      </c>
      <c r="N369" s="2898">
        <v>18</v>
      </c>
      <c r="O369" s="2898"/>
      <c r="P369" s="2898"/>
      <c r="Q369" s="2898"/>
      <c r="R369" s="2898"/>
      <c r="S369" s="2898"/>
      <c r="T369" s="2898"/>
      <c r="U369" s="2898"/>
      <c r="V369" s="2898"/>
      <c r="W369" s="2898"/>
      <c r="X369" s="2898">
        <f t="shared" si="102"/>
        <v>70</v>
      </c>
      <c r="Y369" s="2898">
        <v>0</v>
      </c>
      <c r="Z369" s="2898">
        <f t="shared" si="103"/>
        <v>26</v>
      </c>
      <c r="AA369" s="2898">
        <v>9</v>
      </c>
      <c r="AB369" s="2898">
        <v>1</v>
      </c>
      <c r="AC369" s="2898">
        <v>1</v>
      </c>
      <c r="AD369" s="2898">
        <v>0</v>
      </c>
      <c r="AE369" s="2898">
        <v>1</v>
      </c>
      <c r="AF369" s="2898">
        <v>5</v>
      </c>
      <c r="AG369" s="2898">
        <v>0</v>
      </c>
      <c r="AH369" s="2898">
        <v>2</v>
      </c>
      <c r="AI369" s="2898">
        <v>1</v>
      </c>
      <c r="AJ369" s="2898">
        <v>2</v>
      </c>
      <c r="AK369" s="2898">
        <v>3</v>
      </c>
      <c r="AL369" s="2898">
        <v>1</v>
      </c>
      <c r="AM369" s="2898">
        <f t="shared" si="104"/>
        <v>44</v>
      </c>
      <c r="AN369" s="2898">
        <v>20</v>
      </c>
      <c r="AO369" s="2898">
        <v>1</v>
      </c>
      <c r="AP369" s="2898">
        <v>1</v>
      </c>
      <c r="AQ369" s="2898">
        <v>1</v>
      </c>
      <c r="AR369" s="2898">
        <v>1</v>
      </c>
      <c r="AS369" s="2898">
        <v>2</v>
      </c>
      <c r="AT369" s="2898">
        <v>3</v>
      </c>
      <c r="AU369" s="2898">
        <v>4</v>
      </c>
      <c r="AV369" s="2898">
        <v>5</v>
      </c>
      <c r="AW369" s="2898">
        <v>6</v>
      </c>
      <c r="AX369" s="2891"/>
      <c r="AY369" s="3055">
        <f t="shared" si="89"/>
        <v>70</v>
      </c>
    </row>
    <row r="370" spans="1:51" ht="45" x14ac:dyDescent="0.2">
      <c r="A370" s="2909"/>
      <c r="B370" s="2893"/>
      <c r="C370" s="2892"/>
      <c r="D370" s="2893"/>
      <c r="E370" s="2922"/>
      <c r="F370" s="2893"/>
      <c r="G370" s="2996" t="s">
        <v>867</v>
      </c>
      <c r="H370" s="2894" t="s">
        <v>3174</v>
      </c>
      <c r="I370" s="2999" t="s">
        <v>3049</v>
      </c>
      <c r="J370" s="3098">
        <f t="shared" si="105"/>
        <v>1</v>
      </c>
      <c r="K370" s="2898">
        <v>0</v>
      </c>
      <c r="L370" s="2898">
        <v>0</v>
      </c>
      <c r="M370" s="2898">
        <v>0</v>
      </c>
      <c r="N370" s="2898">
        <v>1</v>
      </c>
      <c r="O370" s="2898"/>
      <c r="P370" s="2898"/>
      <c r="Q370" s="2898"/>
      <c r="R370" s="2898"/>
      <c r="S370" s="2898"/>
      <c r="T370" s="2898"/>
      <c r="U370" s="2898"/>
      <c r="V370" s="2898"/>
      <c r="W370" s="2898"/>
      <c r="X370" s="2898">
        <f t="shared" si="102"/>
        <v>1</v>
      </c>
      <c r="Y370" s="2898">
        <v>0</v>
      </c>
      <c r="Z370" s="2898">
        <f t="shared" si="103"/>
        <v>0</v>
      </c>
      <c r="AA370" s="2898">
        <v>0</v>
      </c>
      <c r="AB370" s="2898">
        <v>0</v>
      </c>
      <c r="AC370" s="2898">
        <v>0</v>
      </c>
      <c r="AD370" s="2898">
        <v>0</v>
      </c>
      <c r="AE370" s="2898">
        <v>0</v>
      </c>
      <c r="AF370" s="2898">
        <v>0</v>
      </c>
      <c r="AG370" s="2898">
        <v>0</v>
      </c>
      <c r="AH370" s="2898">
        <v>0</v>
      </c>
      <c r="AI370" s="2898">
        <v>0</v>
      </c>
      <c r="AJ370" s="2898">
        <v>0</v>
      </c>
      <c r="AK370" s="2898">
        <v>0</v>
      </c>
      <c r="AL370" s="2898">
        <v>0</v>
      </c>
      <c r="AM370" s="2898">
        <f t="shared" si="104"/>
        <v>1</v>
      </c>
      <c r="AN370" s="2898">
        <v>1</v>
      </c>
      <c r="AO370" s="2898">
        <v>0</v>
      </c>
      <c r="AP370" s="2898">
        <v>0</v>
      </c>
      <c r="AQ370" s="2898">
        <v>0</v>
      </c>
      <c r="AR370" s="2898">
        <v>0</v>
      </c>
      <c r="AS370" s="2898">
        <v>0</v>
      </c>
      <c r="AT370" s="2898">
        <v>0</v>
      </c>
      <c r="AU370" s="2898">
        <v>0</v>
      </c>
      <c r="AV370" s="2898">
        <v>0</v>
      </c>
      <c r="AW370" s="2898">
        <v>0</v>
      </c>
      <c r="AX370" s="2891"/>
      <c r="AY370" s="3055">
        <f t="shared" si="89"/>
        <v>1</v>
      </c>
    </row>
    <row r="371" spans="1:51" ht="27" x14ac:dyDescent="0.2">
      <c r="A371" s="2909"/>
      <c r="B371" s="2893"/>
      <c r="C371" s="2892"/>
      <c r="D371" s="2893"/>
      <c r="E371" s="2922"/>
      <c r="F371" s="2893"/>
      <c r="G371" s="2996" t="s">
        <v>869</v>
      </c>
      <c r="H371" s="2894" t="s">
        <v>3175</v>
      </c>
      <c r="I371" s="2999" t="s">
        <v>3049</v>
      </c>
      <c r="J371" s="3098">
        <f t="shared" si="105"/>
        <v>0</v>
      </c>
      <c r="K371" s="2898">
        <v>0</v>
      </c>
      <c r="L371" s="2898">
        <v>0</v>
      </c>
      <c r="M371" s="2898">
        <v>0</v>
      </c>
      <c r="N371" s="2898">
        <v>0</v>
      </c>
      <c r="O371" s="2898"/>
      <c r="P371" s="2898"/>
      <c r="Q371" s="2898"/>
      <c r="R371" s="2898"/>
      <c r="S371" s="2898"/>
      <c r="T371" s="2898"/>
      <c r="U371" s="2898"/>
      <c r="V371" s="2898"/>
      <c r="W371" s="2898"/>
      <c r="X371" s="2898">
        <f t="shared" si="102"/>
        <v>0</v>
      </c>
      <c r="Y371" s="2898">
        <v>0</v>
      </c>
      <c r="Z371" s="2898">
        <f t="shared" si="103"/>
        <v>0</v>
      </c>
      <c r="AA371" s="2898">
        <v>0</v>
      </c>
      <c r="AB371" s="2898">
        <v>0</v>
      </c>
      <c r="AC371" s="2898">
        <v>0</v>
      </c>
      <c r="AD371" s="2898">
        <v>0</v>
      </c>
      <c r="AE371" s="2898">
        <v>0</v>
      </c>
      <c r="AF371" s="2898">
        <v>0</v>
      </c>
      <c r="AG371" s="2898">
        <v>0</v>
      </c>
      <c r="AH371" s="2898">
        <v>0</v>
      </c>
      <c r="AI371" s="2898">
        <v>0</v>
      </c>
      <c r="AJ371" s="2898">
        <v>0</v>
      </c>
      <c r="AK371" s="2898">
        <v>0</v>
      </c>
      <c r="AL371" s="2898">
        <v>0</v>
      </c>
      <c r="AM371" s="2898">
        <f t="shared" si="104"/>
        <v>0</v>
      </c>
      <c r="AN371" s="2898">
        <v>0</v>
      </c>
      <c r="AO371" s="2898">
        <v>0</v>
      </c>
      <c r="AP371" s="2898">
        <v>0</v>
      </c>
      <c r="AQ371" s="2898">
        <v>0</v>
      </c>
      <c r="AR371" s="2898">
        <v>0</v>
      </c>
      <c r="AS371" s="2898">
        <v>0</v>
      </c>
      <c r="AT371" s="2898">
        <v>0</v>
      </c>
      <c r="AU371" s="2898">
        <v>0</v>
      </c>
      <c r="AV371" s="2898">
        <v>0</v>
      </c>
      <c r="AW371" s="2898">
        <v>0</v>
      </c>
      <c r="AX371" s="2891"/>
      <c r="AY371" s="3055">
        <f t="shared" si="89"/>
        <v>0</v>
      </c>
    </row>
    <row r="372" spans="1:51" ht="27" x14ac:dyDescent="0.2">
      <c r="A372" s="2909"/>
      <c r="B372" s="2893"/>
      <c r="C372" s="2892"/>
      <c r="D372" s="2893"/>
      <c r="E372" s="2922"/>
      <c r="F372" s="2893"/>
      <c r="G372" s="2996" t="s">
        <v>871</v>
      </c>
      <c r="H372" s="2894" t="s">
        <v>3176</v>
      </c>
      <c r="I372" s="2999" t="s">
        <v>3159</v>
      </c>
      <c r="J372" s="3098">
        <f t="shared" si="105"/>
        <v>2</v>
      </c>
      <c r="K372" s="2898">
        <v>0</v>
      </c>
      <c r="L372" s="2898">
        <v>1</v>
      </c>
      <c r="M372" s="2898">
        <v>0</v>
      </c>
      <c r="N372" s="2898">
        <v>1</v>
      </c>
      <c r="O372" s="2898"/>
      <c r="P372" s="2898"/>
      <c r="Q372" s="2898"/>
      <c r="R372" s="2898"/>
      <c r="S372" s="2898"/>
      <c r="T372" s="2898"/>
      <c r="U372" s="2898"/>
      <c r="V372" s="2898"/>
      <c r="W372" s="2898"/>
      <c r="X372" s="2898">
        <f t="shared" si="102"/>
        <v>2</v>
      </c>
      <c r="Y372" s="2898">
        <v>0</v>
      </c>
      <c r="Z372" s="2898">
        <f t="shared" si="103"/>
        <v>1</v>
      </c>
      <c r="AA372" s="2898">
        <v>1</v>
      </c>
      <c r="AB372" s="2898">
        <v>0</v>
      </c>
      <c r="AC372" s="2898">
        <v>0</v>
      </c>
      <c r="AD372" s="2898">
        <v>0</v>
      </c>
      <c r="AE372" s="2898">
        <v>0</v>
      </c>
      <c r="AF372" s="2898">
        <v>0</v>
      </c>
      <c r="AG372" s="2898">
        <v>0</v>
      </c>
      <c r="AH372" s="2898">
        <v>0</v>
      </c>
      <c r="AI372" s="2898">
        <v>0</v>
      </c>
      <c r="AJ372" s="2898">
        <v>0</v>
      </c>
      <c r="AK372" s="2898">
        <v>0</v>
      </c>
      <c r="AL372" s="2898">
        <v>0</v>
      </c>
      <c r="AM372" s="2898">
        <f t="shared" si="104"/>
        <v>1</v>
      </c>
      <c r="AN372" s="2898">
        <v>1</v>
      </c>
      <c r="AO372" s="2898">
        <v>0</v>
      </c>
      <c r="AP372" s="2898">
        <v>0</v>
      </c>
      <c r="AQ372" s="2898">
        <v>0</v>
      </c>
      <c r="AR372" s="2898">
        <v>0</v>
      </c>
      <c r="AS372" s="2898">
        <v>0</v>
      </c>
      <c r="AT372" s="2898">
        <v>0</v>
      </c>
      <c r="AU372" s="2898">
        <v>0</v>
      </c>
      <c r="AV372" s="2898">
        <v>0</v>
      </c>
      <c r="AW372" s="2898">
        <v>0</v>
      </c>
      <c r="AX372" s="2891"/>
      <c r="AY372" s="3055">
        <f t="shared" si="89"/>
        <v>2</v>
      </c>
    </row>
    <row r="373" spans="1:51" ht="27" x14ac:dyDescent="0.2">
      <c r="A373" s="2909"/>
      <c r="B373" s="2893"/>
      <c r="C373" s="2892"/>
      <c r="D373" s="2893"/>
      <c r="E373" s="2922"/>
      <c r="F373" s="2893"/>
      <c r="G373" s="2996" t="s">
        <v>873</v>
      </c>
      <c r="H373" s="2894" t="s">
        <v>3177</v>
      </c>
      <c r="I373" s="2999" t="s">
        <v>2946</v>
      </c>
      <c r="J373" s="3098">
        <f t="shared" si="105"/>
        <v>1</v>
      </c>
      <c r="K373" s="2898">
        <v>0</v>
      </c>
      <c r="L373" s="2898">
        <v>0</v>
      </c>
      <c r="M373" s="2898">
        <v>1</v>
      </c>
      <c r="N373" s="2898">
        <v>0</v>
      </c>
      <c r="O373" s="2898"/>
      <c r="P373" s="2898"/>
      <c r="Q373" s="2898"/>
      <c r="R373" s="2898"/>
      <c r="S373" s="2898"/>
      <c r="T373" s="2898"/>
      <c r="U373" s="2898"/>
      <c r="V373" s="2898"/>
      <c r="W373" s="2898"/>
      <c r="X373" s="2898">
        <f t="shared" si="102"/>
        <v>1</v>
      </c>
      <c r="Y373" s="2898">
        <v>0</v>
      </c>
      <c r="Z373" s="2898">
        <f t="shared" si="103"/>
        <v>0</v>
      </c>
      <c r="AA373" s="2898">
        <v>0</v>
      </c>
      <c r="AB373" s="2898">
        <v>0</v>
      </c>
      <c r="AC373" s="2898">
        <v>0</v>
      </c>
      <c r="AD373" s="2898">
        <v>0</v>
      </c>
      <c r="AE373" s="2898">
        <v>0</v>
      </c>
      <c r="AF373" s="2898">
        <v>0</v>
      </c>
      <c r="AG373" s="2898">
        <v>0</v>
      </c>
      <c r="AH373" s="2898">
        <v>0</v>
      </c>
      <c r="AI373" s="2898">
        <v>0</v>
      </c>
      <c r="AJ373" s="2898">
        <v>0</v>
      </c>
      <c r="AK373" s="2898">
        <v>0</v>
      </c>
      <c r="AL373" s="2898">
        <v>0</v>
      </c>
      <c r="AM373" s="2898">
        <f t="shared" si="104"/>
        <v>1</v>
      </c>
      <c r="AN373" s="2898">
        <v>1</v>
      </c>
      <c r="AO373" s="2898">
        <v>0</v>
      </c>
      <c r="AP373" s="2898">
        <v>0</v>
      </c>
      <c r="AQ373" s="2898">
        <v>0</v>
      </c>
      <c r="AR373" s="2898">
        <v>0</v>
      </c>
      <c r="AS373" s="2898">
        <v>0</v>
      </c>
      <c r="AT373" s="2898">
        <v>0</v>
      </c>
      <c r="AU373" s="2898">
        <v>0</v>
      </c>
      <c r="AV373" s="2898">
        <v>0</v>
      </c>
      <c r="AW373" s="2898">
        <v>0</v>
      </c>
      <c r="AX373" s="2891"/>
      <c r="AY373" s="3055">
        <f t="shared" si="89"/>
        <v>1</v>
      </c>
    </row>
    <row r="374" spans="1:51" ht="27" x14ac:dyDescent="0.2">
      <c r="A374" s="2944"/>
      <c r="B374" s="2902"/>
      <c r="C374" s="2901"/>
      <c r="D374" s="2902"/>
      <c r="E374" s="2926"/>
      <c r="F374" s="2902"/>
      <c r="G374" s="2996" t="s">
        <v>875</v>
      </c>
      <c r="H374" s="2894" t="s">
        <v>3178</v>
      </c>
      <c r="I374" s="2999" t="s">
        <v>3049</v>
      </c>
      <c r="J374" s="3098">
        <f t="shared" si="105"/>
        <v>2</v>
      </c>
      <c r="K374" s="2898">
        <v>0</v>
      </c>
      <c r="L374" s="2898">
        <v>1</v>
      </c>
      <c r="M374" s="2898">
        <v>0</v>
      </c>
      <c r="N374" s="2898">
        <v>1</v>
      </c>
      <c r="O374" s="2898"/>
      <c r="P374" s="2898"/>
      <c r="Q374" s="2898"/>
      <c r="R374" s="2898"/>
      <c r="S374" s="2898"/>
      <c r="T374" s="2898"/>
      <c r="U374" s="2898"/>
      <c r="V374" s="2898"/>
      <c r="W374" s="2898"/>
      <c r="X374" s="2898">
        <f t="shared" si="102"/>
        <v>2</v>
      </c>
      <c r="Y374" s="2898">
        <v>0</v>
      </c>
      <c r="Z374" s="2898">
        <f t="shared" si="103"/>
        <v>1</v>
      </c>
      <c r="AA374" s="2898">
        <v>1</v>
      </c>
      <c r="AB374" s="2898">
        <v>0</v>
      </c>
      <c r="AC374" s="2898">
        <v>0</v>
      </c>
      <c r="AD374" s="2898">
        <v>0</v>
      </c>
      <c r="AE374" s="2898">
        <v>0</v>
      </c>
      <c r="AF374" s="2898">
        <v>0</v>
      </c>
      <c r="AG374" s="2898">
        <v>0</v>
      </c>
      <c r="AH374" s="2898">
        <v>0</v>
      </c>
      <c r="AI374" s="2898">
        <v>0</v>
      </c>
      <c r="AJ374" s="2898">
        <v>0</v>
      </c>
      <c r="AK374" s="2898">
        <v>0</v>
      </c>
      <c r="AL374" s="2898">
        <v>0</v>
      </c>
      <c r="AM374" s="2898">
        <f t="shared" si="104"/>
        <v>1</v>
      </c>
      <c r="AN374" s="2898">
        <v>1</v>
      </c>
      <c r="AO374" s="2898">
        <v>0</v>
      </c>
      <c r="AP374" s="2898">
        <v>0</v>
      </c>
      <c r="AQ374" s="2898">
        <v>0</v>
      </c>
      <c r="AR374" s="2898">
        <v>0</v>
      </c>
      <c r="AS374" s="2898">
        <v>0</v>
      </c>
      <c r="AT374" s="2898">
        <v>0</v>
      </c>
      <c r="AU374" s="2898">
        <v>0</v>
      </c>
      <c r="AV374" s="2898">
        <v>0</v>
      </c>
      <c r="AW374" s="2898">
        <v>0</v>
      </c>
      <c r="AX374" s="2891"/>
      <c r="AY374" s="3055">
        <f t="shared" si="89"/>
        <v>2</v>
      </c>
    </row>
    <row r="375" spans="1:51" s="3023" customFormat="1" ht="36" x14ac:dyDescent="0.2">
      <c r="A375" s="2947" t="s">
        <v>396</v>
      </c>
      <c r="B375" s="2957" t="s">
        <v>877</v>
      </c>
      <c r="C375" s="2882">
        <v>3043984</v>
      </c>
      <c r="D375" s="2957" t="s">
        <v>878</v>
      </c>
      <c r="E375" s="2882">
        <v>5000094</v>
      </c>
      <c r="F375" s="2957" t="s">
        <v>879</v>
      </c>
      <c r="G375" s="2981" t="s">
        <v>3179</v>
      </c>
      <c r="H375" s="2981" t="s">
        <v>878</v>
      </c>
      <c r="I375" s="3099" t="s">
        <v>596</v>
      </c>
      <c r="J375" s="2982">
        <f>+J376+J378</f>
        <v>179</v>
      </c>
      <c r="K375" s="2982">
        <f>+K376+K378</f>
        <v>41</v>
      </c>
      <c r="L375" s="2982">
        <f>+L376+L378</f>
        <v>47</v>
      </c>
      <c r="M375" s="2982">
        <f>+M376+M378</f>
        <v>45</v>
      </c>
      <c r="N375" s="2982">
        <f>+N376+N378</f>
        <v>46</v>
      </c>
      <c r="O375" s="3057">
        <v>67</v>
      </c>
      <c r="P375" s="2888">
        <v>286152.42</v>
      </c>
      <c r="Q375" s="2888">
        <v>186343</v>
      </c>
      <c r="R375" s="2888">
        <v>0</v>
      </c>
      <c r="S375" s="2888">
        <v>0</v>
      </c>
      <c r="T375" s="2888">
        <v>0</v>
      </c>
      <c r="U375" s="2890">
        <f>+Q375-P375</f>
        <v>-99809.419999999984</v>
      </c>
      <c r="V375" s="3057">
        <v>0</v>
      </c>
      <c r="W375" s="3057"/>
      <c r="X375" s="3057">
        <f>+Y375+Z375+AM375</f>
        <v>173</v>
      </c>
      <c r="Y375" s="3021">
        <f t="shared" ref="Y375:AW375" si="106">+Y376+Y378</f>
        <v>0</v>
      </c>
      <c r="Z375" s="3021">
        <f t="shared" si="106"/>
        <v>89</v>
      </c>
      <c r="AA375" s="3021">
        <f t="shared" si="106"/>
        <v>24</v>
      </c>
      <c r="AB375" s="3021">
        <f t="shared" si="106"/>
        <v>4</v>
      </c>
      <c r="AC375" s="3021">
        <f t="shared" si="106"/>
        <v>6</v>
      </c>
      <c r="AD375" s="3021">
        <f t="shared" si="106"/>
        <v>4</v>
      </c>
      <c r="AE375" s="3021">
        <f t="shared" si="106"/>
        <v>4</v>
      </c>
      <c r="AF375" s="3021">
        <f t="shared" si="106"/>
        <v>4</v>
      </c>
      <c r="AG375" s="3021">
        <f t="shared" si="106"/>
        <v>5</v>
      </c>
      <c r="AH375" s="3021">
        <f t="shared" si="106"/>
        <v>8</v>
      </c>
      <c r="AI375" s="3021">
        <f t="shared" si="106"/>
        <v>6</v>
      </c>
      <c r="AJ375" s="3021">
        <f t="shared" si="106"/>
        <v>9</v>
      </c>
      <c r="AK375" s="3021">
        <f t="shared" si="106"/>
        <v>6</v>
      </c>
      <c r="AL375" s="3021">
        <f t="shared" si="106"/>
        <v>9</v>
      </c>
      <c r="AM375" s="3021">
        <f t="shared" si="106"/>
        <v>84</v>
      </c>
      <c r="AN375" s="3021">
        <f t="shared" si="106"/>
        <v>14</v>
      </c>
      <c r="AO375" s="3021">
        <f t="shared" si="106"/>
        <v>5</v>
      </c>
      <c r="AP375" s="3021">
        <f t="shared" si="106"/>
        <v>6</v>
      </c>
      <c r="AQ375" s="3021">
        <f t="shared" si="106"/>
        <v>7</v>
      </c>
      <c r="AR375" s="3021">
        <f t="shared" si="106"/>
        <v>10</v>
      </c>
      <c r="AS375" s="3021">
        <f t="shared" si="106"/>
        <v>12</v>
      </c>
      <c r="AT375" s="3021">
        <f t="shared" si="106"/>
        <v>7</v>
      </c>
      <c r="AU375" s="3021">
        <f t="shared" si="106"/>
        <v>6</v>
      </c>
      <c r="AV375" s="3021">
        <f t="shared" si="106"/>
        <v>8</v>
      </c>
      <c r="AW375" s="3021">
        <f t="shared" si="106"/>
        <v>9</v>
      </c>
      <c r="AX375" s="3022">
        <v>179</v>
      </c>
      <c r="AY375" s="3055">
        <f t="shared" si="89"/>
        <v>0</v>
      </c>
    </row>
    <row r="376" spans="1:51" ht="18" x14ac:dyDescent="0.2">
      <c r="A376" s="2947"/>
      <c r="B376" s="2957"/>
      <c r="C376" s="2882"/>
      <c r="D376" s="2957"/>
      <c r="E376" s="2882"/>
      <c r="F376" s="2957"/>
      <c r="G376" s="2894" t="s">
        <v>880</v>
      </c>
      <c r="H376" s="2894" t="s">
        <v>3180</v>
      </c>
      <c r="I376" s="2919" t="s">
        <v>3049</v>
      </c>
      <c r="J376" s="3100">
        <f t="shared" ref="J376:J387" si="107">SUM(K376:N376)</f>
        <v>90</v>
      </c>
      <c r="K376" s="2898">
        <v>22</v>
      </c>
      <c r="L376" s="2898">
        <v>23</v>
      </c>
      <c r="M376" s="2898">
        <v>22</v>
      </c>
      <c r="N376" s="2898">
        <v>23</v>
      </c>
      <c r="O376" s="2898"/>
      <c r="P376" s="2898"/>
      <c r="Q376" s="2898"/>
      <c r="R376" s="2898"/>
      <c r="S376" s="2898"/>
      <c r="T376" s="2898"/>
      <c r="U376" s="2898"/>
      <c r="V376" s="2898"/>
      <c r="W376" s="2898"/>
      <c r="X376" s="2898">
        <f t="shared" ref="X376:X387" si="108">+Y376+Z376+AM376</f>
        <v>90</v>
      </c>
      <c r="Y376" s="2898">
        <v>0</v>
      </c>
      <c r="Z376" s="2898">
        <f t="shared" ref="Z376:Z387" si="109">SUM(AA376:AL376)</f>
        <v>49</v>
      </c>
      <c r="AA376" s="2898">
        <v>21</v>
      </c>
      <c r="AB376" s="2898">
        <v>2</v>
      </c>
      <c r="AC376" s="2898">
        <v>2</v>
      </c>
      <c r="AD376" s="2898">
        <v>2</v>
      </c>
      <c r="AE376" s="2898">
        <v>2</v>
      </c>
      <c r="AF376" s="2898">
        <v>2</v>
      </c>
      <c r="AG376" s="2898">
        <v>2</v>
      </c>
      <c r="AH376" s="2898">
        <v>4</v>
      </c>
      <c r="AI376" s="2898">
        <v>4</v>
      </c>
      <c r="AJ376" s="2898">
        <v>2</v>
      </c>
      <c r="AK376" s="2898">
        <v>2</v>
      </c>
      <c r="AL376" s="2898">
        <v>4</v>
      </c>
      <c r="AM376" s="2898">
        <f t="shared" ref="AM376:AM387" si="110">SUM(AN376:AW376)</f>
        <v>41</v>
      </c>
      <c r="AN376" s="2898">
        <v>12</v>
      </c>
      <c r="AO376" s="2898">
        <v>3</v>
      </c>
      <c r="AP376" s="2898">
        <v>3</v>
      </c>
      <c r="AQ376" s="2898">
        <v>3</v>
      </c>
      <c r="AR376" s="2898">
        <v>4</v>
      </c>
      <c r="AS376" s="2898">
        <v>4</v>
      </c>
      <c r="AT376" s="2898">
        <v>3</v>
      </c>
      <c r="AU376" s="2898">
        <v>3</v>
      </c>
      <c r="AV376" s="2898">
        <v>3</v>
      </c>
      <c r="AW376" s="2898">
        <v>3</v>
      </c>
      <c r="AX376" s="2891"/>
      <c r="AY376" s="3055">
        <f t="shared" si="89"/>
        <v>90</v>
      </c>
    </row>
    <row r="377" spans="1:51" ht="27" x14ac:dyDescent="0.2">
      <c r="A377" s="2947"/>
      <c r="B377" s="2957"/>
      <c r="C377" s="2882"/>
      <c r="D377" s="2957"/>
      <c r="E377" s="2882"/>
      <c r="F377" s="2957"/>
      <c r="G377" s="2894" t="s">
        <v>882</v>
      </c>
      <c r="H377" s="2894" t="s">
        <v>3181</v>
      </c>
      <c r="I377" s="2919" t="s">
        <v>3159</v>
      </c>
      <c r="J377" s="3098">
        <f t="shared" si="107"/>
        <v>1</v>
      </c>
      <c r="K377" s="2898">
        <v>0</v>
      </c>
      <c r="L377" s="2898">
        <v>0</v>
      </c>
      <c r="M377" s="2898">
        <v>0</v>
      </c>
      <c r="N377" s="2898">
        <v>1</v>
      </c>
      <c r="O377" s="2898"/>
      <c r="P377" s="2898"/>
      <c r="Q377" s="2898"/>
      <c r="R377" s="2898"/>
      <c r="S377" s="2898"/>
      <c r="T377" s="2898"/>
      <c r="U377" s="2898"/>
      <c r="V377" s="2898"/>
      <c r="W377" s="2898"/>
      <c r="X377" s="2898">
        <f t="shared" si="108"/>
        <v>1</v>
      </c>
      <c r="Y377" s="2898">
        <v>0</v>
      </c>
      <c r="Z377" s="2898">
        <f t="shared" si="109"/>
        <v>1</v>
      </c>
      <c r="AA377" s="2898">
        <v>1</v>
      </c>
      <c r="AB377" s="2898">
        <v>0</v>
      </c>
      <c r="AC377" s="2898">
        <v>0</v>
      </c>
      <c r="AD377" s="2898">
        <v>0</v>
      </c>
      <c r="AE377" s="2898">
        <v>0</v>
      </c>
      <c r="AF377" s="2898">
        <v>0</v>
      </c>
      <c r="AG377" s="2898">
        <v>0</v>
      </c>
      <c r="AH377" s="2898">
        <v>0</v>
      </c>
      <c r="AI377" s="2898">
        <v>0</v>
      </c>
      <c r="AJ377" s="2898">
        <v>0</v>
      </c>
      <c r="AK377" s="2898">
        <v>0</v>
      </c>
      <c r="AL377" s="2898">
        <v>0</v>
      </c>
      <c r="AM377" s="2898">
        <f t="shared" si="110"/>
        <v>0</v>
      </c>
      <c r="AN377" s="2898">
        <v>0</v>
      </c>
      <c r="AO377" s="2898">
        <v>0</v>
      </c>
      <c r="AP377" s="2898">
        <v>0</v>
      </c>
      <c r="AQ377" s="2898">
        <v>0</v>
      </c>
      <c r="AR377" s="2898">
        <v>0</v>
      </c>
      <c r="AS377" s="2898">
        <v>0</v>
      </c>
      <c r="AT377" s="2898">
        <v>0</v>
      </c>
      <c r="AU377" s="2898">
        <v>0</v>
      </c>
      <c r="AV377" s="2898">
        <v>0</v>
      </c>
      <c r="AW377" s="2898">
        <v>0</v>
      </c>
      <c r="AX377" s="2891"/>
      <c r="AY377" s="3055">
        <f t="shared" ref="AY377:AY387" si="111">+J377-AX377</f>
        <v>1</v>
      </c>
    </row>
    <row r="378" spans="1:51" ht="27" x14ac:dyDescent="0.2">
      <c r="A378" s="2947"/>
      <c r="B378" s="2957"/>
      <c r="C378" s="2882"/>
      <c r="D378" s="2957"/>
      <c r="E378" s="2882"/>
      <c r="F378" s="2957"/>
      <c r="G378" s="2894" t="s">
        <v>884</v>
      </c>
      <c r="H378" s="2894" t="s">
        <v>3182</v>
      </c>
      <c r="I378" s="2919" t="s">
        <v>669</v>
      </c>
      <c r="J378" s="3100">
        <f t="shared" si="107"/>
        <v>89</v>
      </c>
      <c r="K378" s="2898">
        <v>19</v>
      </c>
      <c r="L378" s="2898">
        <v>24</v>
      </c>
      <c r="M378" s="2898">
        <v>23</v>
      </c>
      <c r="N378" s="2898">
        <v>23</v>
      </c>
      <c r="O378" s="2898"/>
      <c r="P378" s="2898"/>
      <c r="Q378" s="2898"/>
      <c r="R378" s="2898"/>
      <c r="S378" s="2898"/>
      <c r="T378" s="2898"/>
      <c r="U378" s="2898"/>
      <c r="V378" s="2898"/>
      <c r="W378" s="2898"/>
      <c r="X378" s="2898">
        <f t="shared" si="108"/>
        <v>83</v>
      </c>
      <c r="Y378" s="2898">
        <v>0</v>
      </c>
      <c r="Z378" s="2898">
        <f t="shared" si="109"/>
        <v>40</v>
      </c>
      <c r="AA378" s="2898">
        <v>3</v>
      </c>
      <c r="AB378" s="2898">
        <v>2</v>
      </c>
      <c r="AC378" s="2898">
        <v>4</v>
      </c>
      <c r="AD378" s="2898">
        <v>2</v>
      </c>
      <c r="AE378" s="2898">
        <v>2</v>
      </c>
      <c r="AF378" s="2898">
        <v>2</v>
      </c>
      <c r="AG378" s="2898">
        <v>3</v>
      </c>
      <c r="AH378" s="2898">
        <v>4</v>
      </c>
      <c r="AI378" s="2898">
        <v>2</v>
      </c>
      <c r="AJ378" s="2898">
        <v>7</v>
      </c>
      <c r="AK378" s="2898">
        <v>4</v>
      </c>
      <c r="AL378" s="2898">
        <v>5</v>
      </c>
      <c r="AM378" s="2898">
        <f t="shared" si="110"/>
        <v>43</v>
      </c>
      <c r="AN378" s="2898">
        <v>2</v>
      </c>
      <c r="AO378" s="2898">
        <v>2</v>
      </c>
      <c r="AP378" s="2898">
        <v>3</v>
      </c>
      <c r="AQ378" s="2898">
        <v>4</v>
      </c>
      <c r="AR378" s="2898">
        <v>6</v>
      </c>
      <c r="AS378" s="2898">
        <v>8</v>
      </c>
      <c r="AT378" s="2898">
        <v>4</v>
      </c>
      <c r="AU378" s="2898">
        <v>3</v>
      </c>
      <c r="AV378" s="2898">
        <v>5</v>
      </c>
      <c r="AW378" s="2898">
        <v>6</v>
      </c>
      <c r="AX378" s="2891"/>
      <c r="AY378" s="3055">
        <f t="shared" si="111"/>
        <v>89</v>
      </c>
    </row>
    <row r="379" spans="1:51" ht="27" x14ac:dyDescent="0.2">
      <c r="A379" s="2947"/>
      <c r="B379" s="2957"/>
      <c r="C379" s="2882"/>
      <c r="D379" s="2957"/>
      <c r="E379" s="2882"/>
      <c r="F379" s="2957"/>
      <c r="G379" s="2894" t="s">
        <v>886</v>
      </c>
      <c r="H379" s="2894" t="s">
        <v>3183</v>
      </c>
      <c r="I379" s="2919" t="s">
        <v>3049</v>
      </c>
      <c r="J379" s="3098">
        <f t="shared" si="107"/>
        <v>60</v>
      </c>
      <c r="K379" s="2898">
        <v>15</v>
      </c>
      <c r="L379" s="2898">
        <v>15</v>
      </c>
      <c r="M379" s="2898">
        <v>15</v>
      </c>
      <c r="N379" s="2898">
        <v>15</v>
      </c>
      <c r="O379" s="2898"/>
      <c r="P379" s="2898"/>
      <c r="Q379" s="2898"/>
      <c r="R379" s="2898"/>
      <c r="S379" s="2898"/>
      <c r="T379" s="2898"/>
      <c r="U379" s="2898"/>
      <c r="V379" s="2898"/>
      <c r="W379" s="2898"/>
      <c r="X379" s="2898">
        <f t="shared" si="108"/>
        <v>59</v>
      </c>
      <c r="Y379" s="2898">
        <v>0</v>
      </c>
      <c r="Z379" s="2898">
        <f t="shared" si="109"/>
        <v>30</v>
      </c>
      <c r="AA379" s="2898">
        <v>4</v>
      </c>
      <c r="AB379" s="2898">
        <v>2</v>
      </c>
      <c r="AC379" s="2898">
        <v>2</v>
      </c>
      <c r="AD379" s="2898">
        <v>2</v>
      </c>
      <c r="AE379" s="2898">
        <v>2</v>
      </c>
      <c r="AF379" s="2898">
        <v>2</v>
      </c>
      <c r="AG379" s="2898">
        <v>2</v>
      </c>
      <c r="AH379" s="2898">
        <v>4</v>
      </c>
      <c r="AI379" s="2898">
        <v>4</v>
      </c>
      <c r="AJ379" s="2898">
        <v>2</v>
      </c>
      <c r="AK379" s="2898">
        <v>2</v>
      </c>
      <c r="AL379" s="2898">
        <v>2</v>
      </c>
      <c r="AM379" s="2898">
        <f t="shared" si="110"/>
        <v>29</v>
      </c>
      <c r="AN379" s="2898">
        <v>4</v>
      </c>
      <c r="AO379" s="2898">
        <v>3</v>
      </c>
      <c r="AP379" s="2898">
        <v>2</v>
      </c>
      <c r="AQ379" s="2898">
        <v>3</v>
      </c>
      <c r="AR379" s="2898">
        <v>3</v>
      </c>
      <c r="AS379" s="2898">
        <v>3</v>
      </c>
      <c r="AT379" s="2898">
        <v>3</v>
      </c>
      <c r="AU379" s="2898">
        <v>2</v>
      </c>
      <c r="AV379" s="2898">
        <v>3</v>
      </c>
      <c r="AW379" s="2898">
        <v>3</v>
      </c>
      <c r="AX379" s="2891"/>
      <c r="AY379" s="3055">
        <f t="shared" si="111"/>
        <v>60</v>
      </c>
    </row>
    <row r="380" spans="1:51" ht="27" x14ac:dyDescent="0.2">
      <c r="A380" s="2947"/>
      <c r="B380" s="2957"/>
      <c r="C380" s="2882"/>
      <c r="D380" s="2957"/>
      <c r="E380" s="2882"/>
      <c r="F380" s="2957"/>
      <c r="G380" s="2894" t="s">
        <v>890</v>
      </c>
      <c r="H380" s="2894" t="s">
        <v>3184</v>
      </c>
      <c r="I380" s="2919" t="s">
        <v>3049</v>
      </c>
      <c r="J380" s="3098">
        <f t="shared" si="107"/>
        <v>52</v>
      </c>
      <c r="K380" s="2898">
        <v>13</v>
      </c>
      <c r="L380" s="2898">
        <v>13</v>
      </c>
      <c r="M380" s="2898">
        <v>13</v>
      </c>
      <c r="N380" s="2898">
        <v>13</v>
      </c>
      <c r="O380" s="2898"/>
      <c r="P380" s="2898"/>
      <c r="Q380" s="2898"/>
      <c r="R380" s="2898"/>
      <c r="S380" s="2898"/>
      <c r="T380" s="2898"/>
      <c r="U380" s="2898"/>
      <c r="V380" s="2898"/>
      <c r="W380" s="2898"/>
      <c r="X380" s="2898">
        <f t="shared" si="108"/>
        <v>52</v>
      </c>
      <c r="Y380" s="2898">
        <v>0</v>
      </c>
      <c r="Z380" s="2898">
        <f t="shared" si="109"/>
        <v>26</v>
      </c>
      <c r="AA380" s="2898">
        <v>4</v>
      </c>
      <c r="AB380" s="2898">
        <v>2</v>
      </c>
      <c r="AC380" s="2898">
        <v>2</v>
      </c>
      <c r="AD380" s="2898">
        <v>2</v>
      </c>
      <c r="AE380" s="2898">
        <v>2</v>
      </c>
      <c r="AF380" s="2898">
        <v>2</v>
      </c>
      <c r="AG380" s="2898">
        <v>2</v>
      </c>
      <c r="AH380" s="2898">
        <v>2</v>
      </c>
      <c r="AI380" s="2898">
        <v>2</v>
      </c>
      <c r="AJ380" s="2898">
        <v>2</v>
      </c>
      <c r="AK380" s="2898">
        <v>2</v>
      </c>
      <c r="AL380" s="2898">
        <v>2</v>
      </c>
      <c r="AM380" s="2898">
        <f t="shared" si="110"/>
        <v>26</v>
      </c>
      <c r="AN380" s="2898">
        <v>4</v>
      </c>
      <c r="AO380" s="2898">
        <v>2</v>
      </c>
      <c r="AP380" s="2898">
        <v>2</v>
      </c>
      <c r="AQ380" s="2898">
        <v>3</v>
      </c>
      <c r="AR380" s="2898">
        <v>3</v>
      </c>
      <c r="AS380" s="2898">
        <v>3</v>
      </c>
      <c r="AT380" s="2898">
        <v>3</v>
      </c>
      <c r="AU380" s="2898">
        <v>2</v>
      </c>
      <c r="AV380" s="2898">
        <v>2</v>
      </c>
      <c r="AW380" s="2898">
        <v>2</v>
      </c>
      <c r="AX380" s="2891"/>
      <c r="AY380" s="3055">
        <f t="shared" si="111"/>
        <v>52</v>
      </c>
    </row>
    <row r="381" spans="1:51" ht="45" x14ac:dyDescent="0.2">
      <c r="A381" s="2947"/>
      <c r="B381" s="2957"/>
      <c r="C381" s="2882"/>
      <c r="D381" s="2957"/>
      <c r="E381" s="2882"/>
      <c r="F381" s="2957"/>
      <c r="G381" s="2894" t="s">
        <v>894</v>
      </c>
      <c r="H381" s="2894" t="s">
        <v>3185</v>
      </c>
      <c r="I381" s="2919" t="s">
        <v>3049</v>
      </c>
      <c r="J381" s="3098">
        <f t="shared" si="107"/>
        <v>30</v>
      </c>
      <c r="K381" s="2898">
        <v>7</v>
      </c>
      <c r="L381" s="2898">
        <v>8</v>
      </c>
      <c r="M381" s="2898">
        <v>7</v>
      </c>
      <c r="N381" s="2898">
        <v>8</v>
      </c>
      <c r="O381" s="2898"/>
      <c r="P381" s="2898"/>
      <c r="Q381" s="2898"/>
      <c r="R381" s="2898"/>
      <c r="S381" s="2898"/>
      <c r="T381" s="2898"/>
      <c r="U381" s="2898"/>
      <c r="V381" s="2898"/>
      <c r="W381" s="2898"/>
      <c r="X381" s="2898">
        <f t="shared" si="108"/>
        <v>30</v>
      </c>
      <c r="Y381" s="2898">
        <v>0</v>
      </c>
      <c r="Z381" s="2898">
        <f t="shared" si="109"/>
        <v>17</v>
      </c>
      <c r="AA381" s="2898">
        <v>6</v>
      </c>
      <c r="AB381" s="2898">
        <v>1</v>
      </c>
      <c r="AC381" s="2898">
        <v>0</v>
      </c>
      <c r="AD381" s="2898">
        <v>0</v>
      </c>
      <c r="AE381" s="2898">
        <v>0</v>
      </c>
      <c r="AF381" s="2898">
        <v>1</v>
      </c>
      <c r="AG381" s="2898">
        <v>1</v>
      </c>
      <c r="AH381" s="2898">
        <v>2</v>
      </c>
      <c r="AI381" s="2898">
        <v>2</v>
      </c>
      <c r="AJ381" s="2898">
        <v>1</v>
      </c>
      <c r="AK381" s="2898">
        <v>1</v>
      </c>
      <c r="AL381" s="2898">
        <v>2</v>
      </c>
      <c r="AM381" s="2898">
        <f t="shared" si="110"/>
        <v>13</v>
      </c>
      <c r="AN381" s="2898">
        <v>4</v>
      </c>
      <c r="AO381" s="2898">
        <v>1</v>
      </c>
      <c r="AP381" s="2898">
        <v>1</v>
      </c>
      <c r="AQ381" s="2898">
        <v>1</v>
      </c>
      <c r="AR381" s="2898">
        <v>1</v>
      </c>
      <c r="AS381" s="2898">
        <v>1</v>
      </c>
      <c r="AT381" s="2898">
        <v>1</v>
      </c>
      <c r="AU381" s="2898">
        <v>1</v>
      </c>
      <c r="AV381" s="2898">
        <v>1</v>
      </c>
      <c r="AW381" s="2898">
        <v>1</v>
      </c>
      <c r="AX381" s="2891"/>
      <c r="AY381" s="3055">
        <f t="shared" si="111"/>
        <v>30</v>
      </c>
    </row>
    <row r="382" spans="1:51" ht="31.5" customHeight="1" x14ac:dyDescent="0.2">
      <c r="A382" s="2947"/>
      <c r="B382" s="2957"/>
      <c r="C382" s="2882"/>
      <c r="D382" s="2957"/>
      <c r="E382" s="2882"/>
      <c r="F382" s="2957"/>
      <c r="G382" s="2894" t="s">
        <v>914</v>
      </c>
      <c r="H382" s="2894" t="s">
        <v>3186</v>
      </c>
      <c r="I382" s="2919" t="s">
        <v>3049</v>
      </c>
      <c r="J382" s="3098">
        <f t="shared" si="107"/>
        <v>73</v>
      </c>
      <c r="K382" s="2898">
        <v>14</v>
      </c>
      <c r="L382" s="2898">
        <v>20</v>
      </c>
      <c r="M382" s="2898">
        <v>20</v>
      </c>
      <c r="N382" s="2898">
        <v>19</v>
      </c>
      <c r="O382" s="2898"/>
      <c r="P382" s="2898"/>
      <c r="Q382" s="2898"/>
      <c r="R382" s="2898"/>
      <c r="S382" s="2898"/>
      <c r="T382" s="2898"/>
      <c r="U382" s="2898"/>
      <c r="V382" s="2898"/>
      <c r="W382" s="2898"/>
      <c r="X382" s="2898">
        <f t="shared" si="108"/>
        <v>73</v>
      </c>
      <c r="Y382" s="2898">
        <v>0</v>
      </c>
      <c r="Z382" s="2898">
        <f t="shared" si="109"/>
        <v>40</v>
      </c>
      <c r="AA382" s="2898">
        <v>7</v>
      </c>
      <c r="AB382" s="2898">
        <v>3</v>
      </c>
      <c r="AC382" s="2898">
        <v>3</v>
      </c>
      <c r="AD382" s="2898">
        <v>3</v>
      </c>
      <c r="AE382" s="2898">
        <v>3</v>
      </c>
      <c r="AF382" s="2898">
        <v>3</v>
      </c>
      <c r="AG382" s="2898">
        <v>3</v>
      </c>
      <c r="AH382" s="2898">
        <v>3</v>
      </c>
      <c r="AI382" s="2898">
        <v>3</v>
      </c>
      <c r="AJ382" s="2898">
        <v>3</v>
      </c>
      <c r="AK382" s="2898">
        <v>3</v>
      </c>
      <c r="AL382" s="2898">
        <v>3</v>
      </c>
      <c r="AM382" s="2898">
        <f t="shared" si="110"/>
        <v>33</v>
      </c>
      <c r="AN382" s="2898">
        <v>6</v>
      </c>
      <c r="AO382" s="2898">
        <v>3</v>
      </c>
      <c r="AP382" s="2898">
        <v>3</v>
      </c>
      <c r="AQ382" s="2898">
        <v>3</v>
      </c>
      <c r="AR382" s="2898">
        <v>3</v>
      </c>
      <c r="AS382" s="2898">
        <v>3</v>
      </c>
      <c r="AT382" s="2898">
        <v>3</v>
      </c>
      <c r="AU382" s="2898">
        <v>3</v>
      </c>
      <c r="AV382" s="2898">
        <v>3</v>
      </c>
      <c r="AW382" s="2898">
        <v>3</v>
      </c>
      <c r="AX382" s="2891"/>
      <c r="AY382" s="3055">
        <f t="shared" si="111"/>
        <v>73</v>
      </c>
    </row>
    <row r="383" spans="1:51" ht="27" x14ac:dyDescent="0.2">
      <c r="A383" s="2947"/>
      <c r="B383" s="2957"/>
      <c r="C383" s="2882"/>
      <c r="D383" s="2957"/>
      <c r="E383" s="2882"/>
      <c r="F383" s="2957"/>
      <c r="G383" s="2894" t="s">
        <v>916</v>
      </c>
      <c r="H383" s="2894" t="s">
        <v>3187</v>
      </c>
      <c r="I383" s="2919" t="s">
        <v>3159</v>
      </c>
      <c r="J383" s="3098">
        <f t="shared" si="107"/>
        <v>10</v>
      </c>
      <c r="K383" s="2898">
        <v>1</v>
      </c>
      <c r="L383" s="2898">
        <v>3</v>
      </c>
      <c r="M383" s="2898">
        <v>3</v>
      </c>
      <c r="N383" s="2898">
        <v>3</v>
      </c>
      <c r="O383" s="2898"/>
      <c r="P383" s="2898"/>
      <c r="Q383" s="2898"/>
      <c r="R383" s="2898"/>
      <c r="S383" s="2898"/>
      <c r="T383" s="2898"/>
      <c r="U383" s="2898"/>
      <c r="V383" s="2898"/>
      <c r="W383" s="2898"/>
      <c r="X383" s="2898">
        <f t="shared" si="108"/>
        <v>10</v>
      </c>
      <c r="Y383" s="2898">
        <v>0</v>
      </c>
      <c r="Z383" s="2898">
        <f t="shared" si="109"/>
        <v>5</v>
      </c>
      <c r="AA383" s="2898">
        <v>5</v>
      </c>
      <c r="AB383" s="2898">
        <v>0</v>
      </c>
      <c r="AC383" s="2898">
        <v>0</v>
      </c>
      <c r="AD383" s="2898">
        <v>0</v>
      </c>
      <c r="AE383" s="2898">
        <v>0</v>
      </c>
      <c r="AF383" s="2898">
        <v>0</v>
      </c>
      <c r="AG383" s="2898">
        <v>0</v>
      </c>
      <c r="AH383" s="2898">
        <v>0</v>
      </c>
      <c r="AI383" s="2898">
        <v>0</v>
      </c>
      <c r="AJ383" s="2898">
        <v>0</v>
      </c>
      <c r="AK383" s="2898">
        <v>0</v>
      </c>
      <c r="AL383" s="2898">
        <v>0</v>
      </c>
      <c r="AM383" s="2898">
        <f t="shared" si="110"/>
        <v>5</v>
      </c>
      <c r="AN383" s="2898">
        <v>5</v>
      </c>
      <c r="AO383" s="2898">
        <v>0</v>
      </c>
      <c r="AP383" s="2898">
        <v>0</v>
      </c>
      <c r="AQ383" s="2898">
        <v>0</v>
      </c>
      <c r="AR383" s="2898">
        <v>0</v>
      </c>
      <c r="AS383" s="2898">
        <v>0</v>
      </c>
      <c r="AT383" s="2898">
        <v>0</v>
      </c>
      <c r="AU383" s="2898">
        <v>0</v>
      </c>
      <c r="AV383" s="2898">
        <v>0</v>
      </c>
      <c r="AW383" s="2898">
        <v>0</v>
      </c>
      <c r="AX383" s="2891"/>
      <c r="AY383" s="3055">
        <f t="shared" si="111"/>
        <v>10</v>
      </c>
    </row>
    <row r="384" spans="1:51" ht="25.5" customHeight="1" x14ac:dyDescent="0.2">
      <c r="A384" s="2947"/>
      <c r="B384" s="2957"/>
      <c r="C384" s="2882"/>
      <c r="D384" s="2957"/>
      <c r="E384" s="2882"/>
      <c r="F384" s="2957"/>
      <c r="G384" s="2894" t="s">
        <v>920</v>
      </c>
      <c r="H384" s="2894" t="s">
        <v>3188</v>
      </c>
      <c r="I384" s="2919" t="s">
        <v>3159</v>
      </c>
      <c r="J384" s="3098">
        <f t="shared" si="107"/>
        <v>4</v>
      </c>
      <c r="K384" s="2898">
        <v>2</v>
      </c>
      <c r="L384" s="2898">
        <v>0</v>
      </c>
      <c r="M384" s="2898">
        <v>2</v>
      </c>
      <c r="N384" s="2898">
        <v>0</v>
      </c>
      <c r="O384" s="2898"/>
      <c r="P384" s="2898"/>
      <c r="Q384" s="2898"/>
      <c r="R384" s="2898"/>
      <c r="S384" s="2898"/>
      <c r="T384" s="2898"/>
      <c r="U384" s="2898"/>
      <c r="V384" s="2898"/>
      <c r="W384" s="2898"/>
      <c r="X384" s="2898">
        <f t="shared" si="108"/>
        <v>4</v>
      </c>
      <c r="Y384" s="2898">
        <v>0</v>
      </c>
      <c r="Z384" s="2898">
        <f t="shared" si="109"/>
        <v>2</v>
      </c>
      <c r="AA384" s="2898">
        <v>2</v>
      </c>
      <c r="AB384" s="2898">
        <v>0</v>
      </c>
      <c r="AC384" s="2898">
        <v>0</v>
      </c>
      <c r="AD384" s="2898">
        <v>0</v>
      </c>
      <c r="AE384" s="2898">
        <v>0</v>
      </c>
      <c r="AF384" s="2898">
        <v>0</v>
      </c>
      <c r="AG384" s="2898">
        <v>0</v>
      </c>
      <c r="AH384" s="2898">
        <v>0</v>
      </c>
      <c r="AI384" s="2898">
        <v>0</v>
      </c>
      <c r="AJ384" s="2898">
        <v>0</v>
      </c>
      <c r="AK384" s="2898">
        <v>0</v>
      </c>
      <c r="AL384" s="2898">
        <v>0</v>
      </c>
      <c r="AM384" s="2898">
        <f t="shared" si="110"/>
        <v>2</v>
      </c>
      <c r="AN384" s="2898">
        <v>2</v>
      </c>
      <c r="AO384" s="2898">
        <v>0</v>
      </c>
      <c r="AP384" s="2898">
        <v>0</v>
      </c>
      <c r="AQ384" s="2898">
        <v>0</v>
      </c>
      <c r="AR384" s="2898">
        <v>0</v>
      </c>
      <c r="AS384" s="2898">
        <v>0</v>
      </c>
      <c r="AT384" s="2898">
        <v>0</v>
      </c>
      <c r="AU384" s="2898">
        <v>0</v>
      </c>
      <c r="AV384" s="2898">
        <v>0</v>
      </c>
      <c r="AW384" s="2898">
        <v>0</v>
      </c>
      <c r="AX384" s="2891"/>
      <c r="AY384" s="3055">
        <f t="shared" si="111"/>
        <v>4</v>
      </c>
    </row>
    <row r="385" spans="1:51" ht="41.25" customHeight="1" x14ac:dyDescent="0.2">
      <c r="A385" s="2947"/>
      <c r="B385" s="2957"/>
      <c r="C385" s="2882"/>
      <c r="D385" s="2957"/>
      <c r="E385" s="2882"/>
      <c r="F385" s="2957"/>
      <c r="G385" s="2894" t="s">
        <v>926</v>
      </c>
      <c r="H385" s="2894" t="s">
        <v>3189</v>
      </c>
      <c r="I385" s="2919" t="s">
        <v>3159</v>
      </c>
      <c r="J385" s="3098">
        <f t="shared" si="107"/>
        <v>2</v>
      </c>
      <c r="K385" s="2898">
        <v>0</v>
      </c>
      <c r="L385" s="2898">
        <v>1</v>
      </c>
      <c r="M385" s="2898">
        <v>1</v>
      </c>
      <c r="N385" s="2898">
        <v>0</v>
      </c>
      <c r="O385" s="2898"/>
      <c r="P385" s="2898"/>
      <c r="Q385" s="2898"/>
      <c r="R385" s="2898"/>
      <c r="S385" s="2898"/>
      <c r="T385" s="2898"/>
      <c r="U385" s="2898"/>
      <c r="V385" s="2898"/>
      <c r="W385" s="2898"/>
      <c r="X385" s="2898">
        <f t="shared" si="108"/>
        <v>2</v>
      </c>
      <c r="Y385" s="2898">
        <v>0</v>
      </c>
      <c r="Z385" s="2898">
        <f t="shared" si="109"/>
        <v>1</v>
      </c>
      <c r="AA385" s="2898">
        <v>1</v>
      </c>
      <c r="AB385" s="2898">
        <v>0</v>
      </c>
      <c r="AC385" s="2898">
        <v>0</v>
      </c>
      <c r="AD385" s="2898">
        <v>0</v>
      </c>
      <c r="AE385" s="2898">
        <v>0</v>
      </c>
      <c r="AF385" s="2898">
        <v>0</v>
      </c>
      <c r="AG385" s="2898">
        <v>0</v>
      </c>
      <c r="AH385" s="2898">
        <v>0</v>
      </c>
      <c r="AI385" s="2898">
        <v>0</v>
      </c>
      <c r="AJ385" s="2898">
        <v>0</v>
      </c>
      <c r="AK385" s="2898">
        <v>0</v>
      </c>
      <c r="AL385" s="2898">
        <v>0</v>
      </c>
      <c r="AM385" s="2898">
        <f t="shared" si="110"/>
        <v>1</v>
      </c>
      <c r="AN385" s="2898">
        <v>1</v>
      </c>
      <c r="AO385" s="2898">
        <v>0</v>
      </c>
      <c r="AP385" s="2898">
        <v>0</v>
      </c>
      <c r="AQ385" s="2898">
        <v>0</v>
      </c>
      <c r="AR385" s="2898">
        <v>0</v>
      </c>
      <c r="AS385" s="2898">
        <v>0</v>
      </c>
      <c r="AT385" s="2898">
        <v>0</v>
      </c>
      <c r="AU385" s="2898">
        <v>0</v>
      </c>
      <c r="AV385" s="2898">
        <v>0</v>
      </c>
      <c r="AW385" s="2898">
        <v>0</v>
      </c>
      <c r="AX385" s="2891"/>
      <c r="AY385" s="3055">
        <f t="shared" si="111"/>
        <v>2</v>
      </c>
    </row>
    <row r="386" spans="1:51" ht="27" customHeight="1" x14ac:dyDescent="0.2">
      <c r="A386" s="2947"/>
      <c r="B386" s="2957"/>
      <c r="C386" s="2882"/>
      <c r="D386" s="2957"/>
      <c r="E386" s="2882"/>
      <c r="F386" s="2957"/>
      <c r="G386" s="2894" t="s">
        <v>930</v>
      </c>
      <c r="H386" s="2894" t="s">
        <v>3190</v>
      </c>
      <c r="I386" s="2919" t="s">
        <v>3049</v>
      </c>
      <c r="J386" s="3098">
        <f t="shared" si="107"/>
        <v>4</v>
      </c>
      <c r="K386" s="2898">
        <v>0</v>
      </c>
      <c r="L386" s="2898">
        <v>2</v>
      </c>
      <c r="M386" s="2898">
        <v>2</v>
      </c>
      <c r="N386" s="2898">
        <v>0</v>
      </c>
      <c r="O386" s="2898"/>
      <c r="P386" s="2898"/>
      <c r="Q386" s="2898"/>
      <c r="R386" s="2898"/>
      <c r="S386" s="2898"/>
      <c r="T386" s="2898"/>
      <c r="U386" s="2898"/>
      <c r="V386" s="2898"/>
      <c r="W386" s="2898"/>
      <c r="X386" s="2898">
        <f t="shared" si="108"/>
        <v>4</v>
      </c>
      <c r="Y386" s="2898">
        <v>0</v>
      </c>
      <c r="Z386" s="2898">
        <f t="shared" si="109"/>
        <v>2</v>
      </c>
      <c r="AA386" s="2898">
        <v>2</v>
      </c>
      <c r="AB386" s="2898">
        <v>0</v>
      </c>
      <c r="AC386" s="2898">
        <v>0</v>
      </c>
      <c r="AD386" s="2898">
        <v>0</v>
      </c>
      <c r="AE386" s="2898">
        <v>0</v>
      </c>
      <c r="AF386" s="2898">
        <v>0</v>
      </c>
      <c r="AG386" s="2898">
        <v>0</v>
      </c>
      <c r="AH386" s="2898">
        <v>0</v>
      </c>
      <c r="AI386" s="2898">
        <v>0</v>
      </c>
      <c r="AJ386" s="2898">
        <v>0</v>
      </c>
      <c r="AK386" s="2898">
        <v>0</v>
      </c>
      <c r="AL386" s="2898">
        <v>0</v>
      </c>
      <c r="AM386" s="2898">
        <f t="shared" si="110"/>
        <v>2</v>
      </c>
      <c r="AN386" s="2898">
        <v>2</v>
      </c>
      <c r="AO386" s="2898">
        <v>0</v>
      </c>
      <c r="AP386" s="2898">
        <v>0</v>
      </c>
      <c r="AQ386" s="2898">
        <v>0</v>
      </c>
      <c r="AR386" s="2898">
        <v>0</v>
      </c>
      <c r="AS386" s="2898">
        <v>0</v>
      </c>
      <c r="AT386" s="2898">
        <v>0</v>
      </c>
      <c r="AU386" s="2898">
        <v>0</v>
      </c>
      <c r="AV386" s="2898">
        <v>0</v>
      </c>
      <c r="AW386" s="2898">
        <v>0</v>
      </c>
      <c r="AX386" s="2891"/>
      <c r="AY386" s="3055">
        <f t="shared" si="111"/>
        <v>4</v>
      </c>
    </row>
    <row r="387" spans="1:51" ht="27" x14ac:dyDescent="0.2">
      <c r="A387" s="2947"/>
      <c r="B387" s="2957"/>
      <c r="C387" s="2882"/>
      <c r="D387" s="2957"/>
      <c r="E387" s="2882"/>
      <c r="F387" s="2957"/>
      <c r="G387" s="2894" t="s">
        <v>932</v>
      </c>
      <c r="H387" s="2894" t="s">
        <v>3191</v>
      </c>
      <c r="I387" s="2919" t="s">
        <v>3159</v>
      </c>
      <c r="J387" s="3098">
        <f t="shared" si="107"/>
        <v>4</v>
      </c>
      <c r="K387" s="2898">
        <v>0</v>
      </c>
      <c r="L387" s="2898">
        <v>2</v>
      </c>
      <c r="M387" s="2898">
        <v>2</v>
      </c>
      <c r="N387" s="2898">
        <v>0</v>
      </c>
      <c r="O387" s="2898"/>
      <c r="P387" s="2898"/>
      <c r="Q387" s="2898"/>
      <c r="R387" s="2898"/>
      <c r="S387" s="2898"/>
      <c r="T387" s="2898"/>
      <c r="U387" s="2898"/>
      <c r="V387" s="2898"/>
      <c r="W387" s="2898"/>
      <c r="X387" s="2898">
        <f t="shared" si="108"/>
        <v>4</v>
      </c>
      <c r="Y387" s="2898">
        <v>0</v>
      </c>
      <c r="Z387" s="2898">
        <f t="shared" si="109"/>
        <v>2</v>
      </c>
      <c r="AA387" s="2898">
        <v>2</v>
      </c>
      <c r="AB387" s="2898">
        <v>0</v>
      </c>
      <c r="AC387" s="2898">
        <v>0</v>
      </c>
      <c r="AD387" s="2898">
        <v>0</v>
      </c>
      <c r="AE387" s="2898">
        <v>0</v>
      </c>
      <c r="AF387" s="2898">
        <v>0</v>
      </c>
      <c r="AG387" s="2898">
        <v>0</v>
      </c>
      <c r="AH387" s="2898">
        <v>0</v>
      </c>
      <c r="AI387" s="2898">
        <v>0</v>
      </c>
      <c r="AJ387" s="2898">
        <v>0</v>
      </c>
      <c r="AK387" s="2898">
        <v>0</v>
      </c>
      <c r="AL387" s="2898">
        <v>0</v>
      </c>
      <c r="AM387" s="2898">
        <f t="shared" si="110"/>
        <v>2</v>
      </c>
      <c r="AN387" s="2898">
        <v>2</v>
      </c>
      <c r="AO387" s="2898">
        <v>0</v>
      </c>
      <c r="AP387" s="2898">
        <v>0</v>
      </c>
      <c r="AQ387" s="2898">
        <v>0</v>
      </c>
      <c r="AR387" s="2898">
        <v>0</v>
      </c>
      <c r="AS387" s="2898">
        <v>0</v>
      </c>
      <c r="AT387" s="2898">
        <v>0</v>
      </c>
      <c r="AU387" s="2898">
        <v>0</v>
      </c>
      <c r="AV387" s="2898">
        <v>0</v>
      </c>
      <c r="AW387" s="2898">
        <v>0</v>
      </c>
      <c r="AX387" s="2891"/>
      <c r="AY387" s="3055">
        <f t="shared" si="111"/>
        <v>4</v>
      </c>
    </row>
    <row r="388" spans="1:51" ht="21" customHeight="1" x14ac:dyDescent="0.2">
      <c r="A388" s="2966"/>
      <c r="B388" s="2971"/>
      <c r="C388" s="3039"/>
      <c r="D388" s="2971"/>
      <c r="E388" s="3039"/>
      <c r="F388" s="2971"/>
      <c r="G388" s="3040"/>
      <c r="H388" s="3040"/>
      <c r="I388" s="2972"/>
      <c r="J388" s="2973"/>
      <c r="K388" s="2969"/>
      <c r="L388" s="2969"/>
      <c r="M388" s="2969"/>
      <c r="N388" s="2969"/>
      <c r="O388" s="2969"/>
      <c r="P388" s="2974"/>
      <c r="Q388" s="2975">
        <f>SUM(Q312:Q387)</f>
        <v>1329570</v>
      </c>
      <c r="R388" s="2974"/>
      <c r="S388" s="2974"/>
      <c r="T388" s="2974"/>
      <c r="U388" s="2974"/>
      <c r="V388" s="2974"/>
      <c r="W388" s="3041"/>
      <c r="X388" s="3042"/>
      <c r="Y388" s="2976"/>
      <c r="Z388" s="2976"/>
      <c r="AA388" s="2977"/>
      <c r="AB388" s="2977"/>
      <c r="AC388" s="2977"/>
      <c r="AD388" s="2977"/>
      <c r="AE388" s="2977"/>
      <c r="AF388" s="2977"/>
      <c r="AG388" s="2977"/>
      <c r="AH388" s="2977"/>
      <c r="AI388" s="2977"/>
      <c r="AJ388" s="2977"/>
      <c r="AK388" s="2977"/>
      <c r="AL388" s="2977"/>
      <c r="AM388" s="2976"/>
      <c r="AN388" s="2977"/>
      <c r="AO388" s="2977"/>
      <c r="AP388" s="2977"/>
      <c r="AQ388" s="2977"/>
      <c r="AR388" s="2977"/>
      <c r="AS388" s="2977"/>
      <c r="AT388" s="2977"/>
      <c r="AU388" s="2977"/>
      <c r="AV388" s="2977"/>
      <c r="AW388" s="2977"/>
      <c r="AX388" s="2939"/>
    </row>
    <row r="389" spans="1:51" ht="18" customHeight="1" x14ac:dyDescent="0.2">
      <c r="A389" s="2966"/>
      <c r="B389" s="2971"/>
      <c r="C389" s="3039"/>
      <c r="D389" s="2971"/>
      <c r="E389" s="3039"/>
      <c r="F389" s="2971"/>
      <c r="G389" s="3040"/>
      <c r="H389" s="3040"/>
      <c r="I389" s="2972"/>
      <c r="J389" s="2973"/>
      <c r="K389" s="2969"/>
      <c r="L389" s="2969"/>
      <c r="M389" s="2969"/>
      <c r="N389" s="2969"/>
      <c r="O389" s="2969"/>
      <c r="P389" s="2974"/>
      <c r="Q389" s="2974"/>
      <c r="R389" s="2974"/>
      <c r="S389" s="2974"/>
      <c r="T389" s="2974"/>
      <c r="U389" s="2974"/>
      <c r="V389" s="2974"/>
      <c r="W389" s="3041"/>
      <c r="X389" s="3042"/>
      <c r="Y389" s="2976"/>
      <c r="Z389" s="2976"/>
      <c r="AA389" s="2977"/>
      <c r="AB389" s="2977"/>
      <c r="AC389" s="2977"/>
      <c r="AD389" s="2977"/>
      <c r="AE389" s="2977"/>
      <c r="AF389" s="2977"/>
      <c r="AG389" s="2977"/>
      <c r="AH389" s="2977"/>
      <c r="AI389" s="2977"/>
      <c r="AJ389" s="2977"/>
      <c r="AK389" s="2977"/>
      <c r="AL389" s="2977"/>
      <c r="AM389" s="2976"/>
      <c r="AN389" s="2977"/>
      <c r="AO389" s="2977"/>
      <c r="AP389" s="2977"/>
      <c r="AQ389" s="2977"/>
      <c r="AR389" s="2977"/>
      <c r="AS389" s="2977"/>
      <c r="AT389" s="2977"/>
      <c r="AU389" s="2977"/>
      <c r="AV389" s="2977"/>
      <c r="AW389" s="2977"/>
      <c r="AX389" s="2939"/>
    </row>
    <row r="391" spans="1:51" ht="19.5" customHeight="1" x14ac:dyDescent="0.2">
      <c r="A391" s="2837" t="s">
        <v>0</v>
      </c>
      <c r="B391" s="2837"/>
      <c r="C391" s="2837"/>
      <c r="D391" s="2837"/>
      <c r="E391" s="2837"/>
      <c r="F391" s="2837"/>
      <c r="G391" s="2837"/>
      <c r="H391" s="2837"/>
      <c r="I391" s="2837"/>
      <c r="J391" s="2837"/>
      <c r="K391" s="2837"/>
      <c r="L391" s="2837"/>
      <c r="M391" s="2837"/>
      <c r="N391" s="2837"/>
      <c r="O391" s="2837"/>
      <c r="P391" s="2837"/>
      <c r="Q391" s="2837"/>
      <c r="R391" s="2837"/>
      <c r="S391" s="2837"/>
      <c r="T391" s="2837"/>
      <c r="U391" s="2837"/>
      <c r="V391" s="2837"/>
      <c r="W391" s="2837"/>
      <c r="AX391" s="2841"/>
    </row>
    <row r="392" spans="1:51" ht="19.5" customHeight="1" x14ac:dyDescent="0.2">
      <c r="A392" s="2837" t="s">
        <v>244</v>
      </c>
      <c r="B392" s="2837"/>
      <c r="C392" s="2837"/>
      <c r="D392" s="2837"/>
      <c r="E392" s="2837"/>
      <c r="F392" s="2837"/>
      <c r="G392" s="2837"/>
      <c r="H392" s="2837"/>
      <c r="I392" s="2837"/>
      <c r="J392" s="2837"/>
      <c r="K392" s="2837"/>
      <c r="L392" s="2837"/>
      <c r="M392" s="2837"/>
      <c r="N392" s="2837"/>
      <c r="O392" s="2837"/>
      <c r="P392" s="2837"/>
      <c r="Q392" s="2837"/>
      <c r="R392" s="2837"/>
      <c r="S392" s="2837"/>
      <c r="T392" s="2837"/>
      <c r="U392" s="2837"/>
      <c r="V392" s="2837"/>
      <c r="W392" s="2837"/>
      <c r="AX392" s="2841"/>
    </row>
    <row r="393" spans="1:51" ht="13.5" x14ac:dyDescent="0.25">
      <c r="A393" s="2842" t="s">
        <v>2703</v>
      </c>
      <c r="B393" s="2842"/>
      <c r="C393" s="2843"/>
      <c r="D393" s="2844" t="s">
        <v>2704</v>
      </c>
      <c r="E393" s="2845"/>
      <c r="F393" s="2846"/>
      <c r="G393" s="2847"/>
      <c r="H393" s="2848"/>
    </row>
    <row r="394" spans="1:51" ht="13.5" x14ac:dyDescent="0.25">
      <c r="A394" s="2842" t="s">
        <v>2705</v>
      </c>
      <c r="B394" s="2842"/>
      <c r="C394" s="2843"/>
      <c r="D394" s="2844" t="s">
        <v>2706</v>
      </c>
      <c r="E394" s="2845"/>
      <c r="F394" s="2846"/>
      <c r="G394" s="2852"/>
    </row>
    <row r="395" spans="1:51" ht="18" customHeight="1" x14ac:dyDescent="0.25">
      <c r="A395" s="2842" t="s">
        <v>2707</v>
      </c>
      <c r="B395" s="2842"/>
      <c r="C395" s="2843"/>
      <c r="D395" s="2844" t="s">
        <v>3192</v>
      </c>
      <c r="E395" s="2845"/>
      <c r="F395" s="2846"/>
      <c r="G395" s="2852"/>
      <c r="I395" s="2978"/>
    </row>
    <row r="396" spans="1:51" s="1621" customFormat="1" ht="15.75" customHeight="1" x14ac:dyDescent="0.2">
      <c r="A396" s="2855" t="s">
        <v>2709</v>
      </c>
      <c r="B396" s="2855" t="s">
        <v>247</v>
      </c>
      <c r="C396" s="2855" t="s">
        <v>5</v>
      </c>
      <c r="D396" s="2855" t="s">
        <v>6</v>
      </c>
      <c r="E396" s="2855" t="s">
        <v>7</v>
      </c>
      <c r="F396" s="2856" t="s">
        <v>248</v>
      </c>
      <c r="G396" s="2855" t="s">
        <v>249</v>
      </c>
      <c r="H396" s="2855" t="s">
        <v>2710</v>
      </c>
      <c r="I396" s="2857" t="s">
        <v>11</v>
      </c>
      <c r="J396" s="2855" t="s">
        <v>251</v>
      </c>
      <c r="K396" s="2855" t="s">
        <v>252</v>
      </c>
      <c r="L396" s="2855"/>
      <c r="M396" s="2855"/>
      <c r="N396" s="2855"/>
      <c r="O396" s="2855" t="s">
        <v>2711</v>
      </c>
      <c r="P396" s="2858" t="s">
        <v>253</v>
      </c>
      <c r="Q396" s="2858"/>
      <c r="R396" s="2858"/>
      <c r="S396" s="2858"/>
      <c r="T396" s="2858"/>
      <c r="U396" s="2858"/>
      <c r="V396" s="2858" t="s">
        <v>2712</v>
      </c>
      <c r="W396" s="2855" t="s">
        <v>16</v>
      </c>
      <c r="X396" s="2860" t="s">
        <v>2713</v>
      </c>
      <c r="Y396" s="2860" t="s">
        <v>2714</v>
      </c>
      <c r="Z396" s="2860"/>
      <c r="AA396" s="2860"/>
      <c r="AB396" s="2860"/>
      <c r="AC396" s="2860"/>
      <c r="AD396" s="2860"/>
      <c r="AE396" s="2860"/>
      <c r="AF396" s="2860"/>
      <c r="AG396" s="2860"/>
      <c r="AH396" s="2860"/>
      <c r="AI396" s="2860"/>
      <c r="AJ396" s="2860"/>
      <c r="AK396" s="2860"/>
      <c r="AL396" s="2860"/>
      <c r="AM396" s="2860"/>
      <c r="AN396" s="2860"/>
      <c r="AO396" s="2860"/>
      <c r="AP396" s="2860"/>
      <c r="AQ396" s="2860"/>
      <c r="AR396" s="2860"/>
      <c r="AS396" s="2860"/>
      <c r="AT396" s="2860"/>
      <c r="AU396" s="2860"/>
      <c r="AV396" s="2860"/>
      <c r="AW396" s="2860"/>
      <c r="AX396" s="2861" t="s">
        <v>251</v>
      </c>
    </row>
    <row r="397" spans="1:51" s="1621" customFormat="1" ht="15.75" customHeight="1" x14ac:dyDescent="0.2">
      <c r="A397" s="2855"/>
      <c r="B397" s="2855"/>
      <c r="C397" s="2855"/>
      <c r="D397" s="2855"/>
      <c r="E397" s="2855"/>
      <c r="F397" s="2856"/>
      <c r="G397" s="2855"/>
      <c r="H397" s="2855"/>
      <c r="I397" s="2857"/>
      <c r="J397" s="2855"/>
      <c r="K397" s="2855"/>
      <c r="L397" s="2855"/>
      <c r="M397" s="2855"/>
      <c r="N397" s="2855"/>
      <c r="O397" s="2855"/>
      <c r="P397" s="2858" t="s">
        <v>2715</v>
      </c>
      <c r="Q397" s="2858" t="s">
        <v>1939</v>
      </c>
      <c r="R397" s="2858"/>
      <c r="S397" s="2858"/>
      <c r="T397" s="2866"/>
      <c r="U397" s="2979" t="s">
        <v>255</v>
      </c>
      <c r="V397" s="2858"/>
      <c r="W397" s="2855"/>
      <c r="X397" s="2860"/>
      <c r="Y397" s="2860" t="s">
        <v>2716</v>
      </c>
      <c r="Z397" s="2869" t="s">
        <v>2717</v>
      </c>
      <c r="AA397" s="2869" t="s">
        <v>2718</v>
      </c>
      <c r="AB397" s="2869" t="s">
        <v>2719</v>
      </c>
      <c r="AC397" s="2869" t="s">
        <v>2720</v>
      </c>
      <c r="AD397" s="2869" t="s">
        <v>2721</v>
      </c>
      <c r="AE397" s="2869" t="s">
        <v>2722</v>
      </c>
      <c r="AF397" s="2869" t="s">
        <v>2723</v>
      </c>
      <c r="AG397" s="2869" t="s">
        <v>2724</v>
      </c>
      <c r="AH397" s="2869" t="s">
        <v>2725</v>
      </c>
      <c r="AI397" s="2869" t="s">
        <v>2726</v>
      </c>
      <c r="AJ397" s="2869" t="s">
        <v>2727</v>
      </c>
      <c r="AK397" s="2869" t="s">
        <v>2728</v>
      </c>
      <c r="AL397" s="2869" t="s">
        <v>2729</v>
      </c>
      <c r="AM397" s="2869" t="s">
        <v>2730</v>
      </c>
      <c r="AN397" s="2869" t="s">
        <v>2731</v>
      </c>
      <c r="AO397" s="2869" t="s">
        <v>2732</v>
      </c>
      <c r="AP397" s="2869" t="s">
        <v>2733</v>
      </c>
      <c r="AQ397" s="2869" t="s">
        <v>2734</v>
      </c>
      <c r="AR397" s="2869" t="s">
        <v>2735</v>
      </c>
      <c r="AS397" s="2869" t="s">
        <v>2736</v>
      </c>
      <c r="AT397" s="2869" t="s">
        <v>2737</v>
      </c>
      <c r="AU397" s="2869" t="s">
        <v>2738</v>
      </c>
      <c r="AV397" s="2869" t="s">
        <v>2739</v>
      </c>
      <c r="AW397" s="2869" t="s">
        <v>2740</v>
      </c>
      <c r="AX397" s="2861"/>
    </row>
    <row r="398" spans="1:51" s="1621" customFormat="1" ht="25.5" customHeight="1" x14ac:dyDescent="0.2">
      <c r="A398" s="2855"/>
      <c r="B398" s="2855"/>
      <c r="C398" s="2855"/>
      <c r="D398" s="2855"/>
      <c r="E398" s="2855"/>
      <c r="F398" s="2856"/>
      <c r="G398" s="2855"/>
      <c r="H398" s="2855"/>
      <c r="I398" s="2857"/>
      <c r="J398" s="2855"/>
      <c r="K398" s="2855"/>
      <c r="L398" s="2855"/>
      <c r="M398" s="2855"/>
      <c r="N398" s="2855"/>
      <c r="O398" s="2855"/>
      <c r="P398" s="2858"/>
      <c r="Q398" s="2858" t="s">
        <v>18</v>
      </c>
      <c r="R398" s="2858" t="s">
        <v>19</v>
      </c>
      <c r="S398" s="2858" t="s">
        <v>254</v>
      </c>
      <c r="T398" s="2858" t="s">
        <v>2741</v>
      </c>
      <c r="U398" s="2979"/>
      <c r="V398" s="2858"/>
      <c r="W398" s="2855"/>
      <c r="X398" s="2860"/>
      <c r="Y398" s="2872"/>
      <c r="Z398" s="2869"/>
      <c r="AA398" s="2869"/>
      <c r="AB398" s="2869"/>
      <c r="AC398" s="2869"/>
      <c r="AD398" s="2869"/>
      <c r="AE398" s="2869"/>
      <c r="AF398" s="2869"/>
      <c r="AG398" s="2869"/>
      <c r="AH398" s="2869"/>
      <c r="AI398" s="2869"/>
      <c r="AJ398" s="2869"/>
      <c r="AK398" s="2869"/>
      <c r="AL398" s="2869"/>
      <c r="AM398" s="2869"/>
      <c r="AN398" s="2869"/>
      <c r="AO398" s="2869"/>
      <c r="AP398" s="2869"/>
      <c r="AQ398" s="2869"/>
      <c r="AR398" s="2869"/>
      <c r="AS398" s="2869"/>
      <c r="AT398" s="2869"/>
      <c r="AU398" s="2869"/>
      <c r="AV398" s="2869"/>
      <c r="AW398" s="2869"/>
      <c r="AX398" s="2861"/>
    </row>
    <row r="399" spans="1:51" s="1621" customFormat="1" ht="36" customHeight="1" x14ac:dyDescent="0.2">
      <c r="A399" s="2855"/>
      <c r="B399" s="2855"/>
      <c r="C399" s="2855"/>
      <c r="D399" s="2855"/>
      <c r="E399" s="2855"/>
      <c r="F399" s="2856"/>
      <c r="G399" s="2855"/>
      <c r="H399" s="2855"/>
      <c r="I399" s="2857"/>
      <c r="J399" s="2855"/>
      <c r="K399" s="2873" t="s">
        <v>23</v>
      </c>
      <c r="L399" s="2873" t="s">
        <v>24</v>
      </c>
      <c r="M399" s="2873" t="s">
        <v>25</v>
      </c>
      <c r="N399" s="2873" t="s">
        <v>26</v>
      </c>
      <c r="O399" s="2855"/>
      <c r="P399" s="2858"/>
      <c r="Q399" s="2858"/>
      <c r="R399" s="2858"/>
      <c r="S399" s="2858"/>
      <c r="T399" s="2858"/>
      <c r="U399" s="2979"/>
      <c r="V399" s="2858"/>
      <c r="W399" s="2855"/>
      <c r="X399" s="2860"/>
      <c r="Y399" s="2872"/>
      <c r="Z399" s="2869"/>
      <c r="AA399" s="2869"/>
      <c r="AB399" s="2869"/>
      <c r="AC399" s="2869"/>
      <c r="AD399" s="2869"/>
      <c r="AE399" s="2869"/>
      <c r="AF399" s="2869"/>
      <c r="AG399" s="2869"/>
      <c r="AH399" s="2869"/>
      <c r="AI399" s="2869"/>
      <c r="AJ399" s="2869"/>
      <c r="AK399" s="2869"/>
      <c r="AL399" s="2869"/>
      <c r="AM399" s="2869"/>
      <c r="AN399" s="2869"/>
      <c r="AO399" s="2869"/>
      <c r="AP399" s="2869"/>
      <c r="AQ399" s="2869"/>
      <c r="AR399" s="2869"/>
      <c r="AS399" s="2869"/>
      <c r="AT399" s="2869"/>
      <c r="AU399" s="2869"/>
      <c r="AV399" s="2869"/>
      <c r="AW399" s="2869"/>
      <c r="AX399" s="2861"/>
    </row>
    <row r="400" spans="1:51" s="1160" customFormat="1" ht="19.5" customHeight="1" x14ac:dyDescent="0.2">
      <c r="A400" s="3053" t="s">
        <v>941</v>
      </c>
      <c r="B400" s="3053"/>
      <c r="C400" s="3053"/>
      <c r="D400" s="3053"/>
      <c r="E400" s="3053"/>
      <c r="F400" s="3053"/>
      <c r="G400" s="3053"/>
      <c r="H400" s="3053"/>
      <c r="I400" s="3053"/>
      <c r="J400" s="3053"/>
      <c r="K400" s="3053"/>
      <c r="L400" s="3053"/>
      <c r="M400" s="3053"/>
      <c r="N400" s="3053"/>
      <c r="O400" s="3053"/>
      <c r="P400" s="3053"/>
      <c r="Q400" s="3053"/>
      <c r="R400" s="3053"/>
      <c r="S400" s="3053"/>
      <c r="T400" s="3053"/>
      <c r="U400" s="3053"/>
      <c r="V400" s="3053"/>
      <c r="W400" s="3053"/>
      <c r="X400" s="3035"/>
      <c r="Y400" s="2879"/>
      <c r="Z400" s="2879"/>
      <c r="AA400" s="2879"/>
      <c r="AB400" s="2879"/>
      <c r="AC400" s="2879"/>
      <c r="AD400" s="2879"/>
      <c r="AE400" s="2879"/>
      <c r="AF400" s="2879"/>
      <c r="AG400" s="2879"/>
      <c r="AH400" s="2879"/>
      <c r="AI400" s="2879"/>
      <c r="AJ400" s="2879"/>
      <c r="AK400" s="2879"/>
      <c r="AL400" s="2879"/>
      <c r="AM400" s="2879"/>
      <c r="AN400" s="2879"/>
      <c r="AO400" s="2879"/>
      <c r="AP400" s="2879"/>
      <c r="AQ400" s="2879"/>
      <c r="AR400" s="2879"/>
      <c r="AS400" s="2879"/>
      <c r="AT400" s="2879"/>
      <c r="AU400" s="2879"/>
      <c r="AV400" s="2879"/>
      <c r="AW400" s="2879"/>
      <c r="AX400" s="2880"/>
    </row>
    <row r="401" spans="1:51" s="3023" customFormat="1" ht="45" x14ac:dyDescent="0.2">
      <c r="A401" s="2947" t="s">
        <v>262</v>
      </c>
      <c r="B401" s="2957" t="s">
        <v>942</v>
      </c>
      <c r="C401" s="2882">
        <v>3000001</v>
      </c>
      <c r="D401" s="3101" t="s">
        <v>943</v>
      </c>
      <c r="E401" s="2882">
        <v>5004452</v>
      </c>
      <c r="F401" s="2957" t="s">
        <v>944</v>
      </c>
      <c r="G401" s="2980" t="s">
        <v>3193</v>
      </c>
      <c r="H401" s="2981" t="s">
        <v>943</v>
      </c>
      <c r="I401" s="2887" t="s">
        <v>37</v>
      </c>
      <c r="J401" s="2982">
        <f>SUM(J402:J404)</f>
        <v>18</v>
      </c>
      <c r="K401" s="2982">
        <f>SUM(K402:K404)</f>
        <v>5</v>
      </c>
      <c r="L401" s="2982">
        <f>SUM(L402:L404)</f>
        <v>4</v>
      </c>
      <c r="M401" s="2982">
        <f>SUM(M402:M404)</f>
        <v>5</v>
      </c>
      <c r="N401" s="2982">
        <f>SUM(N402:N404)</f>
        <v>4</v>
      </c>
      <c r="O401" s="3057">
        <v>69</v>
      </c>
      <c r="P401" s="2890">
        <v>10393.77</v>
      </c>
      <c r="Q401" s="2890">
        <v>35695</v>
      </c>
      <c r="R401" s="2890">
        <v>0</v>
      </c>
      <c r="S401" s="2890">
        <v>0</v>
      </c>
      <c r="T401" s="2890">
        <v>0</v>
      </c>
      <c r="U401" s="2890">
        <f>+Q401-P401</f>
        <v>25301.23</v>
      </c>
      <c r="V401" s="2890">
        <v>0</v>
      </c>
      <c r="W401" s="3020"/>
      <c r="X401" s="3020">
        <f>+Y401+Z401+AM401</f>
        <v>18</v>
      </c>
      <c r="Y401" s="3021">
        <f t="shared" ref="Y401:AW401" si="112">SUM(Y402:Y404)</f>
        <v>18</v>
      </c>
      <c r="Z401" s="3021">
        <f t="shared" si="112"/>
        <v>0</v>
      </c>
      <c r="AA401" s="3021">
        <f t="shared" si="112"/>
        <v>0</v>
      </c>
      <c r="AB401" s="3021">
        <f t="shared" si="112"/>
        <v>0</v>
      </c>
      <c r="AC401" s="3021">
        <f t="shared" si="112"/>
        <v>0</v>
      </c>
      <c r="AD401" s="3021">
        <f t="shared" si="112"/>
        <v>0</v>
      </c>
      <c r="AE401" s="3021">
        <f t="shared" si="112"/>
        <v>0</v>
      </c>
      <c r="AF401" s="3021">
        <f t="shared" si="112"/>
        <v>0</v>
      </c>
      <c r="AG401" s="3021">
        <f t="shared" si="112"/>
        <v>0</v>
      </c>
      <c r="AH401" s="3021">
        <f t="shared" si="112"/>
        <v>0</v>
      </c>
      <c r="AI401" s="3021">
        <f t="shared" si="112"/>
        <v>0</v>
      </c>
      <c r="AJ401" s="3021">
        <f t="shared" si="112"/>
        <v>0</v>
      </c>
      <c r="AK401" s="3021">
        <f t="shared" si="112"/>
        <v>0</v>
      </c>
      <c r="AL401" s="3021">
        <f t="shared" si="112"/>
        <v>0</v>
      </c>
      <c r="AM401" s="3021">
        <f t="shared" si="112"/>
        <v>0</v>
      </c>
      <c r="AN401" s="3021">
        <f t="shared" si="112"/>
        <v>0</v>
      </c>
      <c r="AO401" s="3021">
        <f t="shared" si="112"/>
        <v>0</v>
      </c>
      <c r="AP401" s="3021">
        <f t="shared" si="112"/>
        <v>0</v>
      </c>
      <c r="AQ401" s="3021">
        <f t="shared" si="112"/>
        <v>0</v>
      </c>
      <c r="AR401" s="3021">
        <f t="shared" si="112"/>
        <v>0</v>
      </c>
      <c r="AS401" s="3021">
        <f t="shared" si="112"/>
        <v>0</v>
      </c>
      <c r="AT401" s="3021">
        <f t="shared" si="112"/>
        <v>0</v>
      </c>
      <c r="AU401" s="3021">
        <f t="shared" si="112"/>
        <v>0</v>
      </c>
      <c r="AV401" s="3021">
        <f t="shared" si="112"/>
        <v>0</v>
      </c>
      <c r="AW401" s="3021">
        <f t="shared" si="112"/>
        <v>0</v>
      </c>
      <c r="AX401" s="3022">
        <v>18</v>
      </c>
      <c r="AY401" s="3055">
        <f>+J401-X401</f>
        <v>0</v>
      </c>
    </row>
    <row r="402" spans="1:51" ht="18" x14ac:dyDescent="0.2">
      <c r="A402" s="2947"/>
      <c r="B402" s="2957"/>
      <c r="C402" s="2882"/>
      <c r="D402" s="3101"/>
      <c r="E402" s="2882"/>
      <c r="F402" s="2957"/>
      <c r="G402" s="2996" t="s">
        <v>946</v>
      </c>
      <c r="H402" s="2894" t="s">
        <v>3194</v>
      </c>
      <c r="I402" s="2896"/>
      <c r="J402" s="3102">
        <f>SUM(K402:N402)</f>
        <v>12</v>
      </c>
      <c r="K402" s="2987">
        <v>3</v>
      </c>
      <c r="L402" s="2930">
        <v>3</v>
      </c>
      <c r="M402" s="2930">
        <v>3</v>
      </c>
      <c r="N402" s="2930">
        <v>3</v>
      </c>
      <c r="O402" s="2898"/>
      <c r="P402" s="2898"/>
      <c r="Q402" s="2898"/>
      <c r="R402" s="2898"/>
      <c r="S402" s="2898"/>
      <c r="T402" s="2898"/>
      <c r="U402" s="2898"/>
      <c r="V402" s="2898"/>
      <c r="W402" s="3030"/>
      <c r="X402" s="2983">
        <f t="shared" ref="X402:X465" si="113">+Y402+Z402+AM402</f>
        <v>12</v>
      </c>
      <c r="Y402" s="2949">
        <v>12</v>
      </c>
      <c r="Z402" s="2992">
        <f>SUM(AA402:AL402)</f>
        <v>0</v>
      </c>
      <c r="AA402" s="2949">
        <v>0</v>
      </c>
      <c r="AB402" s="2949">
        <v>0</v>
      </c>
      <c r="AC402" s="2949">
        <v>0</v>
      </c>
      <c r="AD402" s="2949">
        <v>0</v>
      </c>
      <c r="AE402" s="2949">
        <v>0</v>
      </c>
      <c r="AF402" s="2949">
        <v>0</v>
      </c>
      <c r="AG402" s="2949">
        <v>0</v>
      </c>
      <c r="AH402" s="2949">
        <v>0</v>
      </c>
      <c r="AI402" s="2949">
        <v>0</v>
      </c>
      <c r="AJ402" s="2949">
        <v>0</v>
      </c>
      <c r="AK402" s="2949">
        <v>0</v>
      </c>
      <c r="AL402" s="2949">
        <v>0</v>
      </c>
      <c r="AM402" s="2992">
        <f>SUM(AN402:AW402)</f>
        <v>0</v>
      </c>
      <c r="AN402" s="2949">
        <v>0</v>
      </c>
      <c r="AO402" s="2949">
        <v>0</v>
      </c>
      <c r="AP402" s="2949">
        <v>0</v>
      </c>
      <c r="AQ402" s="2949">
        <v>0</v>
      </c>
      <c r="AR402" s="2949">
        <v>0</v>
      </c>
      <c r="AS402" s="2949">
        <v>0</v>
      </c>
      <c r="AT402" s="2949">
        <v>0</v>
      </c>
      <c r="AU402" s="2949">
        <v>0</v>
      </c>
      <c r="AV402" s="2949">
        <v>0</v>
      </c>
      <c r="AW402" s="2949">
        <v>0</v>
      </c>
      <c r="AX402" s="2891"/>
      <c r="AY402" s="3103">
        <f t="shared" ref="AY402:AY465" si="114">+J402-X402</f>
        <v>0</v>
      </c>
    </row>
    <row r="403" spans="1:51" ht="18" x14ac:dyDescent="0.2">
      <c r="A403" s="2947"/>
      <c r="B403" s="2957"/>
      <c r="C403" s="2882"/>
      <c r="D403" s="3101"/>
      <c r="E403" s="2882"/>
      <c r="F403" s="2957"/>
      <c r="G403" s="2996" t="s">
        <v>950</v>
      </c>
      <c r="H403" s="2894" t="s">
        <v>3195</v>
      </c>
      <c r="I403" s="2896"/>
      <c r="J403" s="3102">
        <f>SUM(K403:N403)</f>
        <v>2</v>
      </c>
      <c r="K403" s="2987">
        <v>1</v>
      </c>
      <c r="L403" s="2930">
        <v>0</v>
      </c>
      <c r="M403" s="2930">
        <v>1</v>
      </c>
      <c r="N403" s="2930">
        <v>0</v>
      </c>
      <c r="O403" s="2898"/>
      <c r="P403" s="2898"/>
      <c r="Q403" s="2898"/>
      <c r="R403" s="2898"/>
      <c r="S403" s="2898"/>
      <c r="T403" s="2898"/>
      <c r="U403" s="2898"/>
      <c r="V403" s="2898"/>
      <c r="W403" s="3030"/>
      <c r="X403" s="2983">
        <f t="shared" si="113"/>
        <v>2</v>
      </c>
      <c r="Y403" s="2949">
        <v>2</v>
      </c>
      <c r="Z403" s="2992">
        <f>SUM(AA403:AL403)</f>
        <v>0</v>
      </c>
      <c r="AA403" s="2949">
        <v>0</v>
      </c>
      <c r="AB403" s="2949">
        <v>0</v>
      </c>
      <c r="AC403" s="2949">
        <v>0</v>
      </c>
      <c r="AD403" s="2949">
        <v>0</v>
      </c>
      <c r="AE403" s="2949">
        <v>0</v>
      </c>
      <c r="AF403" s="2949">
        <v>0</v>
      </c>
      <c r="AG403" s="2949">
        <v>0</v>
      </c>
      <c r="AH403" s="2949">
        <v>0</v>
      </c>
      <c r="AI403" s="2949">
        <v>0</v>
      </c>
      <c r="AJ403" s="2949">
        <v>0</v>
      </c>
      <c r="AK403" s="2949">
        <v>0</v>
      </c>
      <c r="AL403" s="2949">
        <v>0</v>
      </c>
      <c r="AM403" s="2992">
        <f>SUM(AN403:AW403)</f>
        <v>0</v>
      </c>
      <c r="AN403" s="2949">
        <v>0</v>
      </c>
      <c r="AO403" s="2949">
        <v>0</v>
      </c>
      <c r="AP403" s="2949">
        <v>0</v>
      </c>
      <c r="AQ403" s="2949">
        <v>0</v>
      </c>
      <c r="AR403" s="2949">
        <v>0</v>
      </c>
      <c r="AS403" s="2949">
        <v>0</v>
      </c>
      <c r="AT403" s="2949">
        <v>0</v>
      </c>
      <c r="AU403" s="2949">
        <v>0</v>
      </c>
      <c r="AV403" s="2949">
        <v>0</v>
      </c>
      <c r="AW403" s="2949">
        <v>0</v>
      </c>
      <c r="AX403" s="2891"/>
      <c r="AY403" s="3103">
        <f t="shared" si="114"/>
        <v>0</v>
      </c>
    </row>
    <row r="404" spans="1:51" ht="18" x14ac:dyDescent="0.2">
      <c r="A404" s="2947"/>
      <c r="B404" s="2957"/>
      <c r="C404" s="2882"/>
      <c r="D404" s="3101"/>
      <c r="E404" s="2882"/>
      <c r="F404" s="2957"/>
      <c r="G404" s="2996" t="s">
        <v>948</v>
      </c>
      <c r="H404" s="2894" t="s">
        <v>3196</v>
      </c>
      <c r="I404" s="2903"/>
      <c r="J404" s="3102">
        <f>SUM(K404:N404)</f>
        <v>4</v>
      </c>
      <c r="K404" s="2987">
        <v>1</v>
      </c>
      <c r="L404" s="2930">
        <v>1</v>
      </c>
      <c r="M404" s="2930">
        <v>1</v>
      </c>
      <c r="N404" s="2930">
        <v>1</v>
      </c>
      <c r="O404" s="2898"/>
      <c r="P404" s="2898"/>
      <c r="Q404" s="2898"/>
      <c r="R404" s="2898"/>
      <c r="S404" s="2898"/>
      <c r="T404" s="2898"/>
      <c r="U404" s="2898"/>
      <c r="V404" s="2898"/>
      <c r="W404" s="3030"/>
      <c r="X404" s="2983">
        <f t="shared" si="113"/>
        <v>4</v>
      </c>
      <c r="Y404" s="2949">
        <v>4</v>
      </c>
      <c r="Z404" s="2992">
        <f>SUM(AA404:AL404)</f>
        <v>0</v>
      </c>
      <c r="AA404" s="2949">
        <v>0</v>
      </c>
      <c r="AB404" s="2949">
        <v>0</v>
      </c>
      <c r="AC404" s="2949">
        <v>0</v>
      </c>
      <c r="AD404" s="2949">
        <v>0</v>
      </c>
      <c r="AE404" s="2949">
        <v>0</v>
      </c>
      <c r="AF404" s="2949">
        <v>0</v>
      </c>
      <c r="AG404" s="2949">
        <v>0</v>
      </c>
      <c r="AH404" s="2949">
        <v>0</v>
      </c>
      <c r="AI404" s="2949">
        <v>0</v>
      </c>
      <c r="AJ404" s="2949">
        <v>0</v>
      </c>
      <c r="AK404" s="2949">
        <v>0</v>
      </c>
      <c r="AL404" s="2949">
        <v>0</v>
      </c>
      <c r="AM404" s="2992">
        <f>SUM(AN404:AW404)</f>
        <v>0</v>
      </c>
      <c r="AN404" s="2949">
        <v>0</v>
      </c>
      <c r="AO404" s="2949">
        <v>0</v>
      </c>
      <c r="AP404" s="2949">
        <v>0</v>
      </c>
      <c r="AQ404" s="2949">
        <v>0</v>
      </c>
      <c r="AR404" s="2949">
        <v>0</v>
      </c>
      <c r="AS404" s="2949">
        <v>0</v>
      </c>
      <c r="AT404" s="2949">
        <v>0</v>
      </c>
      <c r="AU404" s="2949">
        <v>0</v>
      </c>
      <c r="AV404" s="2949">
        <v>0</v>
      </c>
      <c r="AW404" s="2949">
        <v>0</v>
      </c>
      <c r="AX404" s="2891"/>
      <c r="AY404" s="3103">
        <f t="shared" si="114"/>
        <v>0</v>
      </c>
    </row>
    <row r="405" spans="1:51" s="3023" customFormat="1" ht="36" x14ac:dyDescent="0.2">
      <c r="A405" s="2947" t="s">
        <v>272</v>
      </c>
      <c r="B405" s="2957" t="s">
        <v>952</v>
      </c>
      <c r="C405" s="2882">
        <v>3000001</v>
      </c>
      <c r="D405" s="3104" t="s">
        <v>953</v>
      </c>
      <c r="E405" s="2882">
        <v>5004453</v>
      </c>
      <c r="F405" s="2957" t="s">
        <v>954</v>
      </c>
      <c r="G405" s="2980" t="s">
        <v>956</v>
      </c>
      <c r="H405" s="2981" t="s">
        <v>953</v>
      </c>
      <c r="I405" s="2887" t="s">
        <v>50</v>
      </c>
      <c r="J405" s="2982">
        <f>+J406</f>
        <v>3</v>
      </c>
      <c r="K405" s="2982">
        <f>+K406</f>
        <v>0</v>
      </c>
      <c r="L405" s="2982">
        <f>+L406</f>
        <v>1</v>
      </c>
      <c r="M405" s="2982">
        <f>+M406</f>
        <v>1</v>
      </c>
      <c r="N405" s="2982">
        <f>+N406</f>
        <v>1</v>
      </c>
      <c r="O405" s="3057">
        <v>70</v>
      </c>
      <c r="P405" s="2890">
        <v>10269.4</v>
      </c>
      <c r="Q405" s="2890">
        <v>660</v>
      </c>
      <c r="R405" s="2890">
        <v>0</v>
      </c>
      <c r="S405" s="2890">
        <v>0</v>
      </c>
      <c r="T405" s="2890">
        <v>0</v>
      </c>
      <c r="U405" s="2890">
        <f>+Q405-P405</f>
        <v>-9609.4</v>
      </c>
      <c r="V405" s="2890">
        <v>0</v>
      </c>
      <c r="W405" s="3020"/>
      <c r="X405" s="3020">
        <f t="shared" si="113"/>
        <v>3</v>
      </c>
      <c r="Y405" s="3021">
        <f t="shared" ref="Y405:AW405" si="115">+Y406</f>
        <v>3</v>
      </c>
      <c r="Z405" s="3021">
        <f t="shared" si="115"/>
        <v>0</v>
      </c>
      <c r="AA405" s="3021">
        <f t="shared" si="115"/>
        <v>0</v>
      </c>
      <c r="AB405" s="3021">
        <f t="shared" si="115"/>
        <v>0</v>
      </c>
      <c r="AC405" s="3021">
        <f t="shared" si="115"/>
        <v>0</v>
      </c>
      <c r="AD405" s="3021">
        <f t="shared" si="115"/>
        <v>0</v>
      </c>
      <c r="AE405" s="3021">
        <f t="shared" si="115"/>
        <v>0</v>
      </c>
      <c r="AF405" s="3021">
        <f t="shared" si="115"/>
        <v>0</v>
      </c>
      <c r="AG405" s="3021">
        <f t="shared" si="115"/>
        <v>0</v>
      </c>
      <c r="AH405" s="3021">
        <f t="shared" si="115"/>
        <v>0</v>
      </c>
      <c r="AI405" s="3021">
        <f t="shared" si="115"/>
        <v>0</v>
      </c>
      <c r="AJ405" s="3021">
        <f t="shared" si="115"/>
        <v>0</v>
      </c>
      <c r="AK405" s="3021">
        <f t="shared" si="115"/>
        <v>0</v>
      </c>
      <c r="AL405" s="3021">
        <f t="shared" si="115"/>
        <v>0</v>
      </c>
      <c r="AM405" s="3021">
        <f t="shared" si="115"/>
        <v>0</v>
      </c>
      <c r="AN405" s="3021">
        <f t="shared" si="115"/>
        <v>0</v>
      </c>
      <c r="AO405" s="3021">
        <f t="shared" si="115"/>
        <v>0</v>
      </c>
      <c r="AP405" s="3021">
        <f t="shared" si="115"/>
        <v>0</v>
      </c>
      <c r="AQ405" s="3021">
        <f t="shared" si="115"/>
        <v>0</v>
      </c>
      <c r="AR405" s="3021">
        <f t="shared" si="115"/>
        <v>0</v>
      </c>
      <c r="AS405" s="3021">
        <f t="shared" si="115"/>
        <v>0</v>
      </c>
      <c r="AT405" s="3021">
        <f t="shared" si="115"/>
        <v>0</v>
      </c>
      <c r="AU405" s="3021">
        <f t="shared" si="115"/>
        <v>0</v>
      </c>
      <c r="AV405" s="3021">
        <f t="shared" si="115"/>
        <v>0</v>
      </c>
      <c r="AW405" s="3021">
        <f t="shared" si="115"/>
        <v>0</v>
      </c>
      <c r="AX405" s="3022">
        <v>3</v>
      </c>
      <c r="AY405" s="3055">
        <f t="shared" si="114"/>
        <v>0</v>
      </c>
    </row>
    <row r="406" spans="1:51" ht="36" x14ac:dyDescent="0.2">
      <c r="A406" s="2947"/>
      <c r="B406" s="2957"/>
      <c r="C406" s="2882"/>
      <c r="D406" s="3104"/>
      <c r="E406" s="2882"/>
      <c r="F406" s="2957"/>
      <c r="G406" s="2996">
        <v>4398601</v>
      </c>
      <c r="H406" s="2894" t="s">
        <v>3197</v>
      </c>
      <c r="I406" s="2903"/>
      <c r="J406" s="3102">
        <f>SUM(K406:N406)</f>
        <v>3</v>
      </c>
      <c r="K406" s="2987">
        <v>0</v>
      </c>
      <c r="L406" s="2930">
        <v>1</v>
      </c>
      <c r="M406" s="2930">
        <v>1</v>
      </c>
      <c r="N406" s="2930">
        <v>1</v>
      </c>
      <c r="O406" s="2898"/>
      <c r="P406" s="2898"/>
      <c r="Q406" s="2898"/>
      <c r="R406" s="2898"/>
      <c r="S406" s="2898"/>
      <c r="T406" s="2898"/>
      <c r="U406" s="2898"/>
      <c r="V406" s="2898"/>
      <c r="W406" s="3030"/>
      <c r="X406" s="2983">
        <f t="shared" si="113"/>
        <v>3</v>
      </c>
      <c r="Y406" s="2949">
        <v>3</v>
      </c>
      <c r="Z406" s="2992">
        <f>SUM(AA406:AL406)</f>
        <v>0</v>
      </c>
      <c r="AA406" s="2949">
        <v>0</v>
      </c>
      <c r="AB406" s="2949">
        <v>0</v>
      </c>
      <c r="AC406" s="2949">
        <v>0</v>
      </c>
      <c r="AD406" s="2949">
        <v>0</v>
      </c>
      <c r="AE406" s="2949">
        <v>0</v>
      </c>
      <c r="AF406" s="2949">
        <v>0</v>
      </c>
      <c r="AG406" s="2949">
        <v>0</v>
      </c>
      <c r="AH406" s="2949">
        <v>0</v>
      </c>
      <c r="AI406" s="2949">
        <v>0</v>
      </c>
      <c r="AJ406" s="2949">
        <v>0</v>
      </c>
      <c r="AK406" s="2949">
        <v>0</v>
      </c>
      <c r="AL406" s="2949">
        <v>0</v>
      </c>
      <c r="AM406" s="2992">
        <f>SUM(AN406:AW406)</f>
        <v>0</v>
      </c>
      <c r="AN406" s="2949">
        <v>0</v>
      </c>
      <c r="AO406" s="2949">
        <v>0</v>
      </c>
      <c r="AP406" s="2949">
        <v>0</v>
      </c>
      <c r="AQ406" s="2949">
        <v>0</v>
      </c>
      <c r="AR406" s="2949">
        <v>0</v>
      </c>
      <c r="AS406" s="2949">
        <v>0</v>
      </c>
      <c r="AT406" s="2949">
        <v>0</v>
      </c>
      <c r="AU406" s="2949">
        <v>0</v>
      </c>
      <c r="AV406" s="2949">
        <v>0</v>
      </c>
      <c r="AW406" s="2949">
        <v>0</v>
      </c>
      <c r="AX406" s="2891"/>
      <c r="AY406" s="3103">
        <f t="shared" si="114"/>
        <v>0</v>
      </c>
    </row>
    <row r="407" spans="1:51" s="1160" customFormat="1" ht="19.5" customHeight="1" x14ac:dyDescent="0.2">
      <c r="A407" s="3053" t="s">
        <v>958</v>
      </c>
      <c r="B407" s="3053"/>
      <c r="C407" s="3053"/>
      <c r="D407" s="3053"/>
      <c r="E407" s="3053"/>
      <c r="F407" s="3053"/>
      <c r="G407" s="3053"/>
      <c r="H407" s="3053"/>
      <c r="I407" s="3053"/>
      <c r="J407" s="3053"/>
      <c r="K407" s="3053"/>
      <c r="L407" s="3053"/>
      <c r="M407" s="3053"/>
      <c r="N407" s="3053"/>
      <c r="O407" s="3053"/>
      <c r="P407" s="3053"/>
      <c r="Q407" s="3053"/>
      <c r="R407" s="3053"/>
      <c r="S407" s="3053"/>
      <c r="T407" s="3053"/>
      <c r="U407" s="3053"/>
      <c r="V407" s="3053"/>
      <c r="W407" s="3053"/>
      <c r="X407" s="3035"/>
      <c r="Y407" s="2879"/>
      <c r="Z407" s="2879"/>
      <c r="AA407" s="2879"/>
      <c r="AB407" s="2879"/>
      <c r="AC407" s="2879"/>
      <c r="AD407" s="2879"/>
      <c r="AE407" s="2879"/>
      <c r="AF407" s="2879"/>
      <c r="AG407" s="2879"/>
      <c r="AH407" s="2879"/>
      <c r="AI407" s="2879"/>
      <c r="AJ407" s="2879"/>
      <c r="AK407" s="2879"/>
      <c r="AL407" s="2879"/>
      <c r="AM407" s="2879"/>
      <c r="AN407" s="2879"/>
      <c r="AO407" s="2879"/>
      <c r="AP407" s="2879"/>
      <c r="AQ407" s="2879"/>
      <c r="AR407" s="2879"/>
      <c r="AS407" s="2879"/>
      <c r="AT407" s="2879"/>
      <c r="AU407" s="2879"/>
      <c r="AV407" s="2879"/>
      <c r="AW407" s="2879"/>
      <c r="AX407" s="2880"/>
      <c r="AY407" s="3103">
        <f t="shared" si="114"/>
        <v>0</v>
      </c>
    </row>
    <row r="408" spans="1:51" s="3023" customFormat="1" ht="90" x14ac:dyDescent="0.2">
      <c r="A408" s="2947" t="s">
        <v>53</v>
      </c>
      <c r="B408" s="2957" t="s">
        <v>959</v>
      </c>
      <c r="C408" s="2882">
        <v>3043987</v>
      </c>
      <c r="D408" s="2957" t="s">
        <v>960</v>
      </c>
      <c r="E408" s="2882">
        <v>5000098</v>
      </c>
      <c r="F408" s="2957" t="s">
        <v>961</v>
      </c>
      <c r="G408" s="2980" t="s">
        <v>3198</v>
      </c>
      <c r="H408" s="2981" t="s">
        <v>3199</v>
      </c>
      <c r="I408" s="3033" t="s">
        <v>284</v>
      </c>
      <c r="J408" s="2982">
        <f>+J409</f>
        <v>9766</v>
      </c>
      <c r="K408" s="2982">
        <f>+K409</f>
        <v>1000</v>
      </c>
      <c r="L408" s="2982">
        <f>+L409</f>
        <v>2500</v>
      </c>
      <c r="M408" s="2982">
        <f>+M409</f>
        <v>2500</v>
      </c>
      <c r="N408" s="2982">
        <f>+N409</f>
        <v>3766</v>
      </c>
      <c r="O408" s="3057">
        <v>79</v>
      </c>
      <c r="P408" s="2890">
        <v>9284.01</v>
      </c>
      <c r="Q408" s="2890">
        <v>50207</v>
      </c>
      <c r="R408" s="2890">
        <v>0</v>
      </c>
      <c r="S408" s="2890">
        <v>0</v>
      </c>
      <c r="T408" s="2890">
        <v>0</v>
      </c>
      <c r="U408" s="2890">
        <f>+Q408-P408</f>
        <v>40922.99</v>
      </c>
      <c r="V408" s="2890">
        <v>0</v>
      </c>
      <c r="W408" s="3020"/>
      <c r="X408" s="3020">
        <f t="shared" si="113"/>
        <v>9766</v>
      </c>
      <c r="Y408" s="3021">
        <f t="shared" ref="Y408:AW408" si="116">+Y409</f>
        <v>9766</v>
      </c>
      <c r="Z408" s="3021">
        <f t="shared" si="116"/>
        <v>0</v>
      </c>
      <c r="AA408" s="3021">
        <f t="shared" si="116"/>
        <v>0</v>
      </c>
      <c r="AB408" s="3021">
        <f t="shared" si="116"/>
        <v>0</v>
      </c>
      <c r="AC408" s="3021">
        <f t="shared" si="116"/>
        <v>0</v>
      </c>
      <c r="AD408" s="3021">
        <f t="shared" si="116"/>
        <v>0</v>
      </c>
      <c r="AE408" s="3021">
        <f t="shared" si="116"/>
        <v>0</v>
      </c>
      <c r="AF408" s="3021">
        <f t="shared" si="116"/>
        <v>0</v>
      </c>
      <c r="AG408" s="3021">
        <f t="shared" si="116"/>
        <v>0</v>
      </c>
      <c r="AH408" s="3021">
        <f t="shared" si="116"/>
        <v>0</v>
      </c>
      <c r="AI408" s="3021">
        <f t="shared" si="116"/>
        <v>0</v>
      </c>
      <c r="AJ408" s="3021">
        <f t="shared" si="116"/>
        <v>0</v>
      </c>
      <c r="AK408" s="3021">
        <f t="shared" si="116"/>
        <v>0</v>
      </c>
      <c r="AL408" s="3021">
        <f t="shared" si="116"/>
        <v>0</v>
      </c>
      <c r="AM408" s="3021">
        <f t="shared" si="116"/>
        <v>0</v>
      </c>
      <c r="AN408" s="3021">
        <f t="shared" si="116"/>
        <v>0</v>
      </c>
      <c r="AO408" s="3021">
        <f t="shared" si="116"/>
        <v>0</v>
      </c>
      <c r="AP408" s="3021">
        <f t="shared" si="116"/>
        <v>0</v>
      </c>
      <c r="AQ408" s="3021">
        <f t="shared" si="116"/>
        <v>0</v>
      </c>
      <c r="AR408" s="3021">
        <f t="shared" si="116"/>
        <v>0</v>
      </c>
      <c r="AS408" s="3021">
        <f t="shared" si="116"/>
        <v>0</v>
      </c>
      <c r="AT408" s="3021">
        <f t="shared" si="116"/>
        <v>0</v>
      </c>
      <c r="AU408" s="3021">
        <f t="shared" si="116"/>
        <v>0</v>
      </c>
      <c r="AV408" s="3021">
        <f t="shared" si="116"/>
        <v>0</v>
      </c>
      <c r="AW408" s="3021">
        <f t="shared" si="116"/>
        <v>0</v>
      </c>
      <c r="AX408" s="3022">
        <v>9766</v>
      </c>
      <c r="AY408" s="3055">
        <f t="shared" si="114"/>
        <v>0</v>
      </c>
    </row>
    <row r="409" spans="1:51" ht="45" x14ac:dyDescent="0.2">
      <c r="A409" s="2947"/>
      <c r="B409" s="2957"/>
      <c r="C409" s="2882"/>
      <c r="D409" s="2957"/>
      <c r="E409" s="2882"/>
      <c r="F409" s="2957"/>
      <c r="G409" s="2996" t="s">
        <v>962</v>
      </c>
      <c r="H409" s="2894" t="s">
        <v>3200</v>
      </c>
      <c r="I409" s="2999" t="s">
        <v>2934</v>
      </c>
      <c r="J409" s="3102">
        <f>SUM(K409:N409)</f>
        <v>9766</v>
      </c>
      <c r="K409" s="2987">
        <v>1000</v>
      </c>
      <c r="L409" s="2930">
        <v>2500</v>
      </c>
      <c r="M409" s="2930">
        <v>2500</v>
      </c>
      <c r="N409" s="2930">
        <v>3766</v>
      </c>
      <c r="O409" s="2898"/>
      <c r="P409" s="2898"/>
      <c r="Q409" s="2898"/>
      <c r="R409" s="2898"/>
      <c r="S409" s="2898"/>
      <c r="T409" s="2898"/>
      <c r="U409" s="2898"/>
      <c r="V409" s="2898"/>
      <c r="W409" s="3030"/>
      <c r="X409" s="2983">
        <f t="shared" si="113"/>
        <v>9766</v>
      </c>
      <c r="Y409" s="2949">
        <v>9766</v>
      </c>
      <c r="Z409" s="2992">
        <f>SUM(AA409:AL409)</f>
        <v>0</v>
      </c>
      <c r="AA409" s="2949">
        <v>0</v>
      </c>
      <c r="AB409" s="2949">
        <v>0</v>
      </c>
      <c r="AC409" s="2949">
        <v>0</v>
      </c>
      <c r="AD409" s="2949">
        <v>0</v>
      </c>
      <c r="AE409" s="2949">
        <v>0</v>
      </c>
      <c r="AF409" s="2949">
        <v>0</v>
      </c>
      <c r="AG409" s="2949">
        <v>0</v>
      </c>
      <c r="AH409" s="2949">
        <v>0</v>
      </c>
      <c r="AI409" s="2949">
        <v>0</v>
      </c>
      <c r="AJ409" s="2949">
        <v>0</v>
      </c>
      <c r="AK409" s="2949">
        <v>0</v>
      </c>
      <c r="AL409" s="2949">
        <v>0</v>
      </c>
      <c r="AM409" s="2992">
        <f>SUM(AN409:AW409)</f>
        <v>0</v>
      </c>
      <c r="AN409" s="2949">
        <v>0</v>
      </c>
      <c r="AO409" s="2949">
        <v>0</v>
      </c>
      <c r="AP409" s="2949">
        <v>0</v>
      </c>
      <c r="AQ409" s="2949">
        <v>0</v>
      </c>
      <c r="AR409" s="2949">
        <v>0</v>
      </c>
      <c r="AS409" s="2949">
        <v>0</v>
      </c>
      <c r="AT409" s="2949">
        <v>0</v>
      </c>
      <c r="AU409" s="2949">
        <v>0</v>
      </c>
      <c r="AV409" s="2949">
        <v>0</v>
      </c>
      <c r="AW409" s="2949">
        <v>0</v>
      </c>
      <c r="AX409" s="2891"/>
      <c r="AY409" s="3103">
        <f t="shared" si="114"/>
        <v>0</v>
      </c>
    </row>
    <row r="410" spans="1:51" ht="45" x14ac:dyDescent="0.2">
      <c r="A410" s="2947"/>
      <c r="B410" s="2957"/>
      <c r="C410" s="2882"/>
      <c r="D410" s="2957"/>
      <c r="E410" s="2882"/>
      <c r="F410" s="2957"/>
      <c r="G410" s="2996" t="s">
        <v>964</v>
      </c>
      <c r="H410" s="2894" t="s">
        <v>3201</v>
      </c>
      <c r="I410" s="2999" t="s">
        <v>2934</v>
      </c>
      <c r="J410" s="2888">
        <f>SUM(K410:N410)</f>
        <v>8500</v>
      </c>
      <c r="K410" s="2987">
        <v>500</v>
      </c>
      <c r="L410" s="2930">
        <v>2500</v>
      </c>
      <c r="M410" s="2930">
        <v>2500</v>
      </c>
      <c r="N410" s="2930">
        <v>3000</v>
      </c>
      <c r="O410" s="2898"/>
      <c r="P410" s="2898"/>
      <c r="Q410" s="3017"/>
      <c r="R410" s="3017"/>
      <c r="S410" s="2898"/>
      <c r="T410" s="2898"/>
      <c r="U410" s="2898"/>
      <c r="V410" s="2898"/>
      <c r="W410" s="3030"/>
      <c r="X410" s="2983">
        <f t="shared" si="113"/>
        <v>8500</v>
      </c>
      <c r="Y410" s="2949">
        <v>8500</v>
      </c>
      <c r="Z410" s="2992">
        <f>SUM(AA410:AL410)</f>
        <v>0</v>
      </c>
      <c r="AA410" s="2949">
        <v>0</v>
      </c>
      <c r="AB410" s="2949">
        <v>0</v>
      </c>
      <c r="AC410" s="2949">
        <v>0</v>
      </c>
      <c r="AD410" s="2949">
        <v>0</v>
      </c>
      <c r="AE410" s="2949">
        <v>0</v>
      </c>
      <c r="AF410" s="2949">
        <v>0</v>
      </c>
      <c r="AG410" s="2949">
        <v>0</v>
      </c>
      <c r="AH410" s="2949">
        <v>0</v>
      </c>
      <c r="AI410" s="2949">
        <v>0</v>
      </c>
      <c r="AJ410" s="2949">
        <v>0</v>
      </c>
      <c r="AK410" s="2949">
        <v>0</v>
      </c>
      <c r="AL410" s="2949">
        <v>0</v>
      </c>
      <c r="AM410" s="2992">
        <f>SUM(AN410:AW410)</f>
        <v>0</v>
      </c>
      <c r="AN410" s="2949">
        <v>0</v>
      </c>
      <c r="AO410" s="2949">
        <v>0</v>
      </c>
      <c r="AP410" s="2949">
        <v>0</v>
      </c>
      <c r="AQ410" s="2949">
        <v>0</v>
      </c>
      <c r="AR410" s="2949">
        <v>0</v>
      </c>
      <c r="AS410" s="2949">
        <v>0</v>
      </c>
      <c r="AT410" s="2949">
        <v>0</v>
      </c>
      <c r="AU410" s="2949">
        <v>0</v>
      </c>
      <c r="AV410" s="2949">
        <v>0</v>
      </c>
      <c r="AW410" s="2949">
        <v>0</v>
      </c>
      <c r="AX410" s="2891"/>
      <c r="AY410" s="3103">
        <f t="shared" si="114"/>
        <v>0</v>
      </c>
    </row>
    <row r="411" spans="1:51" s="3023" customFormat="1" ht="99" x14ac:dyDescent="0.2">
      <c r="A411" s="2947"/>
      <c r="B411" s="2957"/>
      <c r="C411" s="2882">
        <v>3043988</v>
      </c>
      <c r="D411" s="2957" t="s">
        <v>968</v>
      </c>
      <c r="E411" s="2882">
        <v>5000099</v>
      </c>
      <c r="F411" s="2957" t="s">
        <v>969</v>
      </c>
      <c r="G411" s="2980" t="s">
        <v>3202</v>
      </c>
      <c r="H411" s="2981" t="s">
        <v>3203</v>
      </c>
      <c r="I411" s="2887" t="s">
        <v>82</v>
      </c>
      <c r="J411" s="2982">
        <f>+J414</f>
        <v>600</v>
      </c>
      <c r="K411" s="2982">
        <f>+K414</f>
        <v>50</v>
      </c>
      <c r="L411" s="2982">
        <f>+L414</f>
        <v>200</v>
      </c>
      <c r="M411" s="2982">
        <f>+M414</f>
        <v>200</v>
      </c>
      <c r="N411" s="2982">
        <f>+N414</f>
        <v>150</v>
      </c>
      <c r="O411" s="3057">
        <v>148</v>
      </c>
      <c r="P411" s="2890">
        <v>309562.40000000002</v>
      </c>
      <c r="Q411" s="2890">
        <v>0</v>
      </c>
      <c r="R411" s="2890">
        <v>0</v>
      </c>
      <c r="S411" s="2890">
        <v>0</v>
      </c>
      <c r="T411" s="2890">
        <v>0</v>
      </c>
      <c r="U411" s="2890">
        <f>+Q411-P411</f>
        <v>-309562.40000000002</v>
      </c>
      <c r="V411" s="2890">
        <v>0</v>
      </c>
      <c r="W411" s="3020"/>
      <c r="X411" s="3020">
        <f t="shared" si="113"/>
        <v>600</v>
      </c>
      <c r="Y411" s="3021">
        <f t="shared" ref="Y411:AW411" si="117">+Y414</f>
        <v>0</v>
      </c>
      <c r="Z411" s="3021">
        <f t="shared" si="117"/>
        <v>320</v>
      </c>
      <c r="AA411" s="3021">
        <f t="shared" si="117"/>
        <v>40</v>
      </c>
      <c r="AB411" s="3021">
        <f t="shared" si="117"/>
        <v>20</v>
      </c>
      <c r="AC411" s="3021">
        <f t="shared" si="117"/>
        <v>20</v>
      </c>
      <c r="AD411" s="3021">
        <f t="shared" si="117"/>
        <v>20</v>
      </c>
      <c r="AE411" s="3021">
        <f t="shared" si="117"/>
        <v>25</v>
      </c>
      <c r="AF411" s="3021">
        <f t="shared" si="117"/>
        <v>25</v>
      </c>
      <c r="AG411" s="3021">
        <f t="shared" si="117"/>
        <v>25</v>
      </c>
      <c r="AH411" s="3021">
        <f t="shared" si="117"/>
        <v>35</v>
      </c>
      <c r="AI411" s="3021">
        <f t="shared" si="117"/>
        <v>30</v>
      </c>
      <c r="AJ411" s="3021">
        <f t="shared" si="117"/>
        <v>20</v>
      </c>
      <c r="AK411" s="3021">
        <f t="shared" si="117"/>
        <v>30</v>
      </c>
      <c r="AL411" s="3021">
        <f t="shared" si="117"/>
        <v>30</v>
      </c>
      <c r="AM411" s="3021">
        <f t="shared" si="117"/>
        <v>280</v>
      </c>
      <c r="AN411" s="3021">
        <f t="shared" si="117"/>
        <v>40</v>
      </c>
      <c r="AO411" s="3021">
        <f t="shared" si="117"/>
        <v>30</v>
      </c>
      <c r="AP411" s="3021">
        <f t="shared" si="117"/>
        <v>20</v>
      </c>
      <c r="AQ411" s="3021">
        <f t="shared" si="117"/>
        <v>25</v>
      </c>
      <c r="AR411" s="3021">
        <f t="shared" si="117"/>
        <v>30</v>
      </c>
      <c r="AS411" s="3021">
        <f t="shared" si="117"/>
        <v>40</v>
      </c>
      <c r="AT411" s="3021">
        <f t="shared" si="117"/>
        <v>30</v>
      </c>
      <c r="AU411" s="3021">
        <f t="shared" si="117"/>
        <v>20</v>
      </c>
      <c r="AV411" s="3021">
        <f t="shared" si="117"/>
        <v>20</v>
      </c>
      <c r="AW411" s="3021">
        <f t="shared" si="117"/>
        <v>25</v>
      </c>
      <c r="AX411" s="3022">
        <v>1585</v>
      </c>
      <c r="AY411" s="3055">
        <f t="shared" si="114"/>
        <v>0</v>
      </c>
    </row>
    <row r="412" spans="1:51" ht="27" x14ac:dyDescent="0.2">
      <c r="A412" s="2947"/>
      <c r="B412" s="2957"/>
      <c r="C412" s="2882"/>
      <c r="D412" s="2957"/>
      <c r="E412" s="2882"/>
      <c r="F412" s="2957"/>
      <c r="G412" s="2996" t="s">
        <v>970</v>
      </c>
      <c r="H412" s="2894" t="s">
        <v>3204</v>
      </c>
      <c r="I412" s="2896"/>
      <c r="J412" s="2962">
        <f>SUM(K412:N412)</f>
        <v>600</v>
      </c>
      <c r="K412" s="3105">
        <v>50</v>
      </c>
      <c r="L412" s="3105">
        <v>200</v>
      </c>
      <c r="M412" s="3105">
        <v>200</v>
      </c>
      <c r="N412" s="3105">
        <v>150</v>
      </c>
      <c r="O412" s="2959"/>
      <c r="P412" s="2959"/>
      <c r="Q412" s="2959"/>
      <c r="R412" s="2959"/>
      <c r="S412" s="2959"/>
      <c r="T412" s="2959"/>
      <c r="U412" s="2959"/>
      <c r="V412" s="2959"/>
      <c r="W412" s="2960"/>
      <c r="X412" s="2983">
        <f t="shared" si="113"/>
        <v>600</v>
      </c>
      <c r="Y412" s="2949">
        <v>0</v>
      </c>
      <c r="Z412" s="2992">
        <f>SUM(AA412:AL412)</f>
        <v>320</v>
      </c>
      <c r="AA412" s="3106">
        <v>100</v>
      </c>
      <c r="AB412" s="3106">
        <v>12</v>
      </c>
      <c r="AC412" s="3106">
        <v>12</v>
      </c>
      <c r="AD412" s="3106">
        <v>12</v>
      </c>
      <c r="AE412" s="3106">
        <v>20</v>
      </c>
      <c r="AF412" s="3106">
        <v>12</v>
      </c>
      <c r="AG412" s="3106">
        <v>20</v>
      </c>
      <c r="AH412" s="3107">
        <v>52</v>
      </c>
      <c r="AI412" s="3106">
        <v>20</v>
      </c>
      <c r="AJ412" s="3106">
        <v>20</v>
      </c>
      <c r="AK412" s="3106">
        <v>20</v>
      </c>
      <c r="AL412" s="3106">
        <v>20</v>
      </c>
      <c r="AM412" s="2992">
        <f>SUM(AN412:AW412)</f>
        <v>280</v>
      </c>
      <c r="AN412" s="3106">
        <v>100</v>
      </c>
      <c r="AO412" s="3106">
        <v>20</v>
      </c>
      <c r="AP412" s="3106">
        <v>12</v>
      </c>
      <c r="AQ412" s="3106">
        <v>20</v>
      </c>
      <c r="AR412" s="3106">
        <v>20</v>
      </c>
      <c r="AS412" s="3107">
        <v>52</v>
      </c>
      <c r="AT412" s="3106">
        <v>20</v>
      </c>
      <c r="AU412" s="3106">
        <v>12</v>
      </c>
      <c r="AV412" s="3106">
        <v>12</v>
      </c>
      <c r="AW412" s="3106">
        <v>12</v>
      </c>
      <c r="AX412" s="2891"/>
      <c r="AY412" s="3103">
        <f t="shared" si="114"/>
        <v>0</v>
      </c>
    </row>
    <row r="413" spans="1:51" ht="45" x14ac:dyDescent="0.2">
      <c r="A413" s="2947"/>
      <c r="B413" s="2957"/>
      <c r="C413" s="2882"/>
      <c r="D413" s="2957"/>
      <c r="E413" s="2882"/>
      <c r="F413" s="2957"/>
      <c r="G413" s="2996" t="s">
        <v>972</v>
      </c>
      <c r="H413" s="2894" t="s">
        <v>3205</v>
      </c>
      <c r="I413" s="2896"/>
      <c r="J413" s="2962">
        <f>SUM(K413:N413)</f>
        <v>600</v>
      </c>
      <c r="K413" s="3105">
        <v>50</v>
      </c>
      <c r="L413" s="3105">
        <v>200</v>
      </c>
      <c r="M413" s="3105">
        <v>200</v>
      </c>
      <c r="N413" s="3105">
        <v>150</v>
      </c>
      <c r="O413" s="2959"/>
      <c r="P413" s="2959"/>
      <c r="Q413" s="2959"/>
      <c r="R413" s="2959"/>
      <c r="S413" s="2959"/>
      <c r="T413" s="2959"/>
      <c r="U413" s="2959"/>
      <c r="V413" s="2959"/>
      <c r="W413" s="2960"/>
      <c r="X413" s="2983">
        <f t="shared" si="113"/>
        <v>600</v>
      </c>
      <c r="Y413" s="2949">
        <v>0</v>
      </c>
      <c r="Z413" s="2992">
        <f>SUM(AA413:AL413)</f>
        <v>320</v>
      </c>
      <c r="AA413" s="3106">
        <v>100</v>
      </c>
      <c r="AB413" s="3106">
        <v>12</v>
      </c>
      <c r="AC413" s="3106">
        <v>12</v>
      </c>
      <c r="AD413" s="3106">
        <v>12</v>
      </c>
      <c r="AE413" s="3106">
        <v>20</v>
      </c>
      <c r="AF413" s="3106">
        <v>12</v>
      </c>
      <c r="AG413" s="3106">
        <v>20</v>
      </c>
      <c r="AH413" s="3107">
        <v>52</v>
      </c>
      <c r="AI413" s="3106">
        <v>20</v>
      </c>
      <c r="AJ413" s="3106">
        <v>20</v>
      </c>
      <c r="AK413" s="3106">
        <v>20</v>
      </c>
      <c r="AL413" s="3106">
        <v>20</v>
      </c>
      <c r="AM413" s="2992">
        <f>SUM(AN413:AW413)</f>
        <v>280</v>
      </c>
      <c r="AN413" s="3106">
        <v>100</v>
      </c>
      <c r="AO413" s="3106">
        <v>20</v>
      </c>
      <c r="AP413" s="3106">
        <v>12</v>
      </c>
      <c r="AQ413" s="3106">
        <v>20</v>
      </c>
      <c r="AR413" s="3106">
        <v>20</v>
      </c>
      <c r="AS413" s="3107">
        <v>52</v>
      </c>
      <c r="AT413" s="3106">
        <v>20</v>
      </c>
      <c r="AU413" s="3106">
        <v>12</v>
      </c>
      <c r="AV413" s="3106">
        <v>12</v>
      </c>
      <c r="AW413" s="3106">
        <v>12</v>
      </c>
      <c r="AX413" s="2891"/>
      <c r="AY413" s="3103">
        <f t="shared" si="114"/>
        <v>0</v>
      </c>
    </row>
    <row r="414" spans="1:51" ht="54" x14ac:dyDescent="0.2">
      <c r="A414" s="2947"/>
      <c r="B414" s="2957"/>
      <c r="C414" s="2882"/>
      <c r="D414" s="2957"/>
      <c r="E414" s="2882"/>
      <c r="F414" s="2957"/>
      <c r="G414" s="2996" t="s">
        <v>975</v>
      </c>
      <c r="H414" s="2894" t="s">
        <v>3206</v>
      </c>
      <c r="I414" s="2896"/>
      <c r="J414" s="3108">
        <f>SUM(K414:N414)</f>
        <v>600</v>
      </c>
      <c r="K414" s="3105">
        <v>50</v>
      </c>
      <c r="L414" s="3105">
        <v>200</v>
      </c>
      <c r="M414" s="3105">
        <v>200</v>
      </c>
      <c r="N414" s="3105">
        <v>150</v>
      </c>
      <c r="O414" s="2959"/>
      <c r="P414" s="2959"/>
      <c r="Q414" s="2959"/>
      <c r="R414" s="2959"/>
      <c r="S414" s="2959"/>
      <c r="T414" s="2959"/>
      <c r="U414" s="2959"/>
      <c r="V414" s="2959"/>
      <c r="W414" s="2960"/>
      <c r="X414" s="2983">
        <f t="shared" si="113"/>
        <v>600</v>
      </c>
      <c r="Y414" s="2949">
        <v>0</v>
      </c>
      <c r="Z414" s="2992">
        <f>SUM(AA414:AL414)</f>
        <v>320</v>
      </c>
      <c r="AA414" s="3109">
        <v>40</v>
      </c>
      <c r="AB414" s="3109">
        <v>20</v>
      </c>
      <c r="AC414" s="3109">
        <v>20</v>
      </c>
      <c r="AD414" s="3109">
        <v>20</v>
      </c>
      <c r="AE414" s="3109">
        <v>25</v>
      </c>
      <c r="AF414" s="3109">
        <v>25</v>
      </c>
      <c r="AG414" s="3109">
        <v>25</v>
      </c>
      <c r="AH414" s="3109">
        <v>35</v>
      </c>
      <c r="AI414" s="3109">
        <v>30</v>
      </c>
      <c r="AJ414" s="3109">
        <v>20</v>
      </c>
      <c r="AK414" s="3109">
        <v>30</v>
      </c>
      <c r="AL414" s="3109">
        <v>30</v>
      </c>
      <c r="AM414" s="2992">
        <f>SUM(AN414:AW414)</f>
        <v>280</v>
      </c>
      <c r="AN414" s="3109">
        <v>40</v>
      </c>
      <c r="AO414" s="3109">
        <v>30</v>
      </c>
      <c r="AP414" s="3109">
        <v>20</v>
      </c>
      <c r="AQ414" s="3109">
        <v>25</v>
      </c>
      <c r="AR414" s="3109">
        <v>30</v>
      </c>
      <c r="AS414" s="3109">
        <v>40</v>
      </c>
      <c r="AT414" s="3109">
        <v>30</v>
      </c>
      <c r="AU414" s="3109">
        <v>20</v>
      </c>
      <c r="AV414" s="3109">
        <v>20</v>
      </c>
      <c r="AW414" s="3109">
        <v>25</v>
      </c>
      <c r="AX414" s="2891"/>
      <c r="AY414" s="3103">
        <f t="shared" si="114"/>
        <v>0</v>
      </c>
    </row>
    <row r="415" spans="1:51" ht="59.25" customHeight="1" x14ac:dyDescent="0.2">
      <c r="A415" s="2947"/>
      <c r="B415" s="2957"/>
      <c r="C415" s="2882"/>
      <c r="D415" s="2957"/>
      <c r="E415" s="2882"/>
      <c r="F415" s="2957"/>
      <c r="G415" s="2996" t="s">
        <v>977</v>
      </c>
      <c r="H415" s="2894" t="s">
        <v>3207</v>
      </c>
      <c r="I415" s="2903"/>
      <c r="J415" s="2962">
        <f>SUM(K415:N415)</f>
        <v>60</v>
      </c>
      <c r="K415" s="3105">
        <v>10</v>
      </c>
      <c r="L415" s="3105">
        <v>15</v>
      </c>
      <c r="M415" s="3105">
        <v>15</v>
      </c>
      <c r="N415" s="3105">
        <v>20</v>
      </c>
      <c r="O415" s="2959"/>
      <c r="P415" s="2959"/>
      <c r="Q415" s="2959"/>
      <c r="R415" s="2959"/>
      <c r="S415" s="2959"/>
      <c r="T415" s="2959"/>
      <c r="U415" s="2959"/>
      <c r="V415" s="2959"/>
      <c r="W415" s="2960"/>
      <c r="X415" s="2983">
        <f t="shared" si="113"/>
        <v>60</v>
      </c>
      <c r="Y415" s="2949">
        <v>0</v>
      </c>
      <c r="Z415" s="2992">
        <f>SUM(AA415:AL415)</f>
        <v>30</v>
      </c>
      <c r="AA415" s="3110">
        <v>20</v>
      </c>
      <c r="AB415" s="3110">
        <v>0</v>
      </c>
      <c r="AC415" s="3110">
        <v>0</v>
      </c>
      <c r="AD415" s="3110">
        <v>0</v>
      </c>
      <c r="AE415" s="3110">
        <v>0</v>
      </c>
      <c r="AF415" s="3110">
        <v>0</v>
      </c>
      <c r="AG415" s="3110">
        <v>0</v>
      </c>
      <c r="AH415" s="3110">
        <v>10</v>
      </c>
      <c r="AI415" s="3110">
        <v>0</v>
      </c>
      <c r="AJ415" s="3110">
        <v>0</v>
      </c>
      <c r="AK415" s="3110">
        <v>0</v>
      </c>
      <c r="AL415" s="3110">
        <v>0</v>
      </c>
      <c r="AM415" s="2992">
        <f>SUM(AN415:AW415)</f>
        <v>30</v>
      </c>
      <c r="AN415" s="3110">
        <v>20</v>
      </c>
      <c r="AO415" s="3110">
        <v>0</v>
      </c>
      <c r="AP415" s="3110">
        <v>0</v>
      </c>
      <c r="AQ415" s="3110">
        <v>0</v>
      </c>
      <c r="AR415" s="3110">
        <v>0</v>
      </c>
      <c r="AS415" s="3110">
        <v>10</v>
      </c>
      <c r="AT415" s="3110">
        <v>0</v>
      </c>
      <c r="AU415" s="3110">
        <v>0</v>
      </c>
      <c r="AV415" s="3110">
        <v>0</v>
      </c>
      <c r="AW415" s="3110">
        <v>0</v>
      </c>
      <c r="AX415" s="2891"/>
      <c r="AY415" s="3103">
        <f t="shared" si="114"/>
        <v>0</v>
      </c>
    </row>
    <row r="416" spans="1:51" s="3023" customFormat="1" ht="90" x14ac:dyDescent="0.2">
      <c r="A416" s="2947"/>
      <c r="B416" s="2957"/>
      <c r="C416" s="2882">
        <v>3043989</v>
      </c>
      <c r="D416" s="2957" t="s">
        <v>979</v>
      </c>
      <c r="E416" s="2882">
        <v>50000100</v>
      </c>
      <c r="F416" s="2957" t="s">
        <v>980</v>
      </c>
      <c r="G416" s="2980" t="s">
        <v>3208</v>
      </c>
      <c r="H416" s="2981" t="s">
        <v>3209</v>
      </c>
      <c r="I416" s="2887" t="s">
        <v>73</v>
      </c>
      <c r="J416" s="2982">
        <f>+J417</f>
        <v>84</v>
      </c>
      <c r="K416" s="2982">
        <f>+K417</f>
        <v>10</v>
      </c>
      <c r="L416" s="2982">
        <f>+L417</f>
        <v>68</v>
      </c>
      <c r="M416" s="2982">
        <f>+M417</f>
        <v>6</v>
      </c>
      <c r="N416" s="2982">
        <f>+N417</f>
        <v>0</v>
      </c>
      <c r="O416" s="3057">
        <v>149</v>
      </c>
      <c r="P416" s="2890">
        <v>116104.72</v>
      </c>
      <c r="Q416" s="2890">
        <v>0</v>
      </c>
      <c r="R416" s="2890">
        <v>0</v>
      </c>
      <c r="S416" s="2890">
        <v>0</v>
      </c>
      <c r="T416" s="2890">
        <v>0</v>
      </c>
      <c r="U416" s="2890">
        <f>+Q416-P416</f>
        <v>-116104.72</v>
      </c>
      <c r="V416" s="2890">
        <v>0</v>
      </c>
      <c r="W416" s="3020"/>
      <c r="X416" s="3020">
        <f t="shared" si="113"/>
        <v>84</v>
      </c>
      <c r="Y416" s="3021">
        <f t="shared" ref="Y416:AW416" si="118">+Y417</f>
        <v>0</v>
      </c>
      <c r="Z416" s="3021">
        <f t="shared" si="118"/>
        <v>43</v>
      </c>
      <c r="AA416" s="3021">
        <f t="shared" si="118"/>
        <v>6</v>
      </c>
      <c r="AB416" s="3021">
        <f t="shared" si="118"/>
        <v>2</v>
      </c>
      <c r="AC416" s="3021">
        <f t="shared" si="118"/>
        <v>3</v>
      </c>
      <c r="AD416" s="3021">
        <f t="shared" si="118"/>
        <v>2</v>
      </c>
      <c r="AE416" s="3021">
        <f t="shared" si="118"/>
        <v>3</v>
      </c>
      <c r="AF416" s="3021">
        <f t="shared" si="118"/>
        <v>3</v>
      </c>
      <c r="AG416" s="3021">
        <f t="shared" si="118"/>
        <v>5</v>
      </c>
      <c r="AH416" s="3021">
        <f t="shared" si="118"/>
        <v>4</v>
      </c>
      <c r="AI416" s="3021">
        <f t="shared" si="118"/>
        <v>5</v>
      </c>
      <c r="AJ416" s="3021">
        <f t="shared" si="118"/>
        <v>4</v>
      </c>
      <c r="AK416" s="3021">
        <f t="shared" si="118"/>
        <v>3</v>
      </c>
      <c r="AL416" s="3021">
        <f t="shared" si="118"/>
        <v>3</v>
      </c>
      <c r="AM416" s="3021">
        <f t="shared" si="118"/>
        <v>41</v>
      </c>
      <c r="AN416" s="3021">
        <f t="shared" si="118"/>
        <v>9</v>
      </c>
      <c r="AO416" s="3021">
        <f t="shared" si="118"/>
        <v>4</v>
      </c>
      <c r="AP416" s="3021">
        <f t="shared" si="118"/>
        <v>2</v>
      </c>
      <c r="AQ416" s="3021">
        <f t="shared" si="118"/>
        <v>3</v>
      </c>
      <c r="AR416" s="3021">
        <f t="shared" si="118"/>
        <v>5</v>
      </c>
      <c r="AS416" s="3021">
        <f t="shared" si="118"/>
        <v>7</v>
      </c>
      <c r="AT416" s="3021">
        <f t="shared" si="118"/>
        <v>5</v>
      </c>
      <c r="AU416" s="3021">
        <f t="shared" si="118"/>
        <v>2</v>
      </c>
      <c r="AV416" s="3021">
        <f t="shared" si="118"/>
        <v>2</v>
      </c>
      <c r="AW416" s="3021">
        <f t="shared" si="118"/>
        <v>2</v>
      </c>
      <c r="AX416" s="3022">
        <v>84</v>
      </c>
      <c r="AY416" s="3103">
        <f t="shared" si="114"/>
        <v>0</v>
      </c>
    </row>
    <row r="417" spans="1:51" ht="45" x14ac:dyDescent="0.2">
      <c r="A417" s="2947"/>
      <c r="B417" s="2957"/>
      <c r="C417" s="2882"/>
      <c r="D417" s="2957"/>
      <c r="E417" s="2882"/>
      <c r="F417" s="2957"/>
      <c r="G417" s="3111" t="s">
        <v>981</v>
      </c>
      <c r="H417" s="2894" t="s">
        <v>3210</v>
      </c>
      <c r="I417" s="2903"/>
      <c r="J417" s="3108">
        <f>SUM(K417:N417)</f>
        <v>84</v>
      </c>
      <c r="K417" s="3109">
        <v>10</v>
      </c>
      <c r="L417" s="3109">
        <v>68</v>
      </c>
      <c r="M417" s="3109">
        <v>6</v>
      </c>
      <c r="N417" s="3109">
        <v>0</v>
      </c>
      <c r="O417" s="2898"/>
      <c r="P417" s="2898"/>
      <c r="Q417" s="2898"/>
      <c r="R417" s="2898"/>
      <c r="S417" s="2898"/>
      <c r="T417" s="2898"/>
      <c r="U417" s="2898"/>
      <c r="V417" s="2898"/>
      <c r="W417" s="3030"/>
      <c r="X417" s="2983">
        <f t="shared" si="113"/>
        <v>84</v>
      </c>
      <c r="Y417" s="2949">
        <v>0</v>
      </c>
      <c r="Z417" s="2992">
        <f>SUM(AA417:AL417)</f>
        <v>43</v>
      </c>
      <c r="AA417" s="3110">
        <v>6</v>
      </c>
      <c r="AB417" s="3110">
        <v>2</v>
      </c>
      <c r="AC417" s="3110">
        <v>3</v>
      </c>
      <c r="AD417" s="3110">
        <v>2</v>
      </c>
      <c r="AE417" s="3110">
        <v>3</v>
      </c>
      <c r="AF417" s="3110">
        <v>3</v>
      </c>
      <c r="AG417" s="3110">
        <v>5</v>
      </c>
      <c r="AH417" s="3110">
        <v>4</v>
      </c>
      <c r="AI417" s="3110">
        <v>5</v>
      </c>
      <c r="AJ417" s="3110">
        <v>4</v>
      </c>
      <c r="AK417" s="3110">
        <v>3</v>
      </c>
      <c r="AL417" s="3110">
        <v>3</v>
      </c>
      <c r="AM417" s="2992">
        <f>SUM(AN417:AW417)</f>
        <v>41</v>
      </c>
      <c r="AN417" s="3110">
        <v>9</v>
      </c>
      <c r="AO417" s="3110">
        <v>4</v>
      </c>
      <c r="AP417" s="3110">
        <v>2</v>
      </c>
      <c r="AQ417" s="3110">
        <v>3</v>
      </c>
      <c r="AR417" s="3110">
        <v>5</v>
      </c>
      <c r="AS417" s="3110">
        <v>7</v>
      </c>
      <c r="AT417" s="3110">
        <v>5</v>
      </c>
      <c r="AU417" s="3110">
        <v>2</v>
      </c>
      <c r="AV417" s="3110">
        <v>2</v>
      </c>
      <c r="AW417" s="3110">
        <v>2</v>
      </c>
      <c r="AX417" s="2891"/>
      <c r="AY417" s="3103">
        <f t="shared" si="114"/>
        <v>0</v>
      </c>
    </row>
    <row r="418" spans="1:51" ht="63" x14ac:dyDescent="0.2">
      <c r="A418" s="2947"/>
      <c r="B418" s="2957"/>
      <c r="C418" s="2882"/>
      <c r="D418" s="2957"/>
      <c r="E418" s="2882"/>
      <c r="F418" s="2957"/>
      <c r="G418" s="3111" t="s">
        <v>983</v>
      </c>
      <c r="H418" s="2894" t="s">
        <v>3211</v>
      </c>
      <c r="I418" s="2935" t="s">
        <v>2777</v>
      </c>
      <c r="J418" s="2962">
        <f>SUM(K418:N418)</f>
        <v>216</v>
      </c>
      <c r="K418" s="3105">
        <v>0</v>
      </c>
      <c r="L418" s="3105">
        <v>156</v>
      </c>
      <c r="M418" s="3105">
        <v>60</v>
      </c>
      <c r="N418" s="3105">
        <v>0</v>
      </c>
      <c r="O418" s="2898"/>
      <c r="P418" s="2898"/>
      <c r="Q418" s="2898"/>
      <c r="R418" s="2898"/>
      <c r="S418" s="2898"/>
      <c r="T418" s="2898"/>
      <c r="U418" s="2898"/>
      <c r="V418" s="2898"/>
      <c r="W418" s="3030"/>
      <c r="X418" s="2983">
        <f t="shared" si="113"/>
        <v>216</v>
      </c>
      <c r="Y418" s="2949">
        <v>0</v>
      </c>
      <c r="Z418" s="2992">
        <f>SUM(AA418:AL418)</f>
        <v>115</v>
      </c>
      <c r="AA418" s="3110">
        <v>30</v>
      </c>
      <c r="AB418" s="3110">
        <v>4</v>
      </c>
      <c r="AC418" s="3110">
        <v>4</v>
      </c>
      <c r="AD418" s="3110">
        <v>4</v>
      </c>
      <c r="AE418" s="3110">
        <v>6</v>
      </c>
      <c r="AF418" s="3110">
        <v>5</v>
      </c>
      <c r="AG418" s="3110">
        <v>10</v>
      </c>
      <c r="AH418" s="3110">
        <v>15</v>
      </c>
      <c r="AI418" s="3110">
        <v>12</v>
      </c>
      <c r="AJ418" s="3110">
        <v>7</v>
      </c>
      <c r="AK418" s="3110">
        <v>8</v>
      </c>
      <c r="AL418" s="3110">
        <v>10</v>
      </c>
      <c r="AM418" s="2992">
        <f>SUM(AN418:AW418)</f>
        <v>101</v>
      </c>
      <c r="AN418" s="3110">
        <v>35</v>
      </c>
      <c r="AO418" s="3110">
        <v>8</v>
      </c>
      <c r="AP418" s="3110">
        <v>5</v>
      </c>
      <c r="AQ418" s="3110">
        <v>6</v>
      </c>
      <c r="AR418" s="3110">
        <v>10</v>
      </c>
      <c r="AS418" s="3110">
        <v>15</v>
      </c>
      <c r="AT418" s="3110">
        <v>9</v>
      </c>
      <c r="AU418" s="3110">
        <v>6</v>
      </c>
      <c r="AV418" s="3110">
        <v>3</v>
      </c>
      <c r="AW418" s="3110">
        <v>4</v>
      </c>
      <c r="AX418" s="2891"/>
      <c r="AY418" s="3103">
        <f t="shared" si="114"/>
        <v>0</v>
      </c>
    </row>
    <row r="419" spans="1:51" ht="63" x14ac:dyDescent="0.2">
      <c r="A419" s="2947"/>
      <c r="B419" s="2957"/>
      <c r="C419" s="2882"/>
      <c r="D419" s="2957"/>
      <c r="E419" s="2882"/>
      <c r="F419" s="2957"/>
      <c r="G419" s="3111" t="s">
        <v>985</v>
      </c>
      <c r="H419" s="2894" t="s">
        <v>3212</v>
      </c>
      <c r="I419" s="2935" t="s">
        <v>2779</v>
      </c>
      <c r="J419" s="2962">
        <f>SUM(K419:N419)</f>
        <v>84</v>
      </c>
      <c r="K419" s="3105">
        <v>0</v>
      </c>
      <c r="L419" s="3105">
        <v>50</v>
      </c>
      <c r="M419" s="3105">
        <v>34</v>
      </c>
      <c r="N419" s="3105">
        <v>0</v>
      </c>
      <c r="O419" s="2898"/>
      <c r="P419" s="2898"/>
      <c r="Q419" s="2898"/>
      <c r="R419" s="2898"/>
      <c r="S419" s="2898"/>
      <c r="T419" s="2898"/>
      <c r="U419" s="2898"/>
      <c r="V419" s="2898"/>
      <c r="W419" s="3030"/>
      <c r="X419" s="2983">
        <f t="shared" si="113"/>
        <v>84</v>
      </c>
      <c r="Y419" s="2949">
        <v>0</v>
      </c>
      <c r="Z419" s="2992">
        <f>SUM(AA419:AL419)</f>
        <v>43</v>
      </c>
      <c r="AA419" s="3110">
        <v>6</v>
      </c>
      <c r="AB419" s="3110">
        <v>2</v>
      </c>
      <c r="AC419" s="3110">
        <v>3</v>
      </c>
      <c r="AD419" s="3110">
        <v>2</v>
      </c>
      <c r="AE419" s="3110">
        <v>3</v>
      </c>
      <c r="AF419" s="3110">
        <v>3</v>
      </c>
      <c r="AG419" s="3110">
        <v>5</v>
      </c>
      <c r="AH419" s="3110">
        <v>4</v>
      </c>
      <c r="AI419" s="3110">
        <v>5</v>
      </c>
      <c r="AJ419" s="3110">
        <v>4</v>
      </c>
      <c r="AK419" s="3110">
        <v>3</v>
      </c>
      <c r="AL419" s="3110">
        <v>3</v>
      </c>
      <c r="AM419" s="2992">
        <f>SUM(AN419:AW419)</f>
        <v>41</v>
      </c>
      <c r="AN419" s="3110">
        <v>9</v>
      </c>
      <c r="AO419" s="3110">
        <v>4</v>
      </c>
      <c r="AP419" s="3110">
        <v>2</v>
      </c>
      <c r="AQ419" s="3110">
        <v>3</v>
      </c>
      <c r="AR419" s="3110">
        <v>5</v>
      </c>
      <c r="AS419" s="3110">
        <v>7</v>
      </c>
      <c r="AT419" s="3110">
        <v>5</v>
      </c>
      <c r="AU419" s="3110">
        <v>2</v>
      </c>
      <c r="AV419" s="3110">
        <v>2</v>
      </c>
      <c r="AW419" s="3110">
        <v>2</v>
      </c>
      <c r="AX419" s="2891"/>
      <c r="AY419" s="3103">
        <f t="shared" si="114"/>
        <v>0</v>
      </c>
    </row>
    <row r="420" spans="1:51" s="3023" customFormat="1" ht="81" x14ac:dyDescent="0.2">
      <c r="A420" s="2947"/>
      <c r="B420" s="2957"/>
      <c r="C420" s="2882">
        <v>3043990</v>
      </c>
      <c r="D420" s="2957" t="s">
        <v>988</v>
      </c>
      <c r="E420" s="2882">
        <v>50000101</v>
      </c>
      <c r="F420" s="2957" t="s">
        <v>987</v>
      </c>
      <c r="G420" s="2980" t="s">
        <v>3213</v>
      </c>
      <c r="H420" s="2981" t="s">
        <v>3214</v>
      </c>
      <c r="I420" s="3033" t="s">
        <v>57</v>
      </c>
      <c r="J420" s="2982">
        <f>+J422</f>
        <v>2</v>
      </c>
      <c r="K420" s="2982">
        <f>+K422</f>
        <v>0</v>
      </c>
      <c r="L420" s="2982">
        <f>+L422</f>
        <v>0</v>
      </c>
      <c r="M420" s="2982">
        <f>+M422</f>
        <v>2</v>
      </c>
      <c r="N420" s="2982">
        <f>+N422</f>
        <v>0</v>
      </c>
      <c r="O420" s="3057">
        <v>80</v>
      </c>
      <c r="P420" s="2890">
        <v>89116.52</v>
      </c>
      <c r="Q420" s="2890">
        <v>1625</v>
      </c>
      <c r="R420" s="2890">
        <v>0</v>
      </c>
      <c r="S420" s="2890">
        <v>0</v>
      </c>
      <c r="T420" s="2890">
        <v>0</v>
      </c>
      <c r="U420" s="2890">
        <f>+Q420-P420</f>
        <v>-87491.520000000004</v>
      </c>
      <c r="V420" s="2890">
        <v>0</v>
      </c>
      <c r="W420" s="3020"/>
      <c r="X420" s="3020">
        <f t="shared" si="113"/>
        <v>2</v>
      </c>
      <c r="Y420" s="3021">
        <f t="shared" ref="Y420:AW420" si="119">+Y422</f>
        <v>0</v>
      </c>
      <c r="Z420" s="3021">
        <f t="shared" si="119"/>
        <v>1</v>
      </c>
      <c r="AA420" s="3021">
        <f t="shared" si="119"/>
        <v>1</v>
      </c>
      <c r="AB420" s="3021">
        <f t="shared" si="119"/>
        <v>0</v>
      </c>
      <c r="AC420" s="3021">
        <f t="shared" si="119"/>
        <v>0</v>
      </c>
      <c r="AD420" s="3021">
        <f t="shared" si="119"/>
        <v>0</v>
      </c>
      <c r="AE420" s="3021">
        <f t="shared" si="119"/>
        <v>0</v>
      </c>
      <c r="AF420" s="3021">
        <f t="shared" si="119"/>
        <v>0</v>
      </c>
      <c r="AG420" s="3021">
        <f t="shared" si="119"/>
        <v>0</v>
      </c>
      <c r="AH420" s="3021">
        <f t="shared" si="119"/>
        <v>0</v>
      </c>
      <c r="AI420" s="3021">
        <f t="shared" si="119"/>
        <v>0</v>
      </c>
      <c r="AJ420" s="3021">
        <f t="shared" si="119"/>
        <v>0</v>
      </c>
      <c r="AK420" s="3021">
        <f t="shared" si="119"/>
        <v>0</v>
      </c>
      <c r="AL420" s="3021">
        <f t="shared" si="119"/>
        <v>0</v>
      </c>
      <c r="AM420" s="3021">
        <f t="shared" si="119"/>
        <v>1</v>
      </c>
      <c r="AN420" s="3021">
        <f t="shared" si="119"/>
        <v>1</v>
      </c>
      <c r="AO420" s="3021">
        <f t="shared" si="119"/>
        <v>0</v>
      </c>
      <c r="AP420" s="3021">
        <f t="shared" si="119"/>
        <v>0</v>
      </c>
      <c r="AQ420" s="3021">
        <f t="shared" si="119"/>
        <v>0</v>
      </c>
      <c r="AR420" s="3021">
        <f t="shared" si="119"/>
        <v>0</v>
      </c>
      <c r="AS420" s="3021">
        <f t="shared" si="119"/>
        <v>0</v>
      </c>
      <c r="AT420" s="3021">
        <f t="shared" si="119"/>
        <v>0</v>
      </c>
      <c r="AU420" s="3021">
        <f t="shared" si="119"/>
        <v>0</v>
      </c>
      <c r="AV420" s="3021">
        <f t="shared" si="119"/>
        <v>0</v>
      </c>
      <c r="AW420" s="3021">
        <f t="shared" si="119"/>
        <v>0</v>
      </c>
      <c r="AX420" s="3022">
        <v>2</v>
      </c>
      <c r="AY420" s="3103">
        <f t="shared" si="114"/>
        <v>0</v>
      </c>
    </row>
    <row r="421" spans="1:51" ht="45" x14ac:dyDescent="0.2">
      <c r="A421" s="2947"/>
      <c r="B421" s="2957"/>
      <c r="C421" s="2882"/>
      <c r="D421" s="2957"/>
      <c r="E421" s="2882"/>
      <c r="F421" s="2957"/>
      <c r="G421" s="2996" t="s">
        <v>989</v>
      </c>
      <c r="H421" s="2894" t="s">
        <v>3215</v>
      </c>
      <c r="I421" s="2999" t="s">
        <v>3216</v>
      </c>
      <c r="J421" s="2962">
        <f>SUM(K421:N421)</f>
        <v>140</v>
      </c>
      <c r="K421" s="3105">
        <v>0</v>
      </c>
      <c r="L421" s="3105">
        <v>70</v>
      </c>
      <c r="M421" s="3105">
        <v>70</v>
      </c>
      <c r="N421" s="3105">
        <v>0</v>
      </c>
      <c r="O421" s="2898"/>
      <c r="P421" s="2898"/>
      <c r="Q421" s="2898"/>
      <c r="R421" s="2898"/>
      <c r="S421" s="2898"/>
      <c r="T421" s="2898"/>
      <c r="U421" s="2898"/>
      <c r="V421" s="2898"/>
      <c r="W421" s="3030"/>
      <c r="X421" s="2983">
        <f t="shared" si="113"/>
        <v>140</v>
      </c>
      <c r="Y421" s="2949">
        <v>0</v>
      </c>
      <c r="Z421" s="2992">
        <f>SUM(AA421:AL421)</f>
        <v>68</v>
      </c>
      <c r="AA421" s="3110">
        <v>16</v>
      </c>
      <c r="AB421" s="3110">
        <v>5</v>
      </c>
      <c r="AC421" s="3110">
        <v>5</v>
      </c>
      <c r="AD421" s="3110">
        <v>3</v>
      </c>
      <c r="AE421" s="3110">
        <v>4</v>
      </c>
      <c r="AF421" s="3110">
        <v>4</v>
      </c>
      <c r="AG421" s="3110">
        <v>8</v>
      </c>
      <c r="AH421" s="3110">
        <v>6</v>
      </c>
      <c r="AI421" s="3110">
        <v>4</v>
      </c>
      <c r="AJ421" s="3110">
        <v>5</v>
      </c>
      <c r="AK421" s="3110">
        <v>3</v>
      </c>
      <c r="AL421" s="3110">
        <v>5</v>
      </c>
      <c r="AM421" s="2992">
        <f>SUM(AN421:AW421)</f>
        <v>72</v>
      </c>
      <c r="AN421" s="3110">
        <v>16</v>
      </c>
      <c r="AO421" s="3110">
        <v>5</v>
      </c>
      <c r="AP421" s="3110">
        <v>4</v>
      </c>
      <c r="AQ421" s="3110">
        <v>8</v>
      </c>
      <c r="AR421" s="3110">
        <v>8</v>
      </c>
      <c r="AS421" s="3110">
        <v>12</v>
      </c>
      <c r="AT421" s="3110">
        <v>8</v>
      </c>
      <c r="AU421" s="3110">
        <v>3</v>
      </c>
      <c r="AV421" s="3110">
        <v>4</v>
      </c>
      <c r="AW421" s="3110">
        <v>4</v>
      </c>
      <c r="AX421" s="2891"/>
      <c r="AY421" s="3103">
        <f t="shared" si="114"/>
        <v>0</v>
      </c>
    </row>
    <row r="422" spans="1:51" ht="45" x14ac:dyDescent="0.2">
      <c r="A422" s="2947"/>
      <c r="B422" s="2957"/>
      <c r="C422" s="2882"/>
      <c r="D422" s="2957"/>
      <c r="E422" s="2882"/>
      <c r="F422" s="2957"/>
      <c r="G422" s="2996" t="s">
        <v>991</v>
      </c>
      <c r="H422" s="2894" t="s">
        <v>3217</v>
      </c>
      <c r="I422" s="2999" t="s">
        <v>3218</v>
      </c>
      <c r="J422" s="3108">
        <f>SUM(K422:N422)</f>
        <v>2</v>
      </c>
      <c r="K422" s="3105">
        <v>0</v>
      </c>
      <c r="L422" s="3105">
        <v>0</v>
      </c>
      <c r="M422" s="3105">
        <v>2</v>
      </c>
      <c r="N422" s="3105">
        <v>0</v>
      </c>
      <c r="O422" s="2898"/>
      <c r="P422" s="2898"/>
      <c r="Q422" s="2898"/>
      <c r="R422" s="2898"/>
      <c r="S422" s="2898"/>
      <c r="T422" s="2898"/>
      <c r="U422" s="2898"/>
      <c r="V422" s="2898"/>
      <c r="W422" s="3030"/>
      <c r="X422" s="2983">
        <f t="shared" si="113"/>
        <v>2</v>
      </c>
      <c r="Y422" s="2949">
        <v>0</v>
      </c>
      <c r="Z422" s="2992">
        <f>SUM(AA422:AL422)</f>
        <v>1</v>
      </c>
      <c r="AA422" s="3109">
        <v>1</v>
      </c>
      <c r="AB422" s="3109">
        <v>0</v>
      </c>
      <c r="AC422" s="3109">
        <v>0</v>
      </c>
      <c r="AD422" s="3109">
        <v>0</v>
      </c>
      <c r="AE422" s="3109">
        <v>0</v>
      </c>
      <c r="AF422" s="3109">
        <v>0</v>
      </c>
      <c r="AG422" s="3109">
        <v>0</v>
      </c>
      <c r="AH422" s="3109">
        <v>0</v>
      </c>
      <c r="AI422" s="3109">
        <v>0</v>
      </c>
      <c r="AJ422" s="3109">
        <v>0</v>
      </c>
      <c r="AK422" s="3109">
        <v>0</v>
      </c>
      <c r="AL422" s="3109">
        <v>0</v>
      </c>
      <c r="AM422" s="2992">
        <f>SUM(AN422:AW422)</f>
        <v>1</v>
      </c>
      <c r="AN422" s="3109">
        <v>1</v>
      </c>
      <c r="AO422" s="3109">
        <v>0</v>
      </c>
      <c r="AP422" s="3109">
        <v>0</v>
      </c>
      <c r="AQ422" s="3109">
        <v>0</v>
      </c>
      <c r="AR422" s="3109">
        <v>0</v>
      </c>
      <c r="AS422" s="3109">
        <v>0</v>
      </c>
      <c r="AT422" s="3109">
        <v>0</v>
      </c>
      <c r="AU422" s="3109">
        <v>0</v>
      </c>
      <c r="AV422" s="3109">
        <v>0</v>
      </c>
      <c r="AW422" s="3109">
        <v>0</v>
      </c>
      <c r="AX422" s="2891"/>
      <c r="AY422" s="3103">
        <f t="shared" si="114"/>
        <v>0</v>
      </c>
    </row>
    <row r="423" spans="1:51" s="1160" customFormat="1" ht="18.75" customHeight="1" x14ac:dyDescent="0.2">
      <c r="A423" s="3087" t="s">
        <v>993</v>
      </c>
      <c r="B423" s="3088"/>
      <c r="C423" s="3088"/>
      <c r="D423" s="3088"/>
      <c r="E423" s="3088"/>
      <c r="F423" s="3088"/>
      <c r="G423" s="3088"/>
      <c r="H423" s="3088"/>
      <c r="I423" s="3088"/>
      <c r="J423" s="3088"/>
      <c r="K423" s="3088"/>
      <c r="L423" s="3088"/>
      <c r="M423" s="3088"/>
      <c r="N423" s="3088"/>
      <c r="O423" s="3088"/>
      <c r="P423" s="3088"/>
      <c r="Q423" s="3088"/>
      <c r="R423" s="3088"/>
      <c r="S423" s="3088"/>
      <c r="T423" s="3088"/>
      <c r="U423" s="3088"/>
      <c r="V423" s="3088"/>
      <c r="W423" s="3089"/>
      <c r="X423" s="3035"/>
      <c r="Y423" s="2879"/>
      <c r="Z423" s="2879"/>
      <c r="AA423" s="2879"/>
      <c r="AB423" s="2879"/>
      <c r="AC423" s="2879"/>
      <c r="AD423" s="2879"/>
      <c r="AE423" s="2879"/>
      <c r="AF423" s="2879"/>
      <c r="AG423" s="2879"/>
      <c r="AH423" s="2879"/>
      <c r="AI423" s="2879"/>
      <c r="AJ423" s="2879"/>
      <c r="AK423" s="2879"/>
      <c r="AL423" s="2879"/>
      <c r="AM423" s="2879"/>
      <c r="AN423" s="2879"/>
      <c r="AO423" s="2879"/>
      <c r="AP423" s="2879"/>
      <c r="AQ423" s="2879"/>
      <c r="AR423" s="2879"/>
      <c r="AS423" s="2879"/>
      <c r="AT423" s="2879"/>
      <c r="AU423" s="2879"/>
      <c r="AV423" s="2879"/>
      <c r="AW423" s="2879"/>
      <c r="AX423" s="2880"/>
      <c r="AY423" s="3103">
        <f t="shared" si="114"/>
        <v>0</v>
      </c>
    </row>
    <row r="424" spans="1:51" s="3023" customFormat="1" ht="57" customHeight="1" x14ac:dyDescent="0.2">
      <c r="A424" s="2947" t="s">
        <v>377</v>
      </c>
      <c r="B424" s="2957" t="s">
        <v>994</v>
      </c>
      <c r="C424" s="2882">
        <v>3000006</v>
      </c>
      <c r="D424" s="2957" t="s">
        <v>3219</v>
      </c>
      <c r="E424" s="2882">
        <v>5000104</v>
      </c>
      <c r="F424" s="2957" t="s">
        <v>997</v>
      </c>
      <c r="G424" s="2980" t="s">
        <v>3220</v>
      </c>
      <c r="H424" s="2981" t="s">
        <v>997</v>
      </c>
      <c r="I424" s="3033" t="s">
        <v>596</v>
      </c>
      <c r="J424" s="2982">
        <f>+J426+J427+J429+J430</f>
        <v>9600</v>
      </c>
      <c r="K424" s="2982">
        <f>+K426+K427+K429+K430</f>
        <v>1300</v>
      </c>
      <c r="L424" s="2982">
        <f>+L426+L427+L429+L430</f>
        <v>2800</v>
      </c>
      <c r="M424" s="2982">
        <f>+M426+M427+M429+M430</f>
        <v>2800</v>
      </c>
      <c r="N424" s="2982">
        <f>+N426+N427+N429+N430</f>
        <v>2700</v>
      </c>
      <c r="O424" s="3057">
        <v>76</v>
      </c>
      <c r="P424" s="2890">
        <v>759311.76</v>
      </c>
      <c r="Q424" s="2890">
        <v>92311</v>
      </c>
      <c r="R424" s="2890">
        <v>0</v>
      </c>
      <c r="S424" s="2890">
        <v>0</v>
      </c>
      <c r="T424" s="2890">
        <v>0</v>
      </c>
      <c r="U424" s="2890">
        <f>+Q424-P424</f>
        <v>-667000.76</v>
      </c>
      <c r="V424" s="2890">
        <v>72338</v>
      </c>
      <c r="W424" s="3020"/>
      <c r="X424" s="3020">
        <f t="shared" si="113"/>
        <v>9600</v>
      </c>
      <c r="Y424" s="3021">
        <f t="shared" ref="Y424:AW424" si="120">+Y426+Y427+Y429+Y430</f>
        <v>0</v>
      </c>
      <c r="Z424" s="3021">
        <f t="shared" si="120"/>
        <v>4930</v>
      </c>
      <c r="AA424" s="3021">
        <f t="shared" si="120"/>
        <v>2585</v>
      </c>
      <c r="AB424" s="3021">
        <f t="shared" si="120"/>
        <v>0</v>
      </c>
      <c r="AC424" s="3021">
        <f t="shared" si="120"/>
        <v>0</v>
      </c>
      <c r="AD424" s="3021">
        <f t="shared" si="120"/>
        <v>0</v>
      </c>
      <c r="AE424" s="3021">
        <f t="shared" si="120"/>
        <v>0</v>
      </c>
      <c r="AF424" s="3021">
        <f t="shared" si="120"/>
        <v>0</v>
      </c>
      <c r="AG424" s="3021">
        <f t="shared" si="120"/>
        <v>0</v>
      </c>
      <c r="AH424" s="3021">
        <f t="shared" si="120"/>
        <v>2345</v>
      </c>
      <c r="AI424" s="3021">
        <f t="shared" si="120"/>
        <v>0</v>
      </c>
      <c r="AJ424" s="3021">
        <f t="shared" si="120"/>
        <v>0</v>
      </c>
      <c r="AK424" s="3021">
        <f t="shared" si="120"/>
        <v>0</v>
      </c>
      <c r="AL424" s="3021">
        <f t="shared" si="120"/>
        <v>0</v>
      </c>
      <c r="AM424" s="3021">
        <f t="shared" si="120"/>
        <v>4670</v>
      </c>
      <c r="AN424" s="3021">
        <f t="shared" si="120"/>
        <v>2585</v>
      </c>
      <c r="AO424" s="3021">
        <f t="shared" si="120"/>
        <v>0</v>
      </c>
      <c r="AP424" s="3021">
        <f t="shared" si="120"/>
        <v>0</v>
      </c>
      <c r="AQ424" s="3021">
        <f t="shared" si="120"/>
        <v>0</v>
      </c>
      <c r="AR424" s="3021">
        <f t="shared" si="120"/>
        <v>0</v>
      </c>
      <c r="AS424" s="3021">
        <f t="shared" si="120"/>
        <v>2085</v>
      </c>
      <c r="AT424" s="3021">
        <f t="shared" si="120"/>
        <v>0</v>
      </c>
      <c r="AU424" s="3021">
        <f t="shared" si="120"/>
        <v>0</v>
      </c>
      <c r="AV424" s="3021">
        <f t="shared" si="120"/>
        <v>0</v>
      </c>
      <c r="AW424" s="3021">
        <f t="shared" si="120"/>
        <v>0</v>
      </c>
      <c r="AX424" s="3022">
        <v>9600</v>
      </c>
      <c r="AY424" s="3103">
        <f t="shared" si="114"/>
        <v>0</v>
      </c>
    </row>
    <row r="425" spans="1:51" ht="27" x14ac:dyDescent="0.2">
      <c r="A425" s="2947"/>
      <c r="B425" s="2957"/>
      <c r="C425" s="2882"/>
      <c r="D425" s="2957"/>
      <c r="E425" s="2882"/>
      <c r="F425" s="2957"/>
      <c r="G425" s="2996" t="s">
        <v>1004</v>
      </c>
      <c r="H425" s="2894" t="s">
        <v>3221</v>
      </c>
      <c r="I425" s="2887" t="s">
        <v>3222</v>
      </c>
      <c r="J425" s="2962">
        <f>SUM(K425:N425)</f>
        <v>3755</v>
      </c>
      <c r="K425" s="2987">
        <v>500</v>
      </c>
      <c r="L425" s="2930">
        <v>1100</v>
      </c>
      <c r="M425" s="2930">
        <v>1100</v>
      </c>
      <c r="N425" s="2930">
        <v>1055</v>
      </c>
      <c r="O425" s="2898"/>
      <c r="P425" s="2898"/>
      <c r="Q425" s="2898"/>
      <c r="R425" s="2898"/>
      <c r="S425" s="2898"/>
      <c r="T425" s="2898"/>
      <c r="U425" s="2898"/>
      <c r="V425" s="2898"/>
      <c r="W425" s="3030"/>
      <c r="X425" s="2983">
        <f t="shared" si="113"/>
        <v>3755</v>
      </c>
      <c r="Y425" s="2949">
        <v>0</v>
      </c>
      <c r="Z425" s="2992">
        <f>SUM(AA425:AL425)</f>
        <v>1930</v>
      </c>
      <c r="AA425" s="2949">
        <v>1025</v>
      </c>
      <c r="AB425" s="2949">
        <v>0</v>
      </c>
      <c r="AC425" s="2949">
        <v>0</v>
      </c>
      <c r="AD425" s="2949">
        <v>0</v>
      </c>
      <c r="AE425" s="2949">
        <v>0</v>
      </c>
      <c r="AF425" s="2949">
        <v>0</v>
      </c>
      <c r="AG425" s="2949">
        <v>0</v>
      </c>
      <c r="AH425" s="2949">
        <v>905</v>
      </c>
      <c r="AI425" s="2949">
        <v>0</v>
      </c>
      <c r="AJ425" s="2949">
        <v>0</v>
      </c>
      <c r="AK425" s="2949">
        <v>0</v>
      </c>
      <c r="AL425" s="2949">
        <v>0</v>
      </c>
      <c r="AM425" s="2992">
        <f t="shared" ref="AM425:AM431" si="121">SUM(AN425:AW425)</f>
        <v>1825</v>
      </c>
      <c r="AN425" s="2949">
        <v>1025</v>
      </c>
      <c r="AO425" s="2949">
        <v>0</v>
      </c>
      <c r="AP425" s="2949">
        <v>0</v>
      </c>
      <c r="AQ425" s="2949">
        <v>0</v>
      </c>
      <c r="AR425" s="2949">
        <v>0</v>
      </c>
      <c r="AS425" s="2949">
        <v>800</v>
      </c>
      <c r="AT425" s="2949">
        <v>0</v>
      </c>
      <c r="AU425" s="2949">
        <v>0</v>
      </c>
      <c r="AV425" s="2949">
        <v>0</v>
      </c>
      <c r="AW425" s="2949">
        <v>0</v>
      </c>
      <c r="AX425" s="2891"/>
      <c r="AY425" s="3103">
        <f t="shared" si="114"/>
        <v>0</v>
      </c>
    </row>
    <row r="426" spans="1:51" ht="16.5" customHeight="1" x14ac:dyDescent="0.2">
      <c r="A426" s="2947"/>
      <c r="B426" s="2957"/>
      <c r="C426" s="2882"/>
      <c r="D426" s="2957"/>
      <c r="E426" s="2882"/>
      <c r="F426" s="2957"/>
      <c r="G426" s="2996" t="s">
        <v>1006</v>
      </c>
      <c r="H426" s="2894" t="s">
        <v>3223</v>
      </c>
      <c r="I426" s="2896"/>
      <c r="J426" s="3108">
        <f t="shared" ref="J426:J431" si="122">SUM(K426:N426)</f>
        <v>3755</v>
      </c>
      <c r="K426" s="2987">
        <v>500</v>
      </c>
      <c r="L426" s="2930">
        <v>1100</v>
      </c>
      <c r="M426" s="2930">
        <v>1100</v>
      </c>
      <c r="N426" s="2930">
        <v>1055</v>
      </c>
      <c r="O426" s="2898"/>
      <c r="P426" s="2898"/>
      <c r="Q426" s="2898"/>
      <c r="R426" s="2898"/>
      <c r="S426" s="2898"/>
      <c r="T426" s="2898"/>
      <c r="U426" s="2898"/>
      <c r="V426" s="2898"/>
      <c r="W426" s="3030"/>
      <c r="X426" s="2983">
        <f t="shared" si="113"/>
        <v>3755</v>
      </c>
      <c r="Y426" s="2949">
        <v>0</v>
      </c>
      <c r="Z426" s="2992">
        <f t="shared" ref="Z426:Z431" si="123">SUM(AA426:AL426)</f>
        <v>1930</v>
      </c>
      <c r="AA426" s="2949">
        <v>1025</v>
      </c>
      <c r="AB426" s="2949">
        <v>0</v>
      </c>
      <c r="AC426" s="2949">
        <v>0</v>
      </c>
      <c r="AD426" s="2949">
        <v>0</v>
      </c>
      <c r="AE426" s="2949">
        <v>0</v>
      </c>
      <c r="AF426" s="2949">
        <v>0</v>
      </c>
      <c r="AG426" s="2949">
        <v>0</v>
      </c>
      <c r="AH426" s="2949">
        <v>905</v>
      </c>
      <c r="AI426" s="2949">
        <v>0</v>
      </c>
      <c r="AJ426" s="2949">
        <v>0</v>
      </c>
      <c r="AK426" s="2949">
        <v>0</v>
      </c>
      <c r="AL426" s="2949">
        <v>0</v>
      </c>
      <c r="AM426" s="2992">
        <f t="shared" si="121"/>
        <v>1825</v>
      </c>
      <c r="AN426" s="2949">
        <v>1025</v>
      </c>
      <c r="AO426" s="2949">
        <v>0</v>
      </c>
      <c r="AP426" s="2949">
        <v>0</v>
      </c>
      <c r="AQ426" s="2949">
        <v>0</v>
      </c>
      <c r="AR426" s="2949">
        <v>0</v>
      </c>
      <c r="AS426" s="2949">
        <v>800</v>
      </c>
      <c r="AT426" s="2949">
        <v>0</v>
      </c>
      <c r="AU426" s="2949">
        <v>0</v>
      </c>
      <c r="AV426" s="2949">
        <v>0</v>
      </c>
      <c r="AW426" s="2949">
        <v>0</v>
      </c>
      <c r="AX426" s="2891"/>
      <c r="AY426" s="3103">
        <f t="shared" si="114"/>
        <v>0</v>
      </c>
    </row>
    <row r="427" spans="1:51" ht="18" x14ac:dyDescent="0.2">
      <c r="A427" s="2947"/>
      <c r="B427" s="2957"/>
      <c r="C427" s="2882"/>
      <c r="D427" s="2957"/>
      <c r="E427" s="2882"/>
      <c r="F427" s="2957"/>
      <c r="G427" s="2996" t="s">
        <v>1008</v>
      </c>
      <c r="H427" s="2894" t="s">
        <v>3224</v>
      </c>
      <c r="I427" s="2896"/>
      <c r="J427" s="3108">
        <f t="shared" si="122"/>
        <v>3755</v>
      </c>
      <c r="K427" s="2987">
        <v>500</v>
      </c>
      <c r="L427" s="2930">
        <v>1100</v>
      </c>
      <c r="M427" s="2930">
        <v>1100</v>
      </c>
      <c r="N427" s="2930">
        <v>1055</v>
      </c>
      <c r="O427" s="2898"/>
      <c r="P427" s="2898"/>
      <c r="Q427" s="2898"/>
      <c r="R427" s="2898"/>
      <c r="S427" s="2898"/>
      <c r="T427" s="2898"/>
      <c r="U427" s="2898"/>
      <c r="V427" s="2898"/>
      <c r="W427" s="3030"/>
      <c r="X427" s="2983">
        <f t="shared" si="113"/>
        <v>3755</v>
      </c>
      <c r="Y427" s="2949">
        <v>0</v>
      </c>
      <c r="Z427" s="2992">
        <f t="shared" si="123"/>
        <v>1930</v>
      </c>
      <c r="AA427" s="2949">
        <v>1025</v>
      </c>
      <c r="AB427" s="2949">
        <v>0</v>
      </c>
      <c r="AC427" s="2949">
        <v>0</v>
      </c>
      <c r="AD427" s="2949">
        <v>0</v>
      </c>
      <c r="AE427" s="2949">
        <v>0</v>
      </c>
      <c r="AF427" s="2949">
        <v>0</v>
      </c>
      <c r="AG427" s="2949">
        <v>0</v>
      </c>
      <c r="AH427" s="2949">
        <v>905</v>
      </c>
      <c r="AI427" s="2949">
        <v>0</v>
      </c>
      <c r="AJ427" s="2949">
        <v>0</v>
      </c>
      <c r="AK427" s="2949">
        <v>0</v>
      </c>
      <c r="AL427" s="2949">
        <v>0</v>
      </c>
      <c r="AM427" s="2992">
        <f t="shared" si="121"/>
        <v>1825</v>
      </c>
      <c r="AN427" s="2949">
        <v>1025</v>
      </c>
      <c r="AO427" s="2949">
        <v>0</v>
      </c>
      <c r="AP427" s="2949">
        <v>0</v>
      </c>
      <c r="AQ427" s="2949">
        <v>0</v>
      </c>
      <c r="AR427" s="2949">
        <v>0</v>
      </c>
      <c r="AS427" s="2949">
        <v>800</v>
      </c>
      <c r="AT427" s="2949">
        <v>0</v>
      </c>
      <c r="AU427" s="2949">
        <v>0</v>
      </c>
      <c r="AV427" s="2949">
        <v>0</v>
      </c>
      <c r="AW427" s="2949">
        <v>0</v>
      </c>
      <c r="AX427" s="2891"/>
      <c r="AY427" s="3103">
        <f t="shared" si="114"/>
        <v>0</v>
      </c>
    </row>
    <row r="428" spans="1:51" ht="16.5" customHeight="1" x14ac:dyDescent="0.2">
      <c r="A428" s="2947"/>
      <c r="B428" s="2957"/>
      <c r="C428" s="2882"/>
      <c r="D428" s="2957"/>
      <c r="E428" s="2882"/>
      <c r="F428" s="2957"/>
      <c r="G428" s="2996" t="s">
        <v>998</v>
      </c>
      <c r="H428" s="2894" t="s">
        <v>3225</v>
      </c>
      <c r="I428" s="2896"/>
      <c r="J428" s="2962">
        <f t="shared" si="122"/>
        <v>397</v>
      </c>
      <c r="K428" s="2987">
        <v>57</v>
      </c>
      <c r="L428" s="2930">
        <v>110</v>
      </c>
      <c r="M428" s="2930">
        <v>110</v>
      </c>
      <c r="N428" s="2930">
        <v>120</v>
      </c>
      <c r="O428" s="2898"/>
      <c r="P428" s="2898"/>
      <c r="Q428" s="2898"/>
      <c r="R428" s="2898"/>
      <c r="S428" s="2898"/>
      <c r="T428" s="2898"/>
      <c r="U428" s="2898"/>
      <c r="V428" s="2898"/>
      <c r="W428" s="3030"/>
      <c r="X428" s="2983">
        <f t="shared" si="113"/>
        <v>397</v>
      </c>
      <c r="Y428" s="2949">
        <v>0</v>
      </c>
      <c r="Z428" s="2992">
        <f t="shared" si="123"/>
        <v>210</v>
      </c>
      <c r="AA428" s="2916">
        <v>105</v>
      </c>
      <c r="AB428" s="2949">
        <v>0</v>
      </c>
      <c r="AC428" s="2949">
        <v>0</v>
      </c>
      <c r="AD428" s="2949">
        <v>0</v>
      </c>
      <c r="AE428" s="2949">
        <v>0</v>
      </c>
      <c r="AF428" s="2949">
        <v>0</v>
      </c>
      <c r="AG428" s="2949">
        <v>0</v>
      </c>
      <c r="AH428" s="2916">
        <v>105</v>
      </c>
      <c r="AI428" s="2949">
        <v>0</v>
      </c>
      <c r="AJ428" s="2949">
        <v>0</v>
      </c>
      <c r="AK428" s="2949">
        <v>0</v>
      </c>
      <c r="AL428" s="2949">
        <v>0</v>
      </c>
      <c r="AM428" s="2992">
        <f t="shared" si="121"/>
        <v>187</v>
      </c>
      <c r="AN428" s="2916">
        <v>105</v>
      </c>
      <c r="AO428" s="2949">
        <v>0</v>
      </c>
      <c r="AP428" s="2949">
        <v>0</v>
      </c>
      <c r="AQ428" s="2949">
        <v>0</v>
      </c>
      <c r="AR428" s="2949">
        <v>0</v>
      </c>
      <c r="AS428" s="2916">
        <v>82</v>
      </c>
      <c r="AT428" s="2949">
        <v>0</v>
      </c>
      <c r="AU428" s="2949">
        <v>0</v>
      </c>
      <c r="AV428" s="2949">
        <v>0</v>
      </c>
      <c r="AW428" s="2949">
        <v>0</v>
      </c>
      <c r="AX428" s="2891"/>
      <c r="AY428" s="3103">
        <f t="shared" si="114"/>
        <v>0</v>
      </c>
    </row>
    <row r="429" spans="1:51" ht="16.5" customHeight="1" x14ac:dyDescent="0.2">
      <c r="A429" s="2947"/>
      <c r="B429" s="2957"/>
      <c r="C429" s="2882"/>
      <c r="D429" s="2957"/>
      <c r="E429" s="2882"/>
      <c r="F429" s="2957"/>
      <c r="G429" s="2996" t="s">
        <v>1000</v>
      </c>
      <c r="H429" s="2894" t="s">
        <v>3226</v>
      </c>
      <c r="I429" s="2896"/>
      <c r="J429" s="3108">
        <f t="shared" si="122"/>
        <v>842</v>
      </c>
      <c r="K429" s="2987">
        <v>100</v>
      </c>
      <c r="L429" s="2930">
        <v>250</v>
      </c>
      <c r="M429" s="2930">
        <v>250</v>
      </c>
      <c r="N429" s="2930">
        <v>242</v>
      </c>
      <c r="O429" s="2898"/>
      <c r="P429" s="2898"/>
      <c r="Q429" s="2898"/>
      <c r="R429" s="2898"/>
      <c r="S429" s="2898"/>
      <c r="T429" s="2898"/>
      <c r="U429" s="2898"/>
      <c r="V429" s="2898"/>
      <c r="W429" s="3030"/>
      <c r="X429" s="2983">
        <f t="shared" si="113"/>
        <v>842</v>
      </c>
      <c r="Y429" s="2949">
        <v>0</v>
      </c>
      <c r="Z429" s="2992">
        <f t="shared" si="123"/>
        <v>430</v>
      </c>
      <c r="AA429" s="2916">
        <v>215</v>
      </c>
      <c r="AB429" s="2949">
        <v>0</v>
      </c>
      <c r="AC429" s="2949">
        <v>0</v>
      </c>
      <c r="AD429" s="2949">
        <v>0</v>
      </c>
      <c r="AE429" s="2949">
        <v>0</v>
      </c>
      <c r="AF429" s="2949">
        <v>0</v>
      </c>
      <c r="AG429" s="2949">
        <v>0</v>
      </c>
      <c r="AH429" s="2916">
        <v>215</v>
      </c>
      <c r="AI429" s="2949">
        <v>0</v>
      </c>
      <c r="AJ429" s="2949">
        <v>0</v>
      </c>
      <c r="AK429" s="2949">
        <v>0</v>
      </c>
      <c r="AL429" s="2949">
        <v>0</v>
      </c>
      <c r="AM429" s="2992">
        <f t="shared" si="121"/>
        <v>412</v>
      </c>
      <c r="AN429" s="2916">
        <v>215</v>
      </c>
      <c r="AO429" s="2949">
        <v>0</v>
      </c>
      <c r="AP429" s="2949">
        <v>0</v>
      </c>
      <c r="AQ429" s="2949">
        <v>0</v>
      </c>
      <c r="AR429" s="2949">
        <v>0</v>
      </c>
      <c r="AS429" s="2916">
        <v>197</v>
      </c>
      <c r="AT429" s="2949">
        <v>0</v>
      </c>
      <c r="AU429" s="2949">
        <v>0</v>
      </c>
      <c r="AV429" s="2949">
        <v>0</v>
      </c>
      <c r="AW429" s="2949">
        <v>0</v>
      </c>
      <c r="AX429" s="2891"/>
      <c r="AY429" s="3103">
        <f t="shared" si="114"/>
        <v>0</v>
      </c>
    </row>
    <row r="430" spans="1:51" ht="16.5" customHeight="1" x14ac:dyDescent="0.2">
      <c r="A430" s="2947"/>
      <c r="B430" s="2957"/>
      <c r="C430" s="2882"/>
      <c r="D430" s="2957"/>
      <c r="E430" s="2882"/>
      <c r="F430" s="2957"/>
      <c r="G430" s="2996" t="s">
        <v>1002</v>
      </c>
      <c r="H430" s="2894" t="s">
        <v>3227</v>
      </c>
      <c r="I430" s="2896"/>
      <c r="J430" s="3108">
        <f t="shared" si="122"/>
        <v>1248</v>
      </c>
      <c r="K430" s="2987">
        <v>200</v>
      </c>
      <c r="L430" s="2930">
        <v>350</v>
      </c>
      <c r="M430" s="2930">
        <v>350</v>
      </c>
      <c r="N430" s="2930">
        <v>348</v>
      </c>
      <c r="O430" s="2898"/>
      <c r="P430" s="2898"/>
      <c r="Q430" s="2898"/>
      <c r="R430" s="2898"/>
      <c r="S430" s="2898"/>
      <c r="T430" s="2898"/>
      <c r="U430" s="2898"/>
      <c r="V430" s="2898"/>
      <c r="W430" s="3030"/>
      <c r="X430" s="2983">
        <f t="shared" si="113"/>
        <v>1248</v>
      </c>
      <c r="Y430" s="2949">
        <v>0</v>
      </c>
      <c r="Z430" s="2992">
        <f t="shared" si="123"/>
        <v>640</v>
      </c>
      <c r="AA430" s="2916">
        <v>320</v>
      </c>
      <c r="AB430" s="2949">
        <v>0</v>
      </c>
      <c r="AC430" s="2949">
        <v>0</v>
      </c>
      <c r="AD430" s="2949">
        <v>0</v>
      </c>
      <c r="AE430" s="2949">
        <v>0</v>
      </c>
      <c r="AF430" s="2949">
        <v>0</v>
      </c>
      <c r="AG430" s="2949">
        <v>0</v>
      </c>
      <c r="AH430" s="2916">
        <v>320</v>
      </c>
      <c r="AI430" s="2949">
        <v>0</v>
      </c>
      <c r="AJ430" s="2949">
        <v>0</v>
      </c>
      <c r="AK430" s="2949">
        <v>0</v>
      </c>
      <c r="AL430" s="2949">
        <v>0</v>
      </c>
      <c r="AM430" s="2992">
        <f t="shared" si="121"/>
        <v>608</v>
      </c>
      <c r="AN430" s="2916">
        <v>320</v>
      </c>
      <c r="AO430" s="2949">
        <v>0</v>
      </c>
      <c r="AP430" s="2949">
        <v>0</v>
      </c>
      <c r="AQ430" s="2949">
        <v>0</v>
      </c>
      <c r="AR430" s="2949">
        <v>0</v>
      </c>
      <c r="AS430" s="2916">
        <v>288</v>
      </c>
      <c r="AT430" s="2949">
        <v>0</v>
      </c>
      <c r="AU430" s="2949">
        <v>0</v>
      </c>
      <c r="AV430" s="2949">
        <v>0</v>
      </c>
      <c r="AW430" s="2949">
        <v>0</v>
      </c>
      <c r="AX430" s="2891"/>
      <c r="AY430" s="3103">
        <f t="shared" si="114"/>
        <v>0</v>
      </c>
    </row>
    <row r="431" spans="1:51" ht="16.5" customHeight="1" x14ac:dyDescent="0.2">
      <c r="A431" s="2947"/>
      <c r="B431" s="2957"/>
      <c r="C431" s="2882"/>
      <c r="D431" s="2957"/>
      <c r="E431" s="2882"/>
      <c r="F431" s="2957"/>
      <c r="G431" s="2996" t="s">
        <v>1010</v>
      </c>
      <c r="H431" s="2894" t="s">
        <v>3228</v>
      </c>
      <c r="I431" s="2903"/>
      <c r="J431" s="2962">
        <f t="shared" si="122"/>
        <v>1718</v>
      </c>
      <c r="K431" s="2987">
        <v>218</v>
      </c>
      <c r="L431" s="2930">
        <v>500</v>
      </c>
      <c r="M431" s="2930">
        <v>500</v>
      </c>
      <c r="N431" s="2930">
        <v>500</v>
      </c>
      <c r="O431" s="2898"/>
      <c r="P431" s="2898"/>
      <c r="Q431" s="2898"/>
      <c r="R431" s="2898"/>
      <c r="S431" s="2898"/>
      <c r="T431" s="2898"/>
      <c r="U431" s="2898"/>
      <c r="V431" s="2898"/>
      <c r="W431" s="3030"/>
      <c r="X431" s="2983">
        <f t="shared" si="113"/>
        <v>1718</v>
      </c>
      <c r="Y431" s="2949">
        <v>0</v>
      </c>
      <c r="Z431" s="2992">
        <f t="shared" si="123"/>
        <v>878</v>
      </c>
      <c r="AA431" s="2916">
        <v>440</v>
      </c>
      <c r="AB431" s="2949">
        <v>0</v>
      </c>
      <c r="AC431" s="2949">
        <v>0</v>
      </c>
      <c r="AD431" s="2949">
        <v>0</v>
      </c>
      <c r="AE431" s="2949">
        <v>0</v>
      </c>
      <c r="AF431" s="2949">
        <v>0</v>
      </c>
      <c r="AG431" s="2949">
        <v>0</v>
      </c>
      <c r="AH431" s="2916">
        <v>438</v>
      </c>
      <c r="AI431" s="2949">
        <v>0</v>
      </c>
      <c r="AJ431" s="2949">
        <v>0</v>
      </c>
      <c r="AK431" s="2949">
        <v>0</v>
      </c>
      <c r="AL431" s="2949">
        <v>0</v>
      </c>
      <c r="AM431" s="2992">
        <f t="shared" si="121"/>
        <v>840</v>
      </c>
      <c r="AN431" s="2916">
        <v>440</v>
      </c>
      <c r="AO431" s="2949">
        <v>0</v>
      </c>
      <c r="AP431" s="2949">
        <v>0</v>
      </c>
      <c r="AQ431" s="2949">
        <v>0</v>
      </c>
      <c r="AR431" s="2949">
        <v>0</v>
      </c>
      <c r="AS431" s="2916">
        <v>400</v>
      </c>
      <c r="AT431" s="2949">
        <v>0</v>
      </c>
      <c r="AU431" s="2949">
        <v>0</v>
      </c>
      <c r="AV431" s="2949">
        <v>0</v>
      </c>
      <c r="AW431" s="2949">
        <v>0</v>
      </c>
      <c r="AX431" s="2891"/>
      <c r="AY431" s="3103">
        <f t="shared" si="114"/>
        <v>0</v>
      </c>
    </row>
    <row r="432" spans="1:51" s="3023" customFormat="1" ht="45" x14ac:dyDescent="0.2">
      <c r="A432" s="2947"/>
      <c r="B432" s="2957"/>
      <c r="C432" s="2882">
        <v>3000007</v>
      </c>
      <c r="D432" s="2957" t="s">
        <v>1012</v>
      </c>
      <c r="E432" s="2882">
        <v>5000105</v>
      </c>
      <c r="F432" s="2957" t="s">
        <v>1013</v>
      </c>
      <c r="G432" s="2980" t="s">
        <v>3229</v>
      </c>
      <c r="H432" s="2981" t="s">
        <v>1013</v>
      </c>
      <c r="I432" s="3033" t="s">
        <v>596</v>
      </c>
      <c r="J432" s="2982">
        <f>SUM(J435:J439)</f>
        <v>2808</v>
      </c>
      <c r="K432" s="2982">
        <f>SUM(K435:K439)</f>
        <v>482</v>
      </c>
      <c r="L432" s="2982">
        <f>SUM(L435:L439)</f>
        <v>798</v>
      </c>
      <c r="M432" s="2982">
        <f>SUM(M435:M439)</f>
        <v>798</v>
      </c>
      <c r="N432" s="2982">
        <f>SUM(N435:N439)</f>
        <v>730</v>
      </c>
      <c r="O432" s="3057">
        <v>77</v>
      </c>
      <c r="P432" s="2890">
        <v>320828.79999999999</v>
      </c>
      <c r="Q432" s="2890">
        <v>1106</v>
      </c>
      <c r="R432" s="2890">
        <v>0</v>
      </c>
      <c r="S432" s="2890">
        <v>0</v>
      </c>
      <c r="T432" s="2890">
        <v>0</v>
      </c>
      <c r="U432" s="2890">
        <f>+Q432-P432</f>
        <v>-319722.8</v>
      </c>
      <c r="V432" s="2890">
        <v>0</v>
      </c>
      <c r="W432" s="3020"/>
      <c r="X432" s="3020">
        <f t="shared" si="113"/>
        <v>2808</v>
      </c>
      <c r="Y432" s="3021">
        <f t="shared" ref="Y432:AW432" si="124">SUM(Y435:Y439)</f>
        <v>0</v>
      </c>
      <c r="Z432" s="3021">
        <f t="shared" si="124"/>
        <v>1439</v>
      </c>
      <c r="AA432" s="3021">
        <f t="shared" si="124"/>
        <v>738</v>
      </c>
      <c r="AB432" s="3021">
        <f t="shared" si="124"/>
        <v>0</v>
      </c>
      <c r="AC432" s="3021">
        <f t="shared" si="124"/>
        <v>0</v>
      </c>
      <c r="AD432" s="3021">
        <f t="shared" si="124"/>
        <v>0</v>
      </c>
      <c r="AE432" s="3021">
        <f t="shared" si="124"/>
        <v>0</v>
      </c>
      <c r="AF432" s="3021">
        <f t="shared" si="124"/>
        <v>0</v>
      </c>
      <c r="AG432" s="3021">
        <f t="shared" si="124"/>
        <v>0</v>
      </c>
      <c r="AH432" s="3021">
        <f t="shared" si="124"/>
        <v>701</v>
      </c>
      <c r="AI432" s="3021">
        <f t="shared" si="124"/>
        <v>0</v>
      </c>
      <c r="AJ432" s="3021">
        <f t="shared" si="124"/>
        <v>0</v>
      </c>
      <c r="AK432" s="3021">
        <f t="shared" si="124"/>
        <v>0</v>
      </c>
      <c r="AL432" s="3021">
        <f t="shared" si="124"/>
        <v>0</v>
      </c>
      <c r="AM432" s="3021">
        <f t="shared" si="124"/>
        <v>1369</v>
      </c>
      <c r="AN432" s="3021">
        <f t="shared" si="124"/>
        <v>738</v>
      </c>
      <c r="AO432" s="3021">
        <f t="shared" si="124"/>
        <v>0</v>
      </c>
      <c r="AP432" s="3021">
        <f t="shared" si="124"/>
        <v>0</v>
      </c>
      <c r="AQ432" s="3021">
        <f t="shared" si="124"/>
        <v>0</v>
      </c>
      <c r="AR432" s="3021">
        <f t="shared" si="124"/>
        <v>0</v>
      </c>
      <c r="AS432" s="3021">
        <f t="shared" si="124"/>
        <v>631</v>
      </c>
      <c r="AT432" s="3021">
        <f t="shared" si="124"/>
        <v>0</v>
      </c>
      <c r="AU432" s="3021">
        <f t="shared" si="124"/>
        <v>0</v>
      </c>
      <c r="AV432" s="3021">
        <f t="shared" si="124"/>
        <v>0</v>
      </c>
      <c r="AW432" s="3021">
        <f t="shared" si="124"/>
        <v>0</v>
      </c>
      <c r="AX432" s="3022">
        <v>2808</v>
      </c>
      <c r="AY432" s="3103">
        <f t="shared" si="114"/>
        <v>0</v>
      </c>
    </row>
    <row r="433" spans="1:51" ht="16.5" customHeight="1" x14ac:dyDescent="0.2">
      <c r="A433" s="2947"/>
      <c r="B433" s="2957"/>
      <c r="C433" s="2882"/>
      <c r="D433" s="2957"/>
      <c r="E433" s="2882"/>
      <c r="F433" s="2957"/>
      <c r="G433" s="2996" t="s">
        <v>1015</v>
      </c>
      <c r="H433" s="2894" t="s">
        <v>3230</v>
      </c>
      <c r="I433" s="2887" t="s">
        <v>3222</v>
      </c>
      <c r="J433" s="2962">
        <f>SUM(K433:N433)</f>
        <v>433</v>
      </c>
      <c r="K433" s="2987">
        <v>83</v>
      </c>
      <c r="L433" s="2930">
        <v>120</v>
      </c>
      <c r="M433" s="2930">
        <v>120</v>
      </c>
      <c r="N433" s="2930">
        <v>110</v>
      </c>
      <c r="O433" s="2898"/>
      <c r="P433" s="2898"/>
      <c r="Q433" s="2898"/>
      <c r="R433" s="2898"/>
      <c r="S433" s="2898"/>
      <c r="T433" s="2898"/>
      <c r="U433" s="2898"/>
      <c r="V433" s="2898"/>
      <c r="W433" s="3030"/>
      <c r="X433" s="2983">
        <f t="shared" si="113"/>
        <v>433</v>
      </c>
      <c r="Y433" s="2949">
        <v>0</v>
      </c>
      <c r="Z433" s="2992">
        <f t="shared" ref="Z433:Z439" si="125">SUM(AA433:AL433)</f>
        <v>218</v>
      </c>
      <c r="AA433" s="2916">
        <v>115</v>
      </c>
      <c r="AB433" s="2949">
        <v>0</v>
      </c>
      <c r="AC433" s="2949">
        <v>0</v>
      </c>
      <c r="AD433" s="2949">
        <v>0</v>
      </c>
      <c r="AE433" s="2949">
        <v>0</v>
      </c>
      <c r="AF433" s="2949">
        <v>0</v>
      </c>
      <c r="AG433" s="2949">
        <v>0</v>
      </c>
      <c r="AH433" s="2916">
        <v>103</v>
      </c>
      <c r="AI433" s="2949">
        <v>0</v>
      </c>
      <c r="AJ433" s="2949">
        <v>0</v>
      </c>
      <c r="AK433" s="2949">
        <v>0</v>
      </c>
      <c r="AL433" s="2949">
        <v>0</v>
      </c>
      <c r="AM433" s="2992">
        <f t="shared" ref="AM433:AM439" si="126">SUM(AN433:AW433)</f>
        <v>215</v>
      </c>
      <c r="AN433" s="2916">
        <v>115</v>
      </c>
      <c r="AO433" s="2949">
        <v>0</v>
      </c>
      <c r="AP433" s="2949">
        <v>0</v>
      </c>
      <c r="AQ433" s="2949">
        <v>0</v>
      </c>
      <c r="AR433" s="2949">
        <v>0</v>
      </c>
      <c r="AS433" s="2916">
        <v>100</v>
      </c>
      <c r="AT433" s="2949">
        <v>0</v>
      </c>
      <c r="AU433" s="2949">
        <v>0</v>
      </c>
      <c r="AV433" s="2949">
        <v>0</v>
      </c>
      <c r="AW433" s="2949">
        <v>0</v>
      </c>
      <c r="AX433" s="2891"/>
      <c r="AY433" s="3103">
        <f t="shared" si="114"/>
        <v>0</v>
      </c>
    </row>
    <row r="434" spans="1:51" ht="18" x14ac:dyDescent="0.2">
      <c r="A434" s="2947"/>
      <c r="B434" s="2957"/>
      <c r="C434" s="2882"/>
      <c r="D434" s="2957"/>
      <c r="E434" s="2882"/>
      <c r="F434" s="2957"/>
      <c r="G434" s="2996" t="s">
        <v>1017</v>
      </c>
      <c r="H434" s="2894" t="s">
        <v>3231</v>
      </c>
      <c r="I434" s="2896"/>
      <c r="J434" s="2962">
        <f t="shared" ref="J434:J439" si="127">SUM(K434:N434)</f>
        <v>331</v>
      </c>
      <c r="K434" s="2987">
        <v>61</v>
      </c>
      <c r="L434" s="2930">
        <v>90</v>
      </c>
      <c r="M434" s="2930">
        <v>90</v>
      </c>
      <c r="N434" s="2930">
        <v>90</v>
      </c>
      <c r="O434" s="2898"/>
      <c r="P434" s="2898"/>
      <c r="Q434" s="2898"/>
      <c r="R434" s="2898"/>
      <c r="S434" s="2898"/>
      <c r="T434" s="2898"/>
      <c r="U434" s="2898"/>
      <c r="V434" s="2898"/>
      <c r="W434" s="3030"/>
      <c r="X434" s="2983">
        <f t="shared" si="113"/>
        <v>331</v>
      </c>
      <c r="Y434" s="2949">
        <v>0</v>
      </c>
      <c r="Z434" s="2992">
        <f t="shared" si="125"/>
        <v>166</v>
      </c>
      <c r="AA434" s="2916">
        <v>85</v>
      </c>
      <c r="AB434" s="2949">
        <v>0</v>
      </c>
      <c r="AC434" s="2949">
        <v>0</v>
      </c>
      <c r="AD434" s="2949">
        <v>0</v>
      </c>
      <c r="AE434" s="2949">
        <v>0</v>
      </c>
      <c r="AF434" s="2949">
        <v>0</v>
      </c>
      <c r="AG434" s="2949">
        <v>0</v>
      </c>
      <c r="AH434" s="2916">
        <v>81</v>
      </c>
      <c r="AI434" s="2949">
        <v>0</v>
      </c>
      <c r="AJ434" s="2949">
        <v>0</v>
      </c>
      <c r="AK434" s="2949">
        <v>0</v>
      </c>
      <c r="AL434" s="2949">
        <v>0</v>
      </c>
      <c r="AM434" s="2992">
        <f t="shared" si="126"/>
        <v>165</v>
      </c>
      <c r="AN434" s="2916">
        <v>85</v>
      </c>
      <c r="AO434" s="2949">
        <v>0</v>
      </c>
      <c r="AP434" s="2949">
        <v>0</v>
      </c>
      <c r="AQ434" s="2949">
        <v>0</v>
      </c>
      <c r="AR434" s="2949">
        <v>0</v>
      </c>
      <c r="AS434" s="2916">
        <v>80</v>
      </c>
      <c r="AT434" s="2949">
        <v>0</v>
      </c>
      <c r="AU434" s="2949">
        <v>0</v>
      </c>
      <c r="AV434" s="2949">
        <v>0</v>
      </c>
      <c r="AW434" s="2949">
        <v>0</v>
      </c>
      <c r="AX434" s="2891"/>
      <c r="AY434" s="3103">
        <f t="shared" si="114"/>
        <v>0</v>
      </c>
    </row>
    <row r="435" spans="1:51" ht="27" x14ac:dyDescent="0.2">
      <c r="A435" s="2947"/>
      <c r="B435" s="2957"/>
      <c r="C435" s="2882"/>
      <c r="D435" s="2957"/>
      <c r="E435" s="2882"/>
      <c r="F435" s="2957"/>
      <c r="G435" s="2996" t="s">
        <v>1019</v>
      </c>
      <c r="H435" s="2894" t="s">
        <v>3232</v>
      </c>
      <c r="I435" s="2896"/>
      <c r="J435" s="3108">
        <f t="shared" si="127"/>
        <v>102</v>
      </c>
      <c r="K435" s="2987">
        <v>18</v>
      </c>
      <c r="L435" s="2930">
        <v>28</v>
      </c>
      <c r="M435" s="2930">
        <v>28</v>
      </c>
      <c r="N435" s="2930">
        <v>28</v>
      </c>
      <c r="O435" s="2898"/>
      <c r="P435" s="2898"/>
      <c r="Q435" s="2898"/>
      <c r="R435" s="2898"/>
      <c r="S435" s="2898"/>
      <c r="T435" s="2898"/>
      <c r="U435" s="2898"/>
      <c r="V435" s="2898"/>
      <c r="W435" s="3030"/>
      <c r="X435" s="2983">
        <f t="shared" si="113"/>
        <v>102</v>
      </c>
      <c r="Y435" s="2949">
        <v>0</v>
      </c>
      <c r="Z435" s="2992">
        <f t="shared" si="125"/>
        <v>52</v>
      </c>
      <c r="AA435" s="2916">
        <v>28</v>
      </c>
      <c r="AB435" s="2949">
        <v>0</v>
      </c>
      <c r="AC435" s="2949">
        <v>0</v>
      </c>
      <c r="AD435" s="2949">
        <v>0</v>
      </c>
      <c r="AE435" s="2949">
        <v>0</v>
      </c>
      <c r="AF435" s="2949">
        <v>0</v>
      </c>
      <c r="AG435" s="2949">
        <v>0</v>
      </c>
      <c r="AH435" s="2916">
        <v>24</v>
      </c>
      <c r="AI435" s="2949">
        <v>0</v>
      </c>
      <c r="AJ435" s="2949">
        <v>0</v>
      </c>
      <c r="AK435" s="2949">
        <v>0</v>
      </c>
      <c r="AL435" s="2949">
        <v>0</v>
      </c>
      <c r="AM435" s="2992">
        <f t="shared" si="126"/>
        <v>50</v>
      </c>
      <c r="AN435" s="2916">
        <v>28</v>
      </c>
      <c r="AO435" s="2949">
        <v>0</v>
      </c>
      <c r="AP435" s="2949">
        <v>0</v>
      </c>
      <c r="AQ435" s="2949">
        <v>0</v>
      </c>
      <c r="AR435" s="2949">
        <v>0</v>
      </c>
      <c r="AS435" s="2916">
        <v>22</v>
      </c>
      <c r="AT435" s="2949">
        <v>0</v>
      </c>
      <c r="AU435" s="2949">
        <v>0</v>
      </c>
      <c r="AV435" s="2949">
        <v>0</v>
      </c>
      <c r="AW435" s="2949">
        <v>0</v>
      </c>
      <c r="AX435" s="2891"/>
      <c r="AY435" s="3103">
        <f t="shared" si="114"/>
        <v>0</v>
      </c>
    </row>
    <row r="436" spans="1:51" ht="16.5" customHeight="1" x14ac:dyDescent="0.2">
      <c r="A436" s="2947"/>
      <c r="B436" s="2957"/>
      <c r="C436" s="2882"/>
      <c r="D436" s="2957"/>
      <c r="E436" s="2882"/>
      <c r="F436" s="2957"/>
      <c r="G436" s="2996" t="s">
        <v>1021</v>
      </c>
      <c r="H436" s="2894" t="s">
        <v>3233</v>
      </c>
      <c r="I436" s="2896"/>
      <c r="J436" s="3108">
        <f t="shared" si="127"/>
        <v>1046</v>
      </c>
      <c r="K436" s="2987">
        <v>176</v>
      </c>
      <c r="L436" s="2930">
        <v>290</v>
      </c>
      <c r="M436" s="2930">
        <v>290</v>
      </c>
      <c r="N436" s="2930">
        <v>290</v>
      </c>
      <c r="O436" s="2898"/>
      <c r="P436" s="2898"/>
      <c r="Q436" s="2898"/>
      <c r="R436" s="2898"/>
      <c r="S436" s="2898"/>
      <c r="T436" s="2898"/>
      <c r="U436" s="2898"/>
      <c r="V436" s="2898"/>
      <c r="W436" s="3030"/>
      <c r="X436" s="2983">
        <f t="shared" si="113"/>
        <v>1046</v>
      </c>
      <c r="Y436" s="2949">
        <v>0</v>
      </c>
      <c r="Z436" s="2992">
        <f t="shared" si="125"/>
        <v>530</v>
      </c>
      <c r="AA436" s="2916">
        <v>270</v>
      </c>
      <c r="AB436" s="2949">
        <v>0</v>
      </c>
      <c r="AC436" s="2949">
        <v>0</v>
      </c>
      <c r="AD436" s="2949">
        <v>0</v>
      </c>
      <c r="AE436" s="2949">
        <v>0</v>
      </c>
      <c r="AF436" s="2949">
        <v>0</v>
      </c>
      <c r="AG436" s="2949">
        <v>0</v>
      </c>
      <c r="AH436" s="2916">
        <v>260</v>
      </c>
      <c r="AI436" s="2949">
        <v>0</v>
      </c>
      <c r="AJ436" s="2949">
        <v>0</v>
      </c>
      <c r="AK436" s="2949">
        <v>0</v>
      </c>
      <c r="AL436" s="2949">
        <v>0</v>
      </c>
      <c r="AM436" s="2992">
        <f t="shared" si="126"/>
        <v>516</v>
      </c>
      <c r="AN436" s="2916">
        <v>270</v>
      </c>
      <c r="AO436" s="2949">
        <v>0</v>
      </c>
      <c r="AP436" s="2949">
        <v>0</v>
      </c>
      <c r="AQ436" s="2949">
        <v>0</v>
      </c>
      <c r="AR436" s="2949">
        <v>0</v>
      </c>
      <c r="AS436" s="2916">
        <v>246</v>
      </c>
      <c r="AT436" s="2949">
        <v>0</v>
      </c>
      <c r="AU436" s="2949">
        <v>0</v>
      </c>
      <c r="AV436" s="2949">
        <v>0</v>
      </c>
      <c r="AW436" s="2949">
        <v>0</v>
      </c>
      <c r="AX436" s="2891"/>
      <c r="AY436" s="3103">
        <f t="shared" si="114"/>
        <v>0</v>
      </c>
    </row>
    <row r="437" spans="1:51" ht="16.5" customHeight="1" x14ac:dyDescent="0.2">
      <c r="A437" s="2947"/>
      <c r="B437" s="2957"/>
      <c r="C437" s="2882"/>
      <c r="D437" s="2957"/>
      <c r="E437" s="2882"/>
      <c r="F437" s="2957"/>
      <c r="G437" s="2996" t="s">
        <v>1023</v>
      </c>
      <c r="H437" s="2894" t="s">
        <v>3234</v>
      </c>
      <c r="I437" s="2896"/>
      <c r="J437" s="3108">
        <f t="shared" si="127"/>
        <v>554</v>
      </c>
      <c r="K437" s="2987">
        <v>104</v>
      </c>
      <c r="L437" s="2930">
        <v>150</v>
      </c>
      <c r="M437" s="2930">
        <v>150</v>
      </c>
      <c r="N437" s="2930">
        <v>150</v>
      </c>
      <c r="O437" s="2898"/>
      <c r="P437" s="2898"/>
      <c r="Q437" s="2898"/>
      <c r="R437" s="2898"/>
      <c r="S437" s="2898"/>
      <c r="T437" s="2898"/>
      <c r="U437" s="2898"/>
      <c r="V437" s="2898"/>
      <c r="W437" s="3030"/>
      <c r="X437" s="2983">
        <f t="shared" si="113"/>
        <v>554</v>
      </c>
      <c r="Y437" s="2949">
        <v>0</v>
      </c>
      <c r="Z437" s="2992">
        <f t="shared" si="125"/>
        <v>290</v>
      </c>
      <c r="AA437" s="2916">
        <v>150</v>
      </c>
      <c r="AB437" s="2949">
        <v>0</v>
      </c>
      <c r="AC437" s="2949">
        <v>0</v>
      </c>
      <c r="AD437" s="2949">
        <v>0</v>
      </c>
      <c r="AE437" s="2949">
        <v>0</v>
      </c>
      <c r="AF437" s="2949">
        <v>0</v>
      </c>
      <c r="AG437" s="2949">
        <v>0</v>
      </c>
      <c r="AH437" s="2916">
        <v>140</v>
      </c>
      <c r="AI437" s="2949">
        <v>0</v>
      </c>
      <c r="AJ437" s="2949">
        <v>0</v>
      </c>
      <c r="AK437" s="2949">
        <v>0</v>
      </c>
      <c r="AL437" s="2949">
        <v>0</v>
      </c>
      <c r="AM437" s="2992">
        <f t="shared" si="126"/>
        <v>264</v>
      </c>
      <c r="AN437" s="2916">
        <v>150</v>
      </c>
      <c r="AO437" s="2949">
        <v>0</v>
      </c>
      <c r="AP437" s="2949">
        <v>0</v>
      </c>
      <c r="AQ437" s="2949">
        <v>0</v>
      </c>
      <c r="AR437" s="2949">
        <v>0</v>
      </c>
      <c r="AS437" s="2916">
        <v>114</v>
      </c>
      <c r="AT437" s="2949">
        <v>0</v>
      </c>
      <c r="AU437" s="2949">
        <v>0</v>
      </c>
      <c r="AV437" s="2949">
        <v>0</v>
      </c>
      <c r="AW437" s="2949">
        <v>0</v>
      </c>
      <c r="AX437" s="2891"/>
      <c r="AY437" s="3103">
        <f t="shared" si="114"/>
        <v>0</v>
      </c>
    </row>
    <row r="438" spans="1:51" ht="18" x14ac:dyDescent="0.2">
      <c r="A438" s="2947"/>
      <c r="B438" s="2957"/>
      <c r="C438" s="2882"/>
      <c r="D438" s="2957"/>
      <c r="E438" s="2882"/>
      <c r="F438" s="2957"/>
      <c r="G438" s="2996" t="s">
        <v>1025</v>
      </c>
      <c r="H438" s="2894" t="s">
        <v>3235</v>
      </c>
      <c r="I438" s="2896"/>
      <c r="J438" s="3108">
        <f t="shared" si="127"/>
        <v>474</v>
      </c>
      <c r="K438" s="2987">
        <v>84</v>
      </c>
      <c r="L438" s="2930">
        <v>130</v>
      </c>
      <c r="M438" s="2930">
        <v>130</v>
      </c>
      <c r="N438" s="2930">
        <v>130</v>
      </c>
      <c r="O438" s="2898"/>
      <c r="P438" s="2898"/>
      <c r="Q438" s="2898"/>
      <c r="R438" s="2898"/>
      <c r="S438" s="2898"/>
      <c r="T438" s="2898"/>
      <c r="U438" s="2898"/>
      <c r="V438" s="2898"/>
      <c r="W438" s="3030"/>
      <c r="X438" s="2983">
        <f t="shared" si="113"/>
        <v>474</v>
      </c>
      <c r="Y438" s="2949">
        <v>0</v>
      </c>
      <c r="Z438" s="2992">
        <f t="shared" si="125"/>
        <v>240</v>
      </c>
      <c r="AA438" s="2916">
        <v>125</v>
      </c>
      <c r="AB438" s="2949">
        <v>0</v>
      </c>
      <c r="AC438" s="2949">
        <v>0</v>
      </c>
      <c r="AD438" s="2949">
        <v>0</v>
      </c>
      <c r="AE438" s="2949">
        <v>0</v>
      </c>
      <c r="AF438" s="2949">
        <v>0</v>
      </c>
      <c r="AG438" s="2949">
        <v>0</v>
      </c>
      <c r="AH438" s="2916">
        <v>115</v>
      </c>
      <c r="AI438" s="2949">
        <v>0</v>
      </c>
      <c r="AJ438" s="2949">
        <v>0</v>
      </c>
      <c r="AK438" s="2949">
        <v>0</v>
      </c>
      <c r="AL438" s="2949">
        <v>0</v>
      </c>
      <c r="AM438" s="2992">
        <f t="shared" si="126"/>
        <v>234</v>
      </c>
      <c r="AN438" s="2916">
        <v>125</v>
      </c>
      <c r="AO438" s="2949">
        <v>0</v>
      </c>
      <c r="AP438" s="2949">
        <v>0</v>
      </c>
      <c r="AQ438" s="2949">
        <v>0</v>
      </c>
      <c r="AR438" s="2949">
        <v>0</v>
      </c>
      <c r="AS438" s="2916">
        <v>109</v>
      </c>
      <c r="AT438" s="2949">
        <v>0</v>
      </c>
      <c r="AU438" s="2949">
        <v>0</v>
      </c>
      <c r="AV438" s="2949">
        <v>0</v>
      </c>
      <c r="AW438" s="2949">
        <v>0</v>
      </c>
      <c r="AX438" s="2891"/>
      <c r="AY438" s="3103">
        <f t="shared" si="114"/>
        <v>0</v>
      </c>
    </row>
    <row r="439" spans="1:51" ht="18" x14ac:dyDescent="0.2">
      <c r="A439" s="2947"/>
      <c r="B439" s="2957"/>
      <c r="C439" s="2882"/>
      <c r="D439" s="2957"/>
      <c r="E439" s="2882"/>
      <c r="F439" s="2957"/>
      <c r="G439" s="2996" t="s">
        <v>1027</v>
      </c>
      <c r="H439" s="2894" t="s">
        <v>3236</v>
      </c>
      <c r="I439" s="2903"/>
      <c r="J439" s="3108">
        <f t="shared" si="127"/>
        <v>632</v>
      </c>
      <c r="K439" s="2987">
        <v>100</v>
      </c>
      <c r="L439" s="2930">
        <v>200</v>
      </c>
      <c r="M439" s="2930">
        <v>200</v>
      </c>
      <c r="N439" s="2930">
        <v>132</v>
      </c>
      <c r="O439" s="2898"/>
      <c r="P439" s="2898"/>
      <c r="Q439" s="2898"/>
      <c r="R439" s="2898"/>
      <c r="S439" s="2898"/>
      <c r="T439" s="2898"/>
      <c r="U439" s="2898"/>
      <c r="V439" s="2898"/>
      <c r="W439" s="3030"/>
      <c r="X439" s="2983">
        <f t="shared" si="113"/>
        <v>632</v>
      </c>
      <c r="Y439" s="2949">
        <v>0</v>
      </c>
      <c r="Z439" s="2992">
        <f t="shared" si="125"/>
        <v>327</v>
      </c>
      <c r="AA439" s="2916">
        <v>165</v>
      </c>
      <c r="AB439" s="2949">
        <v>0</v>
      </c>
      <c r="AC439" s="2949">
        <v>0</v>
      </c>
      <c r="AD439" s="2949">
        <v>0</v>
      </c>
      <c r="AE439" s="2949">
        <v>0</v>
      </c>
      <c r="AF439" s="2949">
        <v>0</v>
      </c>
      <c r="AG439" s="2949">
        <v>0</v>
      </c>
      <c r="AH439" s="2916">
        <v>162</v>
      </c>
      <c r="AI439" s="2949">
        <v>0</v>
      </c>
      <c r="AJ439" s="2949">
        <v>0</v>
      </c>
      <c r="AK439" s="2949">
        <v>0</v>
      </c>
      <c r="AL439" s="2949">
        <v>0</v>
      </c>
      <c r="AM439" s="2992">
        <f t="shared" si="126"/>
        <v>305</v>
      </c>
      <c r="AN439" s="2916">
        <v>165</v>
      </c>
      <c r="AO439" s="2949">
        <v>0</v>
      </c>
      <c r="AP439" s="2949">
        <v>0</v>
      </c>
      <c r="AQ439" s="2949">
        <v>0</v>
      </c>
      <c r="AR439" s="2949">
        <v>0</v>
      </c>
      <c r="AS439" s="2916">
        <v>140</v>
      </c>
      <c r="AT439" s="2949">
        <v>0</v>
      </c>
      <c r="AU439" s="2949">
        <v>0</v>
      </c>
      <c r="AV439" s="2949">
        <v>0</v>
      </c>
      <c r="AW439" s="2949">
        <v>0</v>
      </c>
      <c r="AX439" s="2891"/>
      <c r="AY439" s="3103">
        <f t="shared" si="114"/>
        <v>0</v>
      </c>
    </row>
    <row r="440" spans="1:51" s="3023" customFormat="1" ht="34.5" customHeight="1" x14ac:dyDescent="0.2">
      <c r="A440" s="2947"/>
      <c r="B440" s="2957"/>
      <c r="C440" s="2882">
        <v>3000008</v>
      </c>
      <c r="D440" s="2957" t="s">
        <v>1029</v>
      </c>
      <c r="E440" s="2882">
        <v>5000106</v>
      </c>
      <c r="F440" s="2957" t="s">
        <v>1030</v>
      </c>
      <c r="G440" s="2980" t="s">
        <v>3237</v>
      </c>
      <c r="H440" s="2981" t="s">
        <v>1030</v>
      </c>
      <c r="I440" s="3033" t="s">
        <v>596</v>
      </c>
      <c r="J440" s="2982">
        <f>SUM(J445:J447)</f>
        <v>249</v>
      </c>
      <c r="K440" s="2982">
        <f>SUM(K445:K447)</f>
        <v>37</v>
      </c>
      <c r="L440" s="2982">
        <f>SUM(L445:L447)</f>
        <v>71</v>
      </c>
      <c r="M440" s="2982">
        <f>SUM(M445:M447)</f>
        <v>71</v>
      </c>
      <c r="N440" s="2982">
        <f>SUM(N445:N447)</f>
        <v>70</v>
      </c>
      <c r="O440" s="3057">
        <v>78</v>
      </c>
      <c r="P440" s="2890">
        <v>43778.46</v>
      </c>
      <c r="Q440" s="2890">
        <v>2719</v>
      </c>
      <c r="R440" s="2890">
        <v>0</v>
      </c>
      <c r="S440" s="2890">
        <v>0</v>
      </c>
      <c r="T440" s="2890">
        <v>0</v>
      </c>
      <c r="U440" s="2890">
        <f>+Q440-P440</f>
        <v>-41059.46</v>
      </c>
      <c r="V440" s="2890">
        <v>0</v>
      </c>
      <c r="W440" s="3020"/>
      <c r="X440" s="3020">
        <f t="shared" si="113"/>
        <v>249</v>
      </c>
      <c r="Y440" s="3021">
        <f t="shared" ref="Y440:AW440" si="128">SUM(Y445:Y447)</f>
        <v>0</v>
      </c>
      <c r="Z440" s="3021">
        <f t="shared" si="128"/>
        <v>126</v>
      </c>
      <c r="AA440" s="3021">
        <f t="shared" si="128"/>
        <v>70</v>
      </c>
      <c r="AB440" s="3021">
        <f t="shared" si="128"/>
        <v>0</v>
      </c>
      <c r="AC440" s="3021">
        <f t="shared" si="128"/>
        <v>0</v>
      </c>
      <c r="AD440" s="3021">
        <f t="shared" si="128"/>
        <v>0</v>
      </c>
      <c r="AE440" s="3021">
        <f t="shared" si="128"/>
        <v>0</v>
      </c>
      <c r="AF440" s="3021">
        <f t="shared" si="128"/>
        <v>0</v>
      </c>
      <c r="AG440" s="3021">
        <f t="shared" si="128"/>
        <v>0</v>
      </c>
      <c r="AH440" s="3021">
        <f t="shared" si="128"/>
        <v>56</v>
      </c>
      <c r="AI440" s="3021">
        <f t="shared" si="128"/>
        <v>0</v>
      </c>
      <c r="AJ440" s="3021">
        <f t="shared" si="128"/>
        <v>0</v>
      </c>
      <c r="AK440" s="3021">
        <f t="shared" si="128"/>
        <v>0</v>
      </c>
      <c r="AL440" s="3021">
        <f t="shared" si="128"/>
        <v>0</v>
      </c>
      <c r="AM440" s="3021">
        <f t="shared" si="128"/>
        <v>123</v>
      </c>
      <c r="AN440" s="3021">
        <f t="shared" si="128"/>
        <v>70</v>
      </c>
      <c r="AO440" s="3021">
        <f t="shared" si="128"/>
        <v>0</v>
      </c>
      <c r="AP440" s="3021">
        <f t="shared" si="128"/>
        <v>0</v>
      </c>
      <c r="AQ440" s="3021">
        <f t="shared" si="128"/>
        <v>0</v>
      </c>
      <c r="AR440" s="3021">
        <f t="shared" si="128"/>
        <v>0</v>
      </c>
      <c r="AS440" s="3021">
        <f t="shared" si="128"/>
        <v>53</v>
      </c>
      <c r="AT440" s="3021">
        <f t="shared" si="128"/>
        <v>0</v>
      </c>
      <c r="AU440" s="3021">
        <f t="shared" si="128"/>
        <v>0</v>
      </c>
      <c r="AV440" s="3021">
        <f t="shared" si="128"/>
        <v>0</v>
      </c>
      <c r="AW440" s="3021">
        <f t="shared" si="128"/>
        <v>0</v>
      </c>
      <c r="AX440" s="3022">
        <v>249</v>
      </c>
      <c r="AY440" s="3103">
        <f t="shared" si="114"/>
        <v>0</v>
      </c>
    </row>
    <row r="441" spans="1:51" ht="27" x14ac:dyDescent="0.2">
      <c r="A441" s="2947"/>
      <c r="B441" s="2957"/>
      <c r="C441" s="2882"/>
      <c r="D441" s="2957"/>
      <c r="E441" s="2882"/>
      <c r="F441" s="2957"/>
      <c r="G441" s="2996" t="s">
        <v>1031</v>
      </c>
      <c r="H441" s="2894" t="s">
        <v>3238</v>
      </c>
      <c r="I441" s="2887" t="s">
        <v>3222</v>
      </c>
      <c r="J441" s="2962">
        <f>SUM(K441:N441)</f>
        <v>12</v>
      </c>
      <c r="K441" s="2930">
        <v>2</v>
      </c>
      <c r="L441" s="2930">
        <v>4</v>
      </c>
      <c r="M441" s="2930">
        <v>4</v>
      </c>
      <c r="N441" s="2930">
        <v>2</v>
      </c>
      <c r="O441" s="2898"/>
      <c r="P441" s="2898"/>
      <c r="Q441" s="2898"/>
      <c r="R441" s="2898"/>
      <c r="S441" s="2898"/>
      <c r="T441" s="2898"/>
      <c r="U441" s="2898"/>
      <c r="V441" s="2898"/>
      <c r="W441" s="3030"/>
      <c r="X441" s="2983">
        <f t="shared" si="113"/>
        <v>12</v>
      </c>
      <c r="Y441" s="2949">
        <v>0</v>
      </c>
      <c r="Z441" s="2992">
        <f t="shared" ref="Z441:Z455" si="129">SUM(AA441:AL441)</f>
        <v>6</v>
      </c>
      <c r="AA441" s="2916">
        <v>3</v>
      </c>
      <c r="AB441" s="2949">
        <v>0</v>
      </c>
      <c r="AC441" s="2949">
        <v>0</v>
      </c>
      <c r="AD441" s="2949">
        <v>0</v>
      </c>
      <c r="AE441" s="2949">
        <v>0</v>
      </c>
      <c r="AF441" s="2949">
        <v>0</v>
      </c>
      <c r="AG441" s="2949">
        <v>0</v>
      </c>
      <c r="AH441" s="2916">
        <v>3</v>
      </c>
      <c r="AI441" s="2949">
        <v>0</v>
      </c>
      <c r="AJ441" s="2949">
        <v>0</v>
      </c>
      <c r="AK441" s="2949">
        <v>0</v>
      </c>
      <c r="AL441" s="2949">
        <v>0</v>
      </c>
      <c r="AM441" s="2992">
        <f t="shared" ref="AM441:AM455" si="130">SUM(AN441:AW441)</f>
        <v>6</v>
      </c>
      <c r="AN441" s="2916">
        <v>3</v>
      </c>
      <c r="AO441" s="2949">
        <v>0</v>
      </c>
      <c r="AP441" s="2949">
        <v>0</v>
      </c>
      <c r="AQ441" s="2949">
        <v>0</v>
      </c>
      <c r="AR441" s="2949">
        <v>0</v>
      </c>
      <c r="AS441" s="2916">
        <v>3</v>
      </c>
      <c r="AT441" s="2949">
        <v>0</v>
      </c>
      <c r="AU441" s="2949">
        <v>0</v>
      </c>
      <c r="AV441" s="2949">
        <v>0</v>
      </c>
      <c r="AW441" s="2949">
        <v>0</v>
      </c>
      <c r="AX441" s="2891"/>
      <c r="AY441" s="3103">
        <f t="shared" si="114"/>
        <v>0</v>
      </c>
    </row>
    <row r="442" spans="1:51" ht="27" x14ac:dyDescent="0.2">
      <c r="A442" s="2947"/>
      <c r="B442" s="2957"/>
      <c r="C442" s="2882"/>
      <c r="D442" s="2957"/>
      <c r="E442" s="2882"/>
      <c r="F442" s="2957"/>
      <c r="G442" s="2996" t="s">
        <v>1033</v>
      </c>
      <c r="H442" s="2894" t="s">
        <v>3239</v>
      </c>
      <c r="I442" s="2896"/>
      <c r="J442" s="2962">
        <f t="shared" ref="J442:J447" si="131">SUM(K442:N442)</f>
        <v>12</v>
      </c>
      <c r="K442" s="2930">
        <v>2</v>
      </c>
      <c r="L442" s="2930">
        <v>4</v>
      </c>
      <c r="M442" s="2930">
        <v>4</v>
      </c>
      <c r="N442" s="2930">
        <v>2</v>
      </c>
      <c r="O442" s="2898"/>
      <c r="P442" s="2898"/>
      <c r="Q442" s="2898"/>
      <c r="R442" s="2898"/>
      <c r="S442" s="2898"/>
      <c r="T442" s="2898"/>
      <c r="U442" s="2898"/>
      <c r="V442" s="2898"/>
      <c r="W442" s="3030"/>
      <c r="X442" s="2983">
        <f t="shared" si="113"/>
        <v>12</v>
      </c>
      <c r="Y442" s="2949">
        <v>0</v>
      </c>
      <c r="Z442" s="2992">
        <f t="shared" si="129"/>
        <v>6</v>
      </c>
      <c r="AA442" s="2916">
        <v>3</v>
      </c>
      <c r="AB442" s="2949">
        <v>0</v>
      </c>
      <c r="AC442" s="2949">
        <v>0</v>
      </c>
      <c r="AD442" s="2949">
        <v>0</v>
      </c>
      <c r="AE442" s="2949">
        <v>0</v>
      </c>
      <c r="AF442" s="2949">
        <v>0</v>
      </c>
      <c r="AG442" s="2949">
        <v>0</v>
      </c>
      <c r="AH442" s="2916">
        <v>3</v>
      </c>
      <c r="AI442" s="2949">
        <v>0</v>
      </c>
      <c r="AJ442" s="2949">
        <v>0</v>
      </c>
      <c r="AK442" s="2949">
        <v>0</v>
      </c>
      <c r="AL442" s="2949">
        <v>0</v>
      </c>
      <c r="AM442" s="2992">
        <f t="shared" si="130"/>
        <v>6</v>
      </c>
      <c r="AN442" s="2916">
        <v>3</v>
      </c>
      <c r="AO442" s="2949">
        <v>0</v>
      </c>
      <c r="AP442" s="2949">
        <v>0</v>
      </c>
      <c r="AQ442" s="2949">
        <v>0</v>
      </c>
      <c r="AR442" s="2949">
        <v>0</v>
      </c>
      <c r="AS442" s="2916">
        <v>3</v>
      </c>
      <c r="AT442" s="2949">
        <v>0</v>
      </c>
      <c r="AU442" s="2949">
        <v>0</v>
      </c>
      <c r="AV442" s="2949">
        <v>0</v>
      </c>
      <c r="AW442" s="2949">
        <v>0</v>
      </c>
      <c r="AX442" s="2891"/>
      <c r="AY442" s="3103">
        <f t="shared" si="114"/>
        <v>0</v>
      </c>
    </row>
    <row r="443" spans="1:51" ht="36" x14ac:dyDescent="0.2">
      <c r="A443" s="2947"/>
      <c r="B443" s="2957"/>
      <c r="C443" s="2882"/>
      <c r="D443" s="2957"/>
      <c r="E443" s="2882"/>
      <c r="F443" s="2957"/>
      <c r="G443" s="2996" t="s">
        <v>1035</v>
      </c>
      <c r="H443" s="2894" t="s">
        <v>3240</v>
      </c>
      <c r="I443" s="2896"/>
      <c r="J443" s="2962">
        <f t="shared" si="131"/>
        <v>4</v>
      </c>
      <c r="K443" s="2930">
        <v>0</v>
      </c>
      <c r="L443" s="2930">
        <v>2</v>
      </c>
      <c r="M443" s="2930">
        <v>2</v>
      </c>
      <c r="N443" s="2930">
        <v>0</v>
      </c>
      <c r="O443" s="2898"/>
      <c r="P443" s="2898"/>
      <c r="Q443" s="2898"/>
      <c r="R443" s="2898"/>
      <c r="S443" s="2898"/>
      <c r="T443" s="2898"/>
      <c r="U443" s="2898"/>
      <c r="V443" s="2898"/>
      <c r="W443" s="3030"/>
      <c r="X443" s="2983">
        <f t="shared" si="113"/>
        <v>4</v>
      </c>
      <c r="Y443" s="2949">
        <v>0</v>
      </c>
      <c r="Z443" s="2992">
        <f t="shared" si="129"/>
        <v>2</v>
      </c>
      <c r="AA443" s="2916">
        <v>1</v>
      </c>
      <c r="AB443" s="2949">
        <v>0</v>
      </c>
      <c r="AC443" s="2949">
        <v>0</v>
      </c>
      <c r="AD443" s="2949">
        <v>0</v>
      </c>
      <c r="AE443" s="2949">
        <v>0</v>
      </c>
      <c r="AF443" s="2949">
        <v>0</v>
      </c>
      <c r="AG443" s="2949">
        <v>0</v>
      </c>
      <c r="AH443" s="2916">
        <v>1</v>
      </c>
      <c r="AI443" s="2949">
        <v>0</v>
      </c>
      <c r="AJ443" s="2949">
        <v>0</v>
      </c>
      <c r="AK443" s="2949">
        <v>0</v>
      </c>
      <c r="AL443" s="2949">
        <v>0</v>
      </c>
      <c r="AM443" s="2992">
        <f t="shared" si="130"/>
        <v>2</v>
      </c>
      <c r="AN443" s="2916">
        <v>1</v>
      </c>
      <c r="AO443" s="2949">
        <v>0</v>
      </c>
      <c r="AP443" s="2949">
        <v>0</v>
      </c>
      <c r="AQ443" s="2949">
        <v>0</v>
      </c>
      <c r="AR443" s="2949">
        <v>0</v>
      </c>
      <c r="AS443" s="2916">
        <v>1</v>
      </c>
      <c r="AT443" s="2949">
        <v>0</v>
      </c>
      <c r="AU443" s="2949">
        <v>0</v>
      </c>
      <c r="AV443" s="2949">
        <v>0</v>
      </c>
      <c r="AW443" s="2949">
        <v>0</v>
      </c>
      <c r="AX443" s="2891"/>
      <c r="AY443" s="3103">
        <f t="shared" si="114"/>
        <v>0</v>
      </c>
    </row>
    <row r="444" spans="1:51" ht="36" x14ac:dyDescent="0.2">
      <c r="A444" s="2947"/>
      <c r="B444" s="2957"/>
      <c r="C444" s="2882"/>
      <c r="D444" s="2957"/>
      <c r="E444" s="2882"/>
      <c r="F444" s="2957"/>
      <c r="G444" s="2996" t="s">
        <v>1037</v>
      </c>
      <c r="H444" s="2894" t="s">
        <v>3241</v>
      </c>
      <c r="I444" s="2896"/>
      <c r="J444" s="2962">
        <f t="shared" si="131"/>
        <v>4</v>
      </c>
      <c r="K444" s="2930">
        <v>0</v>
      </c>
      <c r="L444" s="2930">
        <v>2</v>
      </c>
      <c r="M444" s="2930">
        <v>2</v>
      </c>
      <c r="N444" s="2930">
        <v>0</v>
      </c>
      <c r="O444" s="2898"/>
      <c r="P444" s="2898"/>
      <c r="Q444" s="2898"/>
      <c r="R444" s="2898"/>
      <c r="S444" s="2898"/>
      <c r="T444" s="2898"/>
      <c r="U444" s="2898"/>
      <c r="V444" s="2898"/>
      <c r="W444" s="3030"/>
      <c r="X444" s="2983">
        <f t="shared" si="113"/>
        <v>4</v>
      </c>
      <c r="Y444" s="2949">
        <v>0</v>
      </c>
      <c r="Z444" s="2992">
        <f t="shared" si="129"/>
        <v>2</v>
      </c>
      <c r="AA444" s="2916">
        <v>1</v>
      </c>
      <c r="AB444" s="2949">
        <v>0</v>
      </c>
      <c r="AC444" s="2949">
        <v>0</v>
      </c>
      <c r="AD444" s="2949">
        <v>0</v>
      </c>
      <c r="AE444" s="2949">
        <v>0</v>
      </c>
      <c r="AF444" s="2949">
        <v>0</v>
      </c>
      <c r="AG444" s="2949">
        <v>0</v>
      </c>
      <c r="AH444" s="2916">
        <v>1</v>
      </c>
      <c r="AI444" s="2949">
        <v>0</v>
      </c>
      <c r="AJ444" s="2949">
        <v>0</v>
      </c>
      <c r="AK444" s="2949">
        <v>0</v>
      </c>
      <c r="AL444" s="2949">
        <v>0</v>
      </c>
      <c r="AM444" s="2992">
        <f t="shared" si="130"/>
        <v>2</v>
      </c>
      <c r="AN444" s="2916">
        <v>1</v>
      </c>
      <c r="AO444" s="2949">
        <v>0</v>
      </c>
      <c r="AP444" s="2949">
        <v>0</v>
      </c>
      <c r="AQ444" s="2949">
        <v>0</v>
      </c>
      <c r="AR444" s="2949">
        <v>0</v>
      </c>
      <c r="AS444" s="2916">
        <v>1</v>
      </c>
      <c r="AT444" s="2949">
        <v>0</v>
      </c>
      <c r="AU444" s="2949">
        <v>0</v>
      </c>
      <c r="AV444" s="2949">
        <v>0</v>
      </c>
      <c r="AW444" s="2949">
        <v>0</v>
      </c>
      <c r="AX444" s="2891"/>
      <c r="AY444" s="3103">
        <f t="shared" si="114"/>
        <v>0</v>
      </c>
    </row>
    <row r="445" spans="1:51" ht="16.5" customHeight="1" x14ac:dyDescent="0.2">
      <c r="A445" s="2947"/>
      <c r="B445" s="2957"/>
      <c r="C445" s="2882"/>
      <c r="D445" s="2957"/>
      <c r="E445" s="2882"/>
      <c r="F445" s="2957"/>
      <c r="G445" s="2996" t="s">
        <v>1039</v>
      </c>
      <c r="H445" s="2894" t="s">
        <v>3242</v>
      </c>
      <c r="I445" s="2896"/>
      <c r="J445" s="3108">
        <f t="shared" si="131"/>
        <v>118</v>
      </c>
      <c r="K445" s="2987">
        <v>22</v>
      </c>
      <c r="L445" s="2930">
        <v>32</v>
      </c>
      <c r="M445" s="2930">
        <v>32</v>
      </c>
      <c r="N445" s="2930">
        <v>32</v>
      </c>
      <c r="O445" s="2898"/>
      <c r="P445" s="2898"/>
      <c r="Q445" s="2898"/>
      <c r="R445" s="2898"/>
      <c r="S445" s="2898"/>
      <c r="T445" s="2898"/>
      <c r="U445" s="2898"/>
      <c r="V445" s="2898"/>
      <c r="W445" s="3030"/>
      <c r="X445" s="2983">
        <f t="shared" si="113"/>
        <v>118</v>
      </c>
      <c r="Y445" s="2949">
        <v>0</v>
      </c>
      <c r="Z445" s="2992">
        <f t="shared" si="129"/>
        <v>60</v>
      </c>
      <c r="AA445" s="2916">
        <v>32</v>
      </c>
      <c r="AB445" s="2949">
        <v>0</v>
      </c>
      <c r="AC445" s="2949">
        <v>0</v>
      </c>
      <c r="AD445" s="2949">
        <v>0</v>
      </c>
      <c r="AE445" s="2949">
        <v>0</v>
      </c>
      <c r="AF445" s="2949">
        <v>0</v>
      </c>
      <c r="AG445" s="2949">
        <v>0</v>
      </c>
      <c r="AH445" s="2916">
        <v>28</v>
      </c>
      <c r="AI445" s="2949">
        <v>0</v>
      </c>
      <c r="AJ445" s="2949">
        <v>0</v>
      </c>
      <c r="AK445" s="2949">
        <v>0</v>
      </c>
      <c r="AL445" s="2949">
        <v>0</v>
      </c>
      <c r="AM445" s="2992">
        <f t="shared" si="130"/>
        <v>58</v>
      </c>
      <c r="AN445" s="2916">
        <v>32</v>
      </c>
      <c r="AO445" s="2949">
        <v>0</v>
      </c>
      <c r="AP445" s="2949">
        <v>0</v>
      </c>
      <c r="AQ445" s="2949">
        <v>0</v>
      </c>
      <c r="AR445" s="2949">
        <v>0</v>
      </c>
      <c r="AS445" s="2916">
        <v>26</v>
      </c>
      <c r="AT445" s="2949">
        <v>0</v>
      </c>
      <c r="AU445" s="2949">
        <v>0</v>
      </c>
      <c r="AV445" s="2949">
        <v>0</v>
      </c>
      <c r="AW445" s="2949">
        <v>0</v>
      </c>
      <c r="AX445" s="2891"/>
      <c r="AY445" s="3103">
        <f t="shared" si="114"/>
        <v>0</v>
      </c>
    </row>
    <row r="446" spans="1:51" ht="16.5" customHeight="1" x14ac:dyDescent="0.2">
      <c r="A446" s="2947"/>
      <c r="B446" s="2957"/>
      <c r="C446" s="2882"/>
      <c r="D446" s="2957"/>
      <c r="E446" s="2882"/>
      <c r="F446" s="2957"/>
      <c r="G446" s="2996" t="s">
        <v>1041</v>
      </c>
      <c r="H446" s="2894" t="s">
        <v>3243</v>
      </c>
      <c r="I446" s="2896"/>
      <c r="J446" s="3108">
        <f t="shared" si="131"/>
        <v>99</v>
      </c>
      <c r="K446" s="2987">
        <v>15</v>
      </c>
      <c r="L446" s="2930">
        <v>28</v>
      </c>
      <c r="M446" s="2930">
        <v>28</v>
      </c>
      <c r="N446" s="2930">
        <v>28</v>
      </c>
      <c r="O446" s="2898"/>
      <c r="P446" s="2898"/>
      <c r="Q446" s="2898"/>
      <c r="R446" s="2898"/>
      <c r="S446" s="2898"/>
      <c r="T446" s="2898"/>
      <c r="U446" s="2898"/>
      <c r="V446" s="2898"/>
      <c r="W446" s="3030"/>
      <c r="X446" s="2983">
        <f t="shared" si="113"/>
        <v>99</v>
      </c>
      <c r="Y446" s="2949">
        <v>0</v>
      </c>
      <c r="Z446" s="2992">
        <f t="shared" si="129"/>
        <v>50</v>
      </c>
      <c r="AA446" s="2916">
        <v>30</v>
      </c>
      <c r="AB446" s="2949">
        <v>0</v>
      </c>
      <c r="AC446" s="2949">
        <v>0</v>
      </c>
      <c r="AD446" s="2949">
        <v>0</v>
      </c>
      <c r="AE446" s="2949">
        <v>0</v>
      </c>
      <c r="AF446" s="2949">
        <v>0</v>
      </c>
      <c r="AG446" s="2949">
        <v>0</v>
      </c>
      <c r="AH446" s="2916">
        <v>20</v>
      </c>
      <c r="AI446" s="2949">
        <v>0</v>
      </c>
      <c r="AJ446" s="2949">
        <v>0</v>
      </c>
      <c r="AK446" s="2949">
        <v>0</v>
      </c>
      <c r="AL446" s="2949">
        <v>0</v>
      </c>
      <c r="AM446" s="2992">
        <f t="shared" si="130"/>
        <v>49</v>
      </c>
      <c r="AN446" s="2916">
        <v>30</v>
      </c>
      <c r="AO446" s="2949">
        <v>0</v>
      </c>
      <c r="AP446" s="2949">
        <v>0</v>
      </c>
      <c r="AQ446" s="2949">
        <v>0</v>
      </c>
      <c r="AR446" s="2949">
        <v>0</v>
      </c>
      <c r="AS446" s="2916">
        <v>19</v>
      </c>
      <c r="AT446" s="2949">
        <v>0</v>
      </c>
      <c r="AU446" s="2949">
        <v>0</v>
      </c>
      <c r="AV446" s="2949">
        <v>0</v>
      </c>
      <c r="AW446" s="2949">
        <v>0</v>
      </c>
      <c r="AX446" s="2891"/>
      <c r="AY446" s="3103">
        <f t="shared" si="114"/>
        <v>0</v>
      </c>
    </row>
    <row r="447" spans="1:51" ht="16.5" customHeight="1" x14ac:dyDescent="0.2">
      <c r="A447" s="2947"/>
      <c r="B447" s="2957"/>
      <c r="C447" s="2882"/>
      <c r="D447" s="2957"/>
      <c r="E447" s="2882"/>
      <c r="F447" s="2957"/>
      <c r="G447" s="2996" t="s">
        <v>1045</v>
      </c>
      <c r="H447" s="2894" t="s">
        <v>3244</v>
      </c>
      <c r="I447" s="2896"/>
      <c r="J447" s="3108">
        <f t="shared" si="131"/>
        <v>32</v>
      </c>
      <c r="K447" s="2930">
        <v>0</v>
      </c>
      <c r="L447" s="2930">
        <v>11</v>
      </c>
      <c r="M447" s="2930">
        <v>11</v>
      </c>
      <c r="N447" s="2930">
        <v>10</v>
      </c>
      <c r="O447" s="2898"/>
      <c r="P447" s="2898"/>
      <c r="Q447" s="2898"/>
      <c r="R447" s="2898"/>
      <c r="S447" s="2898"/>
      <c r="T447" s="2898"/>
      <c r="U447" s="2898"/>
      <c r="V447" s="2898"/>
      <c r="W447" s="3030"/>
      <c r="X447" s="2983">
        <f t="shared" si="113"/>
        <v>32</v>
      </c>
      <c r="Y447" s="2949">
        <v>0</v>
      </c>
      <c r="Z447" s="2992">
        <f t="shared" si="129"/>
        <v>16</v>
      </c>
      <c r="AA447" s="2916">
        <v>8</v>
      </c>
      <c r="AB447" s="2949">
        <v>0</v>
      </c>
      <c r="AC447" s="2949">
        <v>0</v>
      </c>
      <c r="AD447" s="2949">
        <v>0</v>
      </c>
      <c r="AE447" s="2949">
        <v>0</v>
      </c>
      <c r="AF447" s="2949">
        <v>0</v>
      </c>
      <c r="AG447" s="2949">
        <v>0</v>
      </c>
      <c r="AH447" s="2916">
        <v>8</v>
      </c>
      <c r="AI447" s="2949">
        <v>0</v>
      </c>
      <c r="AJ447" s="2949">
        <v>0</v>
      </c>
      <c r="AK447" s="2949">
        <v>0</v>
      </c>
      <c r="AL447" s="2949">
        <v>0</v>
      </c>
      <c r="AM447" s="2992">
        <f t="shared" si="130"/>
        <v>16</v>
      </c>
      <c r="AN447" s="2916">
        <v>8</v>
      </c>
      <c r="AO447" s="2949">
        <v>0</v>
      </c>
      <c r="AP447" s="2949">
        <v>0</v>
      </c>
      <c r="AQ447" s="2949">
        <v>0</v>
      </c>
      <c r="AR447" s="2949">
        <v>0</v>
      </c>
      <c r="AS447" s="2916">
        <v>8</v>
      </c>
      <c r="AT447" s="2949">
        <v>0</v>
      </c>
      <c r="AU447" s="2949">
        <v>0</v>
      </c>
      <c r="AV447" s="2949">
        <v>0</v>
      </c>
      <c r="AW447" s="2949">
        <v>0</v>
      </c>
      <c r="AX447" s="2891"/>
      <c r="AY447" s="3103">
        <f t="shared" si="114"/>
        <v>0</v>
      </c>
    </row>
    <row r="448" spans="1:51" ht="16.5" customHeight="1" x14ac:dyDescent="0.2">
      <c r="A448" s="2947"/>
      <c r="B448" s="2957"/>
      <c r="C448" s="2882"/>
      <c r="D448" s="2957"/>
      <c r="E448" s="2882"/>
      <c r="F448" s="2957"/>
      <c r="G448" s="2996" t="s">
        <v>1047</v>
      </c>
      <c r="H448" s="2894" t="s">
        <v>3245</v>
      </c>
      <c r="I448" s="2896"/>
      <c r="J448" s="2962">
        <f>SUM(K448:N448)</f>
        <v>8</v>
      </c>
      <c r="K448" s="2930">
        <v>0</v>
      </c>
      <c r="L448" s="2930">
        <v>3</v>
      </c>
      <c r="M448" s="2930">
        <v>3</v>
      </c>
      <c r="N448" s="2930">
        <v>2</v>
      </c>
      <c r="O448" s="2898"/>
      <c r="P448" s="2898"/>
      <c r="Q448" s="2898"/>
      <c r="R448" s="2898"/>
      <c r="S448" s="2898"/>
      <c r="T448" s="2898"/>
      <c r="U448" s="2898"/>
      <c r="V448" s="2898"/>
      <c r="W448" s="3030"/>
      <c r="X448" s="2983">
        <f t="shared" si="113"/>
        <v>8</v>
      </c>
      <c r="Y448" s="2949">
        <v>0</v>
      </c>
      <c r="Z448" s="2992">
        <f t="shared" si="129"/>
        <v>4</v>
      </c>
      <c r="AA448" s="2916">
        <v>2</v>
      </c>
      <c r="AB448" s="2949">
        <v>0</v>
      </c>
      <c r="AC448" s="2949">
        <v>0</v>
      </c>
      <c r="AD448" s="2949">
        <v>0</v>
      </c>
      <c r="AE448" s="2949">
        <v>0</v>
      </c>
      <c r="AF448" s="2949">
        <v>0</v>
      </c>
      <c r="AG448" s="2949">
        <v>0</v>
      </c>
      <c r="AH448" s="2916">
        <v>2</v>
      </c>
      <c r="AI448" s="2949">
        <v>0</v>
      </c>
      <c r="AJ448" s="2949">
        <v>0</v>
      </c>
      <c r="AK448" s="2949">
        <v>0</v>
      </c>
      <c r="AL448" s="2949">
        <v>0</v>
      </c>
      <c r="AM448" s="2992">
        <f t="shared" si="130"/>
        <v>4</v>
      </c>
      <c r="AN448" s="2916">
        <v>2</v>
      </c>
      <c r="AO448" s="2949">
        <v>0</v>
      </c>
      <c r="AP448" s="2949">
        <v>0</v>
      </c>
      <c r="AQ448" s="2949">
        <v>0</v>
      </c>
      <c r="AR448" s="2949">
        <v>0</v>
      </c>
      <c r="AS448" s="2916">
        <v>2</v>
      </c>
      <c r="AT448" s="2949">
        <v>0</v>
      </c>
      <c r="AU448" s="2949">
        <v>0</v>
      </c>
      <c r="AV448" s="2949">
        <v>0</v>
      </c>
      <c r="AW448" s="2949">
        <v>0</v>
      </c>
      <c r="AX448" s="2891"/>
      <c r="AY448" s="3103">
        <f t="shared" si="114"/>
        <v>0</v>
      </c>
    </row>
    <row r="449" spans="1:51" ht="27" x14ac:dyDescent="0.2">
      <c r="A449" s="2947"/>
      <c r="B449" s="2957"/>
      <c r="C449" s="2882"/>
      <c r="D449" s="2957"/>
      <c r="E449" s="2882"/>
      <c r="F449" s="2957"/>
      <c r="G449" s="2996" t="s">
        <v>1049</v>
      </c>
      <c r="H449" s="2894" t="s">
        <v>3246</v>
      </c>
      <c r="I449" s="2896"/>
      <c r="J449" s="2962">
        <f t="shared" ref="J449:J454" si="132">SUM(K449:N449)</f>
        <v>16</v>
      </c>
      <c r="K449" s="2930">
        <v>0</v>
      </c>
      <c r="L449" s="2930">
        <v>6</v>
      </c>
      <c r="M449" s="2930">
        <v>4</v>
      </c>
      <c r="N449" s="2930">
        <v>6</v>
      </c>
      <c r="O449" s="2898"/>
      <c r="P449" s="2898"/>
      <c r="Q449" s="2898"/>
      <c r="R449" s="2898"/>
      <c r="S449" s="2898"/>
      <c r="T449" s="2898"/>
      <c r="U449" s="2898"/>
      <c r="V449" s="2898"/>
      <c r="W449" s="3030"/>
      <c r="X449" s="2983">
        <f t="shared" si="113"/>
        <v>16</v>
      </c>
      <c r="Y449" s="2949">
        <v>0</v>
      </c>
      <c r="Z449" s="2992">
        <f t="shared" si="129"/>
        <v>8</v>
      </c>
      <c r="AA449" s="2916">
        <v>4</v>
      </c>
      <c r="AB449" s="2949">
        <v>0</v>
      </c>
      <c r="AC449" s="2949">
        <v>0</v>
      </c>
      <c r="AD449" s="2949">
        <v>0</v>
      </c>
      <c r="AE449" s="2949">
        <v>0</v>
      </c>
      <c r="AF449" s="2949">
        <v>0</v>
      </c>
      <c r="AG449" s="2949">
        <v>0</v>
      </c>
      <c r="AH449" s="2916">
        <v>4</v>
      </c>
      <c r="AI449" s="2949">
        <v>0</v>
      </c>
      <c r="AJ449" s="2949">
        <v>0</v>
      </c>
      <c r="AK449" s="2949">
        <v>0</v>
      </c>
      <c r="AL449" s="2949">
        <v>0</v>
      </c>
      <c r="AM449" s="2992">
        <f t="shared" si="130"/>
        <v>8</v>
      </c>
      <c r="AN449" s="2916">
        <v>4</v>
      </c>
      <c r="AO449" s="2949">
        <v>0</v>
      </c>
      <c r="AP449" s="2949">
        <v>0</v>
      </c>
      <c r="AQ449" s="2949">
        <v>0</v>
      </c>
      <c r="AR449" s="2949">
        <v>0</v>
      </c>
      <c r="AS449" s="2916">
        <v>4</v>
      </c>
      <c r="AT449" s="2949">
        <v>0</v>
      </c>
      <c r="AU449" s="2949">
        <v>0</v>
      </c>
      <c r="AV449" s="2949">
        <v>0</v>
      </c>
      <c r="AW449" s="2949">
        <v>0</v>
      </c>
      <c r="AX449" s="2891"/>
      <c r="AY449" s="3103">
        <f t="shared" si="114"/>
        <v>0</v>
      </c>
    </row>
    <row r="450" spans="1:51" ht="16.5" customHeight="1" x14ac:dyDescent="0.2">
      <c r="A450" s="2947"/>
      <c r="B450" s="2957"/>
      <c r="C450" s="2882"/>
      <c r="D450" s="2957"/>
      <c r="E450" s="2882"/>
      <c r="F450" s="2957"/>
      <c r="G450" s="2996" t="s">
        <v>1053</v>
      </c>
      <c r="H450" s="2894" t="s">
        <v>3247</v>
      </c>
      <c r="I450" s="2896"/>
      <c r="J450" s="2962">
        <f t="shared" si="132"/>
        <v>20</v>
      </c>
      <c r="K450" s="2930">
        <v>2</v>
      </c>
      <c r="L450" s="2930">
        <v>6</v>
      </c>
      <c r="M450" s="2930">
        <v>6</v>
      </c>
      <c r="N450" s="2930">
        <v>6</v>
      </c>
      <c r="O450" s="2898"/>
      <c r="P450" s="2898"/>
      <c r="Q450" s="2898"/>
      <c r="R450" s="2898"/>
      <c r="S450" s="2898"/>
      <c r="T450" s="2898"/>
      <c r="U450" s="2898"/>
      <c r="V450" s="2898"/>
      <c r="W450" s="3030"/>
      <c r="X450" s="2983">
        <f t="shared" si="113"/>
        <v>20</v>
      </c>
      <c r="Y450" s="2949">
        <v>0</v>
      </c>
      <c r="Z450" s="2992">
        <f t="shared" si="129"/>
        <v>10</v>
      </c>
      <c r="AA450" s="2916">
        <v>5</v>
      </c>
      <c r="AB450" s="2949">
        <v>0</v>
      </c>
      <c r="AC450" s="2949">
        <v>0</v>
      </c>
      <c r="AD450" s="2949">
        <v>0</v>
      </c>
      <c r="AE450" s="2949">
        <v>0</v>
      </c>
      <c r="AF450" s="2949">
        <v>0</v>
      </c>
      <c r="AG450" s="2949">
        <v>0</v>
      </c>
      <c r="AH450" s="2916">
        <v>5</v>
      </c>
      <c r="AI450" s="2949">
        <v>0</v>
      </c>
      <c r="AJ450" s="2949">
        <v>0</v>
      </c>
      <c r="AK450" s="2949">
        <v>0</v>
      </c>
      <c r="AL450" s="2949">
        <v>0</v>
      </c>
      <c r="AM450" s="2992">
        <f t="shared" si="130"/>
        <v>10</v>
      </c>
      <c r="AN450" s="2916">
        <v>5</v>
      </c>
      <c r="AO450" s="2949">
        <v>0</v>
      </c>
      <c r="AP450" s="2949">
        <v>0</v>
      </c>
      <c r="AQ450" s="2949">
        <v>0</v>
      </c>
      <c r="AR450" s="2949">
        <v>0</v>
      </c>
      <c r="AS450" s="2916">
        <v>5</v>
      </c>
      <c r="AT450" s="2949">
        <v>0</v>
      </c>
      <c r="AU450" s="2949">
        <v>0</v>
      </c>
      <c r="AV450" s="2949">
        <v>0</v>
      </c>
      <c r="AW450" s="2949">
        <v>0</v>
      </c>
      <c r="AX450" s="2891"/>
      <c r="AY450" s="3103">
        <f t="shared" si="114"/>
        <v>0</v>
      </c>
    </row>
    <row r="451" spans="1:51" ht="16.5" customHeight="1" x14ac:dyDescent="0.2">
      <c r="A451" s="2947"/>
      <c r="B451" s="2957"/>
      <c r="C451" s="2882"/>
      <c r="D451" s="2957"/>
      <c r="E451" s="2882"/>
      <c r="F451" s="2957"/>
      <c r="G451" s="2996" t="s">
        <v>1055</v>
      </c>
      <c r="H451" s="2894" t="s">
        <v>3248</v>
      </c>
      <c r="I451" s="2896"/>
      <c r="J451" s="2962">
        <f t="shared" si="132"/>
        <v>4</v>
      </c>
      <c r="K451" s="2930">
        <v>1</v>
      </c>
      <c r="L451" s="2930">
        <v>1</v>
      </c>
      <c r="M451" s="2930">
        <v>1</v>
      </c>
      <c r="N451" s="2930">
        <v>1</v>
      </c>
      <c r="O451" s="2898"/>
      <c r="P451" s="2898"/>
      <c r="Q451" s="2898"/>
      <c r="R451" s="2898"/>
      <c r="S451" s="2898"/>
      <c r="T451" s="2898"/>
      <c r="U451" s="2898"/>
      <c r="V451" s="2898"/>
      <c r="W451" s="3030"/>
      <c r="X451" s="2983">
        <f t="shared" si="113"/>
        <v>4</v>
      </c>
      <c r="Y451" s="2949">
        <v>0</v>
      </c>
      <c r="Z451" s="2992">
        <f t="shared" si="129"/>
        <v>2</v>
      </c>
      <c r="AA451" s="2916">
        <v>1</v>
      </c>
      <c r="AB451" s="2949">
        <v>0</v>
      </c>
      <c r="AC451" s="2949">
        <v>0</v>
      </c>
      <c r="AD451" s="2949">
        <v>0</v>
      </c>
      <c r="AE451" s="2949">
        <v>0</v>
      </c>
      <c r="AF451" s="2949">
        <v>0</v>
      </c>
      <c r="AG451" s="2949">
        <v>0</v>
      </c>
      <c r="AH451" s="2916">
        <v>1</v>
      </c>
      <c r="AI451" s="2949">
        <v>0</v>
      </c>
      <c r="AJ451" s="2949">
        <v>0</v>
      </c>
      <c r="AK451" s="2949">
        <v>0</v>
      </c>
      <c r="AL451" s="2949">
        <v>0</v>
      </c>
      <c r="AM451" s="2992">
        <f t="shared" si="130"/>
        <v>2</v>
      </c>
      <c r="AN451" s="2916">
        <v>1</v>
      </c>
      <c r="AO451" s="2949">
        <v>0</v>
      </c>
      <c r="AP451" s="2949">
        <v>0</v>
      </c>
      <c r="AQ451" s="2949">
        <v>0</v>
      </c>
      <c r="AR451" s="2949">
        <v>0</v>
      </c>
      <c r="AS451" s="2916">
        <v>1</v>
      </c>
      <c r="AT451" s="2949">
        <v>0</v>
      </c>
      <c r="AU451" s="2949">
        <v>0</v>
      </c>
      <c r="AV451" s="2949">
        <v>0</v>
      </c>
      <c r="AW451" s="2949">
        <v>0</v>
      </c>
      <c r="AX451" s="2891"/>
      <c r="AY451" s="3103">
        <f t="shared" si="114"/>
        <v>0</v>
      </c>
    </row>
    <row r="452" spans="1:51" ht="16.5" customHeight="1" x14ac:dyDescent="0.2">
      <c r="A452" s="2947"/>
      <c r="B452" s="2957"/>
      <c r="C452" s="2882"/>
      <c r="D452" s="2957"/>
      <c r="E452" s="2882"/>
      <c r="F452" s="2957"/>
      <c r="G452" s="2996" t="s">
        <v>1057</v>
      </c>
      <c r="H452" s="2894" t="s">
        <v>3249</v>
      </c>
      <c r="I452" s="2896"/>
      <c r="J452" s="2962">
        <f t="shared" si="132"/>
        <v>8</v>
      </c>
      <c r="K452" s="2930">
        <v>0</v>
      </c>
      <c r="L452" s="2930">
        <v>3</v>
      </c>
      <c r="M452" s="2930">
        <v>3</v>
      </c>
      <c r="N452" s="2930">
        <v>2</v>
      </c>
      <c r="O452" s="2898"/>
      <c r="P452" s="2898"/>
      <c r="Q452" s="2898"/>
      <c r="R452" s="2898"/>
      <c r="S452" s="2898"/>
      <c r="T452" s="2898"/>
      <c r="U452" s="2898"/>
      <c r="V452" s="2898"/>
      <c r="W452" s="3030"/>
      <c r="X452" s="2983">
        <f t="shared" si="113"/>
        <v>8</v>
      </c>
      <c r="Y452" s="2949">
        <v>0</v>
      </c>
      <c r="Z452" s="2992">
        <f t="shared" si="129"/>
        <v>4</v>
      </c>
      <c r="AA452" s="2916">
        <v>2</v>
      </c>
      <c r="AB452" s="2949">
        <v>0</v>
      </c>
      <c r="AC452" s="2949">
        <v>0</v>
      </c>
      <c r="AD452" s="2949">
        <v>0</v>
      </c>
      <c r="AE452" s="2949">
        <v>0</v>
      </c>
      <c r="AF452" s="2949">
        <v>0</v>
      </c>
      <c r="AG452" s="2949">
        <v>0</v>
      </c>
      <c r="AH452" s="2916">
        <v>2</v>
      </c>
      <c r="AI452" s="2949">
        <v>0</v>
      </c>
      <c r="AJ452" s="2949">
        <v>0</v>
      </c>
      <c r="AK452" s="2949">
        <v>0</v>
      </c>
      <c r="AL452" s="2949">
        <v>0</v>
      </c>
      <c r="AM452" s="2992">
        <f t="shared" si="130"/>
        <v>4</v>
      </c>
      <c r="AN452" s="2916">
        <v>2</v>
      </c>
      <c r="AO452" s="2949">
        <v>0</v>
      </c>
      <c r="AP452" s="2949">
        <v>0</v>
      </c>
      <c r="AQ452" s="2949">
        <v>0</v>
      </c>
      <c r="AR452" s="2949">
        <v>0</v>
      </c>
      <c r="AS452" s="2916">
        <v>2</v>
      </c>
      <c r="AT452" s="2949">
        <v>0</v>
      </c>
      <c r="AU452" s="2949">
        <v>0</v>
      </c>
      <c r="AV452" s="2949">
        <v>0</v>
      </c>
      <c r="AW452" s="2949">
        <v>0</v>
      </c>
      <c r="AX452" s="2891"/>
      <c r="AY452" s="3103">
        <f t="shared" si="114"/>
        <v>0</v>
      </c>
    </row>
    <row r="453" spans="1:51" ht="16.5" customHeight="1" x14ac:dyDescent="0.2">
      <c r="A453" s="2947"/>
      <c r="B453" s="2957"/>
      <c r="C453" s="2882"/>
      <c r="D453" s="2957"/>
      <c r="E453" s="2882"/>
      <c r="F453" s="2957"/>
      <c r="G453" s="2996" t="s">
        <v>1059</v>
      </c>
      <c r="H453" s="2894" t="s">
        <v>3250</v>
      </c>
      <c r="I453" s="2896"/>
      <c r="J453" s="2962">
        <f t="shared" si="132"/>
        <v>10</v>
      </c>
      <c r="K453" s="2930">
        <v>0</v>
      </c>
      <c r="L453" s="2930">
        <v>4</v>
      </c>
      <c r="M453" s="2930">
        <v>4</v>
      </c>
      <c r="N453" s="2930">
        <v>2</v>
      </c>
      <c r="O453" s="2898"/>
      <c r="P453" s="2898"/>
      <c r="Q453" s="2898"/>
      <c r="R453" s="2898"/>
      <c r="S453" s="2898"/>
      <c r="T453" s="2898"/>
      <c r="U453" s="2898"/>
      <c r="V453" s="2898"/>
      <c r="W453" s="3030"/>
      <c r="X453" s="2983">
        <f t="shared" si="113"/>
        <v>10</v>
      </c>
      <c r="Y453" s="2949">
        <v>0</v>
      </c>
      <c r="Z453" s="2992">
        <f t="shared" si="129"/>
        <v>5</v>
      </c>
      <c r="AA453" s="2916">
        <v>3</v>
      </c>
      <c r="AB453" s="2949">
        <v>0</v>
      </c>
      <c r="AC453" s="2949">
        <v>0</v>
      </c>
      <c r="AD453" s="2949">
        <v>0</v>
      </c>
      <c r="AE453" s="2949">
        <v>0</v>
      </c>
      <c r="AF453" s="2949">
        <v>0</v>
      </c>
      <c r="AG453" s="2949">
        <v>0</v>
      </c>
      <c r="AH453" s="2916">
        <v>2</v>
      </c>
      <c r="AI453" s="2949">
        <v>0</v>
      </c>
      <c r="AJ453" s="2949">
        <v>0</v>
      </c>
      <c r="AK453" s="2949">
        <v>0</v>
      </c>
      <c r="AL453" s="2949">
        <v>0</v>
      </c>
      <c r="AM453" s="2992">
        <f t="shared" si="130"/>
        <v>5</v>
      </c>
      <c r="AN453" s="2916">
        <v>3</v>
      </c>
      <c r="AO453" s="2949">
        <v>0</v>
      </c>
      <c r="AP453" s="2949">
        <v>0</v>
      </c>
      <c r="AQ453" s="2949">
        <v>0</v>
      </c>
      <c r="AR453" s="2949">
        <v>0</v>
      </c>
      <c r="AS453" s="2916">
        <v>2</v>
      </c>
      <c r="AT453" s="2949">
        <v>0</v>
      </c>
      <c r="AU453" s="2949">
        <v>0</v>
      </c>
      <c r="AV453" s="2949">
        <v>0</v>
      </c>
      <c r="AW453" s="2949">
        <v>0</v>
      </c>
      <c r="AX453" s="2891"/>
      <c r="AY453" s="3103">
        <f t="shared" si="114"/>
        <v>0</v>
      </c>
    </row>
    <row r="454" spans="1:51" ht="16.5" customHeight="1" x14ac:dyDescent="0.2">
      <c r="A454" s="2947"/>
      <c r="B454" s="2957"/>
      <c r="C454" s="2882"/>
      <c r="D454" s="2957"/>
      <c r="E454" s="2882"/>
      <c r="F454" s="2957"/>
      <c r="G454" s="2996" t="s">
        <v>1061</v>
      </c>
      <c r="H454" s="2894" t="s">
        <v>3251</v>
      </c>
      <c r="I454" s="2896"/>
      <c r="J454" s="2962">
        <f t="shared" si="132"/>
        <v>4</v>
      </c>
      <c r="K454" s="2930">
        <v>1</v>
      </c>
      <c r="L454" s="2930">
        <v>1</v>
      </c>
      <c r="M454" s="2930">
        <v>1</v>
      </c>
      <c r="N454" s="2930">
        <v>1</v>
      </c>
      <c r="O454" s="2898"/>
      <c r="P454" s="2898"/>
      <c r="Q454" s="2898"/>
      <c r="R454" s="2898"/>
      <c r="S454" s="2898"/>
      <c r="T454" s="2898"/>
      <c r="U454" s="2898"/>
      <c r="V454" s="2898"/>
      <c r="W454" s="3030"/>
      <c r="X454" s="2983">
        <f t="shared" si="113"/>
        <v>4</v>
      </c>
      <c r="Y454" s="2949">
        <v>0</v>
      </c>
      <c r="Z454" s="2992">
        <f t="shared" si="129"/>
        <v>2</v>
      </c>
      <c r="AA454" s="2916">
        <v>1</v>
      </c>
      <c r="AB454" s="2949">
        <v>0</v>
      </c>
      <c r="AC454" s="2949">
        <v>0</v>
      </c>
      <c r="AD454" s="2949">
        <v>0</v>
      </c>
      <c r="AE454" s="2949">
        <v>0</v>
      </c>
      <c r="AF454" s="2949">
        <v>0</v>
      </c>
      <c r="AG454" s="2949">
        <v>0</v>
      </c>
      <c r="AH454" s="2916">
        <v>1</v>
      </c>
      <c r="AI454" s="2949">
        <v>0</v>
      </c>
      <c r="AJ454" s="2949">
        <v>0</v>
      </c>
      <c r="AK454" s="2949">
        <v>0</v>
      </c>
      <c r="AL454" s="2949">
        <v>0</v>
      </c>
      <c r="AM454" s="2992">
        <f t="shared" si="130"/>
        <v>2</v>
      </c>
      <c r="AN454" s="2916">
        <v>1</v>
      </c>
      <c r="AO454" s="2949">
        <v>0</v>
      </c>
      <c r="AP454" s="2949">
        <v>0</v>
      </c>
      <c r="AQ454" s="2949">
        <v>0</v>
      </c>
      <c r="AR454" s="2949">
        <v>0</v>
      </c>
      <c r="AS454" s="2916">
        <v>1</v>
      </c>
      <c r="AT454" s="2949">
        <v>0</v>
      </c>
      <c r="AU454" s="2949">
        <v>0</v>
      </c>
      <c r="AV454" s="2949">
        <v>0</v>
      </c>
      <c r="AW454" s="2949">
        <v>0</v>
      </c>
      <c r="AX454" s="2891"/>
      <c r="AY454" s="3103">
        <f t="shared" si="114"/>
        <v>0</v>
      </c>
    </row>
    <row r="455" spans="1:51" ht="16.5" customHeight="1" x14ac:dyDescent="0.2">
      <c r="A455" s="2947"/>
      <c r="B455" s="2957"/>
      <c r="C455" s="2882"/>
      <c r="D455" s="2957"/>
      <c r="E455" s="2882"/>
      <c r="F455" s="2957"/>
      <c r="G455" s="2996" t="s">
        <v>1063</v>
      </c>
      <c r="H455" s="2894" t="s">
        <v>3252</v>
      </c>
      <c r="I455" s="2903"/>
      <c r="J455" s="2962">
        <f>SUM(K455:N455)</f>
        <v>8</v>
      </c>
      <c r="K455" s="2930">
        <v>2</v>
      </c>
      <c r="L455" s="2930">
        <v>2</v>
      </c>
      <c r="M455" s="2930">
        <v>2</v>
      </c>
      <c r="N455" s="2930">
        <v>2</v>
      </c>
      <c r="O455" s="2898"/>
      <c r="P455" s="2898"/>
      <c r="Q455" s="2898"/>
      <c r="R455" s="2898"/>
      <c r="S455" s="2898"/>
      <c r="T455" s="2898"/>
      <c r="U455" s="2898"/>
      <c r="V455" s="2898"/>
      <c r="W455" s="3030"/>
      <c r="X455" s="2983">
        <f t="shared" si="113"/>
        <v>8</v>
      </c>
      <c r="Y455" s="2949">
        <v>0</v>
      </c>
      <c r="Z455" s="2992">
        <f t="shared" si="129"/>
        <v>4</v>
      </c>
      <c r="AA455" s="2916">
        <v>2</v>
      </c>
      <c r="AB455" s="2949">
        <v>0</v>
      </c>
      <c r="AC455" s="2949">
        <v>0</v>
      </c>
      <c r="AD455" s="2949">
        <v>0</v>
      </c>
      <c r="AE455" s="2949">
        <v>0</v>
      </c>
      <c r="AF455" s="2949">
        <v>0</v>
      </c>
      <c r="AG455" s="2949">
        <v>0</v>
      </c>
      <c r="AH455" s="2916">
        <v>2</v>
      </c>
      <c r="AI455" s="2949">
        <v>0</v>
      </c>
      <c r="AJ455" s="2949">
        <v>0</v>
      </c>
      <c r="AK455" s="2949">
        <v>0</v>
      </c>
      <c r="AL455" s="2949">
        <v>0</v>
      </c>
      <c r="AM455" s="2992">
        <f t="shared" si="130"/>
        <v>4</v>
      </c>
      <c r="AN455" s="2916">
        <v>2</v>
      </c>
      <c r="AO455" s="2949">
        <v>0</v>
      </c>
      <c r="AP455" s="2949">
        <v>0</v>
      </c>
      <c r="AQ455" s="2949">
        <v>0</v>
      </c>
      <c r="AR455" s="2949">
        <v>0</v>
      </c>
      <c r="AS455" s="2916">
        <v>2</v>
      </c>
      <c r="AT455" s="2949">
        <v>0</v>
      </c>
      <c r="AU455" s="2949">
        <v>0</v>
      </c>
      <c r="AV455" s="2949">
        <v>0</v>
      </c>
      <c r="AW455" s="2949">
        <v>0</v>
      </c>
      <c r="AX455" s="2891"/>
      <c r="AY455" s="3103">
        <f t="shared" si="114"/>
        <v>0</v>
      </c>
    </row>
    <row r="456" spans="1:51" s="3023" customFormat="1" ht="36" x14ac:dyDescent="0.2">
      <c r="A456" s="2947"/>
      <c r="B456" s="2957"/>
      <c r="C456" s="2882">
        <v>3000011</v>
      </c>
      <c r="D456" s="2957" t="s">
        <v>1082</v>
      </c>
      <c r="E456" s="2882">
        <v>5000109</v>
      </c>
      <c r="F456" s="2957" t="s">
        <v>1083</v>
      </c>
      <c r="G456" s="2980" t="s">
        <v>3253</v>
      </c>
      <c r="H456" s="2981" t="s">
        <v>3254</v>
      </c>
      <c r="I456" s="2887" t="s">
        <v>1070</v>
      </c>
      <c r="J456" s="2982">
        <f>+J457</f>
        <v>518</v>
      </c>
      <c r="K456" s="2982">
        <f t="shared" ref="K456:AW456" si="133">+K457</f>
        <v>48</v>
      </c>
      <c r="L456" s="2982">
        <f t="shared" si="133"/>
        <v>220</v>
      </c>
      <c r="M456" s="2982">
        <f t="shared" si="133"/>
        <v>220</v>
      </c>
      <c r="N456" s="2982">
        <f t="shared" si="133"/>
        <v>30</v>
      </c>
      <c r="O456" s="3021">
        <v>71</v>
      </c>
      <c r="P456" s="2982">
        <v>114293.59</v>
      </c>
      <c r="Q456" s="2982">
        <v>20524</v>
      </c>
      <c r="R456" s="2982">
        <f t="shared" si="133"/>
        <v>0</v>
      </c>
      <c r="S456" s="2982">
        <f t="shared" si="133"/>
        <v>0</v>
      </c>
      <c r="T456" s="2982">
        <f t="shared" si="133"/>
        <v>0</v>
      </c>
      <c r="U456" s="2890">
        <f>+Q456-P456</f>
        <v>-93769.59</v>
      </c>
      <c r="V456" s="2982">
        <f t="shared" si="133"/>
        <v>0</v>
      </c>
      <c r="W456" s="2982">
        <f t="shared" si="133"/>
        <v>0</v>
      </c>
      <c r="X456" s="3020">
        <f>+Y456+Z456+AM456</f>
        <v>518</v>
      </c>
      <c r="Y456" s="3021">
        <f t="shared" si="133"/>
        <v>0</v>
      </c>
      <c r="Z456" s="3021">
        <f t="shared" si="133"/>
        <v>279</v>
      </c>
      <c r="AA456" s="3021">
        <f t="shared" si="133"/>
        <v>81</v>
      </c>
      <c r="AB456" s="3021">
        <f t="shared" si="133"/>
        <v>11</v>
      </c>
      <c r="AC456" s="3021">
        <f t="shared" si="133"/>
        <v>11</v>
      </c>
      <c r="AD456" s="3021">
        <f t="shared" si="133"/>
        <v>11</v>
      </c>
      <c r="AE456" s="3021">
        <f t="shared" si="133"/>
        <v>18</v>
      </c>
      <c r="AF456" s="3021">
        <f t="shared" si="133"/>
        <v>11</v>
      </c>
      <c r="AG456" s="3021">
        <f t="shared" si="133"/>
        <v>21</v>
      </c>
      <c r="AH456" s="3021">
        <f t="shared" si="133"/>
        <v>32</v>
      </c>
      <c r="AI456" s="3021">
        <f t="shared" si="133"/>
        <v>25</v>
      </c>
      <c r="AJ456" s="3021">
        <f t="shared" si="133"/>
        <v>18</v>
      </c>
      <c r="AK456" s="3021">
        <f t="shared" si="133"/>
        <v>20</v>
      </c>
      <c r="AL456" s="3021">
        <f t="shared" si="133"/>
        <v>20</v>
      </c>
      <c r="AM456" s="3021">
        <f t="shared" si="133"/>
        <v>239</v>
      </c>
      <c r="AN456" s="3021">
        <f t="shared" si="133"/>
        <v>91</v>
      </c>
      <c r="AO456" s="3021">
        <f t="shared" si="133"/>
        <v>18</v>
      </c>
      <c r="AP456" s="3021">
        <f t="shared" si="133"/>
        <v>11</v>
      </c>
      <c r="AQ456" s="3021">
        <f t="shared" si="133"/>
        <v>18</v>
      </c>
      <c r="AR456" s="3021">
        <f t="shared" si="133"/>
        <v>18</v>
      </c>
      <c r="AS456" s="3021">
        <f t="shared" si="133"/>
        <v>32</v>
      </c>
      <c r="AT456" s="3021">
        <f t="shared" si="133"/>
        <v>21</v>
      </c>
      <c r="AU456" s="3021">
        <f t="shared" si="133"/>
        <v>14</v>
      </c>
      <c r="AV456" s="3021">
        <f t="shared" si="133"/>
        <v>8</v>
      </c>
      <c r="AW456" s="3021">
        <f t="shared" si="133"/>
        <v>8</v>
      </c>
      <c r="AX456" s="3022">
        <v>518</v>
      </c>
      <c r="AY456" s="3103">
        <f t="shared" si="114"/>
        <v>0</v>
      </c>
    </row>
    <row r="457" spans="1:51" ht="45" x14ac:dyDescent="0.2">
      <c r="A457" s="2947"/>
      <c r="B457" s="2957"/>
      <c r="C457" s="2882"/>
      <c r="D457" s="2957"/>
      <c r="E457" s="2882"/>
      <c r="F457" s="2957"/>
      <c r="G457" s="2996" t="s">
        <v>1084</v>
      </c>
      <c r="H457" s="2894" t="s">
        <v>3255</v>
      </c>
      <c r="I457" s="2903"/>
      <c r="J457" s="3112">
        <f>SUM(K457:N457)</f>
        <v>518</v>
      </c>
      <c r="K457" s="2987">
        <v>48</v>
      </c>
      <c r="L457" s="2930">
        <v>220</v>
      </c>
      <c r="M457" s="2930">
        <v>220</v>
      </c>
      <c r="N457" s="2930">
        <v>30</v>
      </c>
      <c r="O457" s="2898"/>
      <c r="P457" s="2898"/>
      <c r="Q457" s="2898"/>
      <c r="R457" s="2898"/>
      <c r="S457" s="2898"/>
      <c r="T457" s="2898"/>
      <c r="U457" s="2898"/>
      <c r="V457" s="2898"/>
      <c r="W457" s="3030"/>
      <c r="X457" s="2983">
        <f t="shared" si="113"/>
        <v>518</v>
      </c>
      <c r="Y457" s="2949">
        <v>0</v>
      </c>
      <c r="Z457" s="2992">
        <f>SUM(AA457:AL457)</f>
        <v>279</v>
      </c>
      <c r="AA457" s="2949">
        <v>81</v>
      </c>
      <c r="AB457" s="2949">
        <v>11</v>
      </c>
      <c r="AC457" s="2949">
        <v>11</v>
      </c>
      <c r="AD457" s="2949">
        <v>11</v>
      </c>
      <c r="AE457" s="2949">
        <v>18</v>
      </c>
      <c r="AF457" s="2949">
        <v>11</v>
      </c>
      <c r="AG457" s="2949">
        <v>21</v>
      </c>
      <c r="AH457" s="2949">
        <v>32</v>
      </c>
      <c r="AI457" s="2949">
        <v>25</v>
      </c>
      <c r="AJ457" s="2949">
        <v>18</v>
      </c>
      <c r="AK457" s="2949">
        <v>20</v>
      </c>
      <c r="AL457" s="2949">
        <v>20</v>
      </c>
      <c r="AM457" s="2992">
        <f>SUM(AN457:AW457)</f>
        <v>239</v>
      </c>
      <c r="AN457" s="2949">
        <v>91</v>
      </c>
      <c r="AO457" s="2949">
        <v>18</v>
      </c>
      <c r="AP457" s="2949">
        <v>11</v>
      </c>
      <c r="AQ457" s="2949">
        <v>18</v>
      </c>
      <c r="AR457" s="2949">
        <v>18</v>
      </c>
      <c r="AS457" s="2949">
        <v>32</v>
      </c>
      <c r="AT457" s="2949">
        <v>21</v>
      </c>
      <c r="AU457" s="2949">
        <v>14</v>
      </c>
      <c r="AV457" s="2949">
        <v>8</v>
      </c>
      <c r="AW457" s="2949">
        <v>8</v>
      </c>
      <c r="AX457" s="2891"/>
      <c r="AY457" s="3103">
        <f t="shared" si="114"/>
        <v>0</v>
      </c>
    </row>
    <row r="458" spans="1:51" ht="24.75" x14ac:dyDescent="0.2">
      <c r="A458" s="2947"/>
      <c r="B458" s="2957"/>
      <c r="C458" s="2882"/>
      <c r="D458" s="2957"/>
      <c r="E458" s="2882"/>
      <c r="F458" s="2957"/>
      <c r="G458" s="2996" t="s">
        <v>1086</v>
      </c>
      <c r="H458" s="2894" t="s">
        <v>3256</v>
      </c>
      <c r="I458" s="2999" t="s">
        <v>3159</v>
      </c>
      <c r="J458" s="3098">
        <f>SUM(K458:N458)</f>
        <v>104</v>
      </c>
      <c r="K458" s="2987">
        <v>0</v>
      </c>
      <c r="L458" s="2930">
        <v>52</v>
      </c>
      <c r="M458" s="2930">
        <v>0</v>
      </c>
      <c r="N458" s="2930">
        <v>52</v>
      </c>
      <c r="O458" s="2898"/>
      <c r="P458" s="2898"/>
      <c r="Q458" s="2898"/>
      <c r="R458" s="2898"/>
      <c r="S458" s="2898"/>
      <c r="T458" s="2898"/>
      <c r="U458" s="2898"/>
      <c r="V458" s="2898"/>
      <c r="W458" s="3030"/>
      <c r="X458" s="2983">
        <f t="shared" si="113"/>
        <v>104</v>
      </c>
      <c r="Y458" s="2949">
        <v>0</v>
      </c>
      <c r="Z458" s="2992">
        <f>SUM(AA458:AL458)</f>
        <v>55</v>
      </c>
      <c r="AA458" s="2949">
        <v>55</v>
      </c>
      <c r="AB458" s="2949">
        <v>0</v>
      </c>
      <c r="AC458" s="2949">
        <v>0</v>
      </c>
      <c r="AD458" s="2949">
        <v>0</v>
      </c>
      <c r="AE458" s="2949">
        <v>0</v>
      </c>
      <c r="AF458" s="2949">
        <v>0</v>
      </c>
      <c r="AG458" s="2949">
        <v>0</v>
      </c>
      <c r="AH458" s="2949">
        <v>0</v>
      </c>
      <c r="AI458" s="2949">
        <v>0</v>
      </c>
      <c r="AJ458" s="2949">
        <v>0</v>
      </c>
      <c r="AK458" s="2949">
        <v>0</v>
      </c>
      <c r="AL458" s="2949">
        <v>0</v>
      </c>
      <c r="AM458" s="2992">
        <f>SUM(AN458:AW458)</f>
        <v>49</v>
      </c>
      <c r="AN458" s="2949">
        <v>49</v>
      </c>
      <c r="AO458" s="2949">
        <v>0</v>
      </c>
      <c r="AP458" s="2949">
        <v>0</v>
      </c>
      <c r="AQ458" s="2949">
        <v>0</v>
      </c>
      <c r="AR458" s="2949">
        <v>0</v>
      </c>
      <c r="AS458" s="2949">
        <v>0</v>
      </c>
      <c r="AT458" s="2949">
        <v>0</v>
      </c>
      <c r="AU458" s="2949">
        <v>0</v>
      </c>
      <c r="AV458" s="2949">
        <v>0</v>
      </c>
      <c r="AW458" s="2949">
        <v>0</v>
      </c>
      <c r="AX458" s="2891"/>
      <c r="AY458" s="3103">
        <f t="shared" si="114"/>
        <v>0</v>
      </c>
    </row>
    <row r="459" spans="1:51" ht="45" x14ac:dyDescent="0.2">
      <c r="A459" s="2947"/>
      <c r="B459" s="2957"/>
      <c r="C459" s="2882"/>
      <c r="D459" s="2957"/>
      <c r="E459" s="2882"/>
      <c r="F459" s="2957"/>
      <c r="G459" s="2996" t="s">
        <v>1088</v>
      </c>
      <c r="H459" s="2894" t="s">
        <v>3257</v>
      </c>
      <c r="I459" s="2999" t="s">
        <v>3258</v>
      </c>
      <c r="J459" s="3098">
        <f>SUM(K459:N459)</f>
        <v>62</v>
      </c>
      <c r="K459" s="2987">
        <v>0</v>
      </c>
      <c r="L459" s="2930">
        <v>31</v>
      </c>
      <c r="M459" s="2930">
        <v>0</v>
      </c>
      <c r="N459" s="2930">
        <v>31</v>
      </c>
      <c r="O459" s="2898"/>
      <c r="P459" s="2898"/>
      <c r="Q459" s="2898"/>
      <c r="R459" s="2898"/>
      <c r="S459" s="2898"/>
      <c r="T459" s="2898"/>
      <c r="U459" s="2898"/>
      <c r="V459" s="2898"/>
      <c r="W459" s="3030"/>
      <c r="X459" s="2983">
        <f t="shared" si="113"/>
        <v>62</v>
      </c>
      <c r="Y459" s="2949">
        <v>0</v>
      </c>
      <c r="Z459" s="2992">
        <f>SUM(AA459:AL459)</f>
        <v>33</v>
      </c>
      <c r="AA459" s="2949">
        <v>10</v>
      </c>
      <c r="AB459" s="2949">
        <v>1</v>
      </c>
      <c r="AC459" s="2949">
        <v>1</v>
      </c>
      <c r="AD459" s="2949">
        <v>1</v>
      </c>
      <c r="AE459" s="2949">
        <v>2</v>
      </c>
      <c r="AF459" s="2949">
        <v>1</v>
      </c>
      <c r="AG459" s="2949">
        <v>3</v>
      </c>
      <c r="AH459" s="2949">
        <v>4</v>
      </c>
      <c r="AI459" s="2949">
        <v>3</v>
      </c>
      <c r="AJ459" s="2949">
        <v>2</v>
      </c>
      <c r="AK459" s="2949">
        <v>3</v>
      </c>
      <c r="AL459" s="2949">
        <v>2</v>
      </c>
      <c r="AM459" s="2992">
        <f>SUM(AN459:AW459)</f>
        <v>29</v>
      </c>
      <c r="AN459" s="2949">
        <v>11</v>
      </c>
      <c r="AO459" s="2949">
        <v>2</v>
      </c>
      <c r="AP459" s="2949">
        <v>1</v>
      </c>
      <c r="AQ459" s="2949">
        <v>2</v>
      </c>
      <c r="AR459" s="2949">
        <v>2</v>
      </c>
      <c r="AS459" s="2949">
        <v>4</v>
      </c>
      <c r="AT459" s="2949">
        <v>3</v>
      </c>
      <c r="AU459" s="2949">
        <v>2</v>
      </c>
      <c r="AV459" s="2949">
        <v>1</v>
      </c>
      <c r="AW459" s="2949">
        <v>1</v>
      </c>
      <c r="AX459" s="2891"/>
      <c r="AY459" s="3103">
        <f t="shared" si="114"/>
        <v>0</v>
      </c>
    </row>
    <row r="460" spans="1:51" ht="27" x14ac:dyDescent="0.2">
      <c r="A460" s="2947"/>
      <c r="B460" s="2957"/>
      <c r="C460" s="2882"/>
      <c r="D460" s="2957"/>
      <c r="E460" s="2882"/>
      <c r="F460" s="2957"/>
      <c r="G460" s="2996" t="s">
        <v>1092</v>
      </c>
      <c r="H460" s="2894" t="s">
        <v>3259</v>
      </c>
      <c r="I460" s="2999" t="s">
        <v>2934</v>
      </c>
      <c r="J460" s="3098">
        <f>SUM(K460:N460)</f>
        <v>62</v>
      </c>
      <c r="K460" s="2987">
        <v>0</v>
      </c>
      <c r="L460" s="2930">
        <v>31</v>
      </c>
      <c r="M460" s="2930">
        <v>0</v>
      </c>
      <c r="N460" s="2930">
        <v>31</v>
      </c>
      <c r="O460" s="2898"/>
      <c r="P460" s="2898"/>
      <c r="Q460" s="2898"/>
      <c r="R460" s="2898"/>
      <c r="S460" s="2898"/>
      <c r="T460" s="2898"/>
      <c r="U460" s="2898"/>
      <c r="V460" s="2898"/>
      <c r="W460" s="3030"/>
      <c r="X460" s="2983">
        <f t="shared" si="113"/>
        <v>62</v>
      </c>
      <c r="Y460" s="2949">
        <v>0</v>
      </c>
      <c r="Z460" s="2992">
        <f>SUM(AA460:AL460)</f>
        <v>33</v>
      </c>
      <c r="AA460" s="2949">
        <v>10</v>
      </c>
      <c r="AB460" s="2949">
        <v>1</v>
      </c>
      <c r="AC460" s="2949">
        <v>1</v>
      </c>
      <c r="AD460" s="2949">
        <v>1</v>
      </c>
      <c r="AE460" s="2949">
        <v>2</v>
      </c>
      <c r="AF460" s="2949">
        <v>1</v>
      </c>
      <c r="AG460" s="2949">
        <v>3</v>
      </c>
      <c r="AH460" s="2949">
        <v>4</v>
      </c>
      <c r="AI460" s="2949">
        <v>3</v>
      </c>
      <c r="AJ460" s="2949">
        <v>2</v>
      </c>
      <c r="AK460" s="2949">
        <v>3</v>
      </c>
      <c r="AL460" s="2949">
        <v>2</v>
      </c>
      <c r="AM460" s="2992">
        <f>SUM(AN460:AW460)</f>
        <v>29</v>
      </c>
      <c r="AN460" s="2949">
        <v>11</v>
      </c>
      <c r="AO460" s="2949">
        <v>2</v>
      </c>
      <c r="AP460" s="2949">
        <v>1</v>
      </c>
      <c r="AQ460" s="2949">
        <v>2</v>
      </c>
      <c r="AR460" s="2949">
        <v>2</v>
      </c>
      <c r="AS460" s="2949">
        <v>4</v>
      </c>
      <c r="AT460" s="2949">
        <v>3</v>
      </c>
      <c r="AU460" s="2949">
        <v>2</v>
      </c>
      <c r="AV460" s="2949">
        <v>1</v>
      </c>
      <c r="AW460" s="2949">
        <v>1</v>
      </c>
      <c r="AX460" s="2891"/>
      <c r="AY460" s="3103">
        <f t="shared" si="114"/>
        <v>0</v>
      </c>
    </row>
    <row r="461" spans="1:51" s="3023" customFormat="1" ht="50.25" customHeight="1" x14ac:dyDescent="0.2">
      <c r="A461" s="2947"/>
      <c r="B461" s="2957"/>
      <c r="C461" s="2882">
        <v>3000012</v>
      </c>
      <c r="D461" s="2957" t="s">
        <v>1094</v>
      </c>
      <c r="E461" s="2882">
        <v>5000110</v>
      </c>
      <c r="F461" s="2957" t="s">
        <v>1095</v>
      </c>
      <c r="G461" s="2980" t="s">
        <v>3260</v>
      </c>
      <c r="H461" s="2981" t="s">
        <v>3261</v>
      </c>
      <c r="I461" s="2999" t="s">
        <v>596</v>
      </c>
      <c r="J461" s="2982">
        <f>+J462</f>
        <v>26</v>
      </c>
      <c r="K461" s="2982">
        <f>+K462</f>
        <v>0</v>
      </c>
      <c r="L461" s="2982">
        <f>+L462</f>
        <v>13</v>
      </c>
      <c r="M461" s="2982">
        <f>+M462</f>
        <v>0</v>
      </c>
      <c r="N461" s="2982">
        <f>+N462</f>
        <v>13</v>
      </c>
      <c r="O461" s="3057">
        <v>118</v>
      </c>
      <c r="P461" s="2890">
        <v>52789.02</v>
      </c>
      <c r="Q461" s="2890">
        <v>0</v>
      </c>
      <c r="R461" s="2890">
        <v>0</v>
      </c>
      <c r="S461" s="2890">
        <v>0</v>
      </c>
      <c r="T461" s="2890">
        <v>0</v>
      </c>
      <c r="U461" s="2890">
        <f>+Q461-P461</f>
        <v>-52789.02</v>
      </c>
      <c r="V461" s="2890">
        <v>0</v>
      </c>
      <c r="W461" s="3020"/>
      <c r="X461" s="3020">
        <f t="shared" si="113"/>
        <v>26</v>
      </c>
      <c r="Y461" s="3021">
        <f t="shared" ref="Y461:AW461" si="134">+Y462</f>
        <v>0</v>
      </c>
      <c r="Z461" s="3021">
        <f t="shared" si="134"/>
        <v>14</v>
      </c>
      <c r="AA461" s="3021">
        <f t="shared" si="134"/>
        <v>14</v>
      </c>
      <c r="AB461" s="3021">
        <f t="shared" si="134"/>
        <v>0</v>
      </c>
      <c r="AC461" s="3021">
        <f t="shared" si="134"/>
        <v>0</v>
      </c>
      <c r="AD461" s="3021">
        <f t="shared" si="134"/>
        <v>0</v>
      </c>
      <c r="AE461" s="3021">
        <f t="shared" si="134"/>
        <v>0</v>
      </c>
      <c r="AF461" s="3021">
        <f t="shared" si="134"/>
        <v>0</v>
      </c>
      <c r="AG461" s="3021">
        <f t="shared" si="134"/>
        <v>0</v>
      </c>
      <c r="AH461" s="3021">
        <f t="shared" si="134"/>
        <v>0</v>
      </c>
      <c r="AI461" s="3021">
        <f t="shared" si="134"/>
        <v>0</v>
      </c>
      <c r="AJ461" s="3021">
        <f t="shared" si="134"/>
        <v>0</v>
      </c>
      <c r="AK461" s="3021">
        <f t="shared" si="134"/>
        <v>0</v>
      </c>
      <c r="AL461" s="3021">
        <f t="shared" si="134"/>
        <v>0</v>
      </c>
      <c r="AM461" s="3021">
        <f t="shared" si="134"/>
        <v>12</v>
      </c>
      <c r="AN461" s="3021">
        <f t="shared" si="134"/>
        <v>12</v>
      </c>
      <c r="AO461" s="3021">
        <f t="shared" si="134"/>
        <v>0</v>
      </c>
      <c r="AP461" s="3021">
        <f t="shared" si="134"/>
        <v>0</v>
      </c>
      <c r="AQ461" s="3021">
        <f t="shared" si="134"/>
        <v>0</v>
      </c>
      <c r="AR461" s="3021">
        <f t="shared" si="134"/>
        <v>0</v>
      </c>
      <c r="AS461" s="3021">
        <f t="shared" si="134"/>
        <v>0</v>
      </c>
      <c r="AT461" s="3021">
        <f t="shared" si="134"/>
        <v>0</v>
      </c>
      <c r="AU461" s="3021">
        <f t="shared" si="134"/>
        <v>0</v>
      </c>
      <c r="AV461" s="3021">
        <f t="shared" si="134"/>
        <v>0</v>
      </c>
      <c r="AW461" s="3021">
        <f t="shared" si="134"/>
        <v>0</v>
      </c>
      <c r="AX461" s="3022">
        <v>26</v>
      </c>
      <c r="AY461" s="3103">
        <f t="shared" si="114"/>
        <v>0</v>
      </c>
    </row>
    <row r="462" spans="1:51" ht="27" x14ac:dyDescent="0.2">
      <c r="A462" s="2947"/>
      <c r="B462" s="2957"/>
      <c r="C462" s="2882"/>
      <c r="D462" s="2957"/>
      <c r="E462" s="2882"/>
      <c r="F462" s="2957"/>
      <c r="G462" s="2996" t="s">
        <v>1102</v>
      </c>
      <c r="H462" s="2894" t="s">
        <v>3262</v>
      </c>
      <c r="I462" s="2999" t="s">
        <v>2977</v>
      </c>
      <c r="J462" s="3112">
        <f>SUM(K462:N462)</f>
        <v>26</v>
      </c>
      <c r="K462" s="2987">
        <v>0</v>
      </c>
      <c r="L462" s="2930">
        <v>13</v>
      </c>
      <c r="M462" s="2930">
        <v>0</v>
      </c>
      <c r="N462" s="2930">
        <v>13</v>
      </c>
      <c r="O462" s="2898"/>
      <c r="P462" s="2898"/>
      <c r="Q462" s="2898"/>
      <c r="R462" s="2898"/>
      <c r="S462" s="2898"/>
      <c r="T462" s="2898"/>
      <c r="U462" s="2898"/>
      <c r="V462" s="2898"/>
      <c r="W462" s="3030"/>
      <c r="X462" s="2983">
        <f t="shared" si="113"/>
        <v>26</v>
      </c>
      <c r="Y462" s="2949">
        <v>0</v>
      </c>
      <c r="Z462" s="2992">
        <f>SUM(AA462:AL462)</f>
        <v>14</v>
      </c>
      <c r="AA462" s="2949">
        <v>14</v>
      </c>
      <c r="AB462" s="2949">
        <v>0</v>
      </c>
      <c r="AC462" s="2949">
        <v>0</v>
      </c>
      <c r="AD462" s="2949">
        <v>0</v>
      </c>
      <c r="AE462" s="2949">
        <v>0</v>
      </c>
      <c r="AF462" s="2949">
        <v>0</v>
      </c>
      <c r="AG462" s="2949">
        <v>0</v>
      </c>
      <c r="AH462" s="2949">
        <v>0</v>
      </c>
      <c r="AI462" s="2949">
        <v>0</v>
      </c>
      <c r="AJ462" s="2949">
        <v>0</v>
      </c>
      <c r="AK462" s="2949">
        <v>0</v>
      </c>
      <c r="AL462" s="2949">
        <v>0</v>
      </c>
      <c r="AM462" s="2992">
        <f>SUM(AN462:AW462)</f>
        <v>12</v>
      </c>
      <c r="AN462" s="2949">
        <v>12</v>
      </c>
      <c r="AO462" s="2949">
        <v>0</v>
      </c>
      <c r="AP462" s="2949">
        <v>0</v>
      </c>
      <c r="AQ462" s="2949">
        <v>0</v>
      </c>
      <c r="AR462" s="2949">
        <v>0</v>
      </c>
      <c r="AS462" s="2949">
        <v>0</v>
      </c>
      <c r="AT462" s="2949">
        <v>0</v>
      </c>
      <c r="AU462" s="2949">
        <v>0</v>
      </c>
      <c r="AV462" s="2949">
        <v>0</v>
      </c>
      <c r="AW462" s="2949">
        <v>0</v>
      </c>
      <c r="AX462" s="2891"/>
      <c r="AY462" s="3103">
        <f t="shared" si="114"/>
        <v>0</v>
      </c>
    </row>
    <row r="463" spans="1:51" ht="27" x14ac:dyDescent="0.2">
      <c r="A463" s="2947"/>
      <c r="B463" s="2957"/>
      <c r="C463" s="2882"/>
      <c r="D463" s="2957"/>
      <c r="E463" s="2882"/>
      <c r="F463" s="2957"/>
      <c r="G463" s="2996" t="s">
        <v>1114</v>
      </c>
      <c r="H463" s="2894" t="s">
        <v>3263</v>
      </c>
      <c r="I463" s="2935"/>
      <c r="J463" s="3098">
        <f>SUM(K463:N463)</f>
        <v>26</v>
      </c>
      <c r="K463" s="2987">
        <v>0</v>
      </c>
      <c r="L463" s="2930">
        <v>13</v>
      </c>
      <c r="M463" s="2930">
        <v>0</v>
      </c>
      <c r="N463" s="2930">
        <v>13</v>
      </c>
      <c r="O463" s="2898"/>
      <c r="P463" s="2898"/>
      <c r="Q463" s="2898"/>
      <c r="R463" s="2898"/>
      <c r="S463" s="2898"/>
      <c r="T463" s="2898"/>
      <c r="U463" s="2898"/>
      <c r="V463" s="2898"/>
      <c r="W463" s="3030"/>
      <c r="X463" s="2983">
        <f t="shared" si="113"/>
        <v>26</v>
      </c>
      <c r="Y463" s="2949">
        <v>0</v>
      </c>
      <c r="Z463" s="2992">
        <f>SUM(AA463:AL463)</f>
        <v>13</v>
      </c>
      <c r="AA463" s="2949">
        <v>13</v>
      </c>
      <c r="AB463" s="2949">
        <v>0</v>
      </c>
      <c r="AC463" s="2949">
        <v>0</v>
      </c>
      <c r="AD463" s="2949">
        <v>0</v>
      </c>
      <c r="AE463" s="2949">
        <v>0</v>
      </c>
      <c r="AF463" s="2949">
        <v>0</v>
      </c>
      <c r="AG463" s="2949">
        <v>0</v>
      </c>
      <c r="AH463" s="2949">
        <v>0</v>
      </c>
      <c r="AI463" s="2949">
        <v>0</v>
      </c>
      <c r="AJ463" s="2949">
        <v>0</v>
      </c>
      <c r="AK463" s="2949">
        <v>0</v>
      </c>
      <c r="AL463" s="2949">
        <v>0</v>
      </c>
      <c r="AM463" s="2992">
        <f>SUM(AN463:AW463)</f>
        <v>13</v>
      </c>
      <c r="AN463" s="2949">
        <v>13</v>
      </c>
      <c r="AO463" s="2949">
        <v>0</v>
      </c>
      <c r="AP463" s="2949">
        <v>0</v>
      </c>
      <c r="AQ463" s="2949">
        <v>0</v>
      </c>
      <c r="AR463" s="2949">
        <v>0</v>
      </c>
      <c r="AS463" s="2949">
        <v>0</v>
      </c>
      <c r="AT463" s="2949">
        <v>0</v>
      </c>
      <c r="AU463" s="2949">
        <v>0</v>
      </c>
      <c r="AV463" s="2949">
        <v>0</v>
      </c>
      <c r="AW463" s="2949">
        <v>0</v>
      </c>
      <c r="AX463" s="2891"/>
      <c r="AY463" s="3103">
        <f t="shared" si="114"/>
        <v>0</v>
      </c>
    </row>
    <row r="464" spans="1:51" s="3023" customFormat="1" ht="36" x14ac:dyDescent="0.2">
      <c r="A464" s="2947"/>
      <c r="B464" s="2957"/>
      <c r="C464" s="2882">
        <v>3000013</v>
      </c>
      <c r="D464" s="2957" t="s">
        <v>1116</v>
      </c>
      <c r="E464" s="2882">
        <v>5000111</v>
      </c>
      <c r="F464" s="2957" t="s">
        <v>1117</v>
      </c>
      <c r="G464" s="2980" t="s">
        <v>3264</v>
      </c>
      <c r="H464" s="2981" t="s">
        <v>1117</v>
      </c>
      <c r="I464" s="3033" t="s">
        <v>1070</v>
      </c>
      <c r="J464" s="2982">
        <f>SUM(J468:J470)</f>
        <v>2915</v>
      </c>
      <c r="K464" s="2982">
        <f>SUM(K468:K470)</f>
        <v>200</v>
      </c>
      <c r="L464" s="2982">
        <f>SUM(L468:L470)</f>
        <v>1150</v>
      </c>
      <c r="M464" s="2982">
        <f>SUM(M468:M470)</f>
        <v>1182</v>
      </c>
      <c r="N464" s="2982">
        <f>SUM(N468:N470)</f>
        <v>383</v>
      </c>
      <c r="O464" s="3057">
        <v>72</v>
      </c>
      <c r="P464" s="2890">
        <v>169423.08</v>
      </c>
      <c r="Q464" s="2890">
        <v>32066</v>
      </c>
      <c r="R464" s="2890">
        <v>0</v>
      </c>
      <c r="S464" s="2890">
        <v>0</v>
      </c>
      <c r="T464" s="2890">
        <v>0</v>
      </c>
      <c r="U464" s="2890">
        <f>+Q464-P464</f>
        <v>-137357.07999999999</v>
      </c>
      <c r="V464" s="2890">
        <v>0</v>
      </c>
      <c r="W464" s="3020"/>
      <c r="X464" s="3020">
        <f t="shared" si="113"/>
        <v>2915</v>
      </c>
      <c r="Y464" s="3021">
        <f t="shared" ref="Y464:AW464" si="135">SUM(Y468:Y470)</f>
        <v>0</v>
      </c>
      <c r="Z464" s="3021">
        <f t="shared" si="135"/>
        <v>1522</v>
      </c>
      <c r="AA464" s="3021">
        <f t="shared" si="135"/>
        <v>480</v>
      </c>
      <c r="AB464" s="3021">
        <f t="shared" si="135"/>
        <v>51</v>
      </c>
      <c r="AC464" s="3021">
        <f t="shared" si="135"/>
        <v>45</v>
      </c>
      <c r="AD464" s="3021">
        <f t="shared" si="135"/>
        <v>46</v>
      </c>
      <c r="AE464" s="3021">
        <f t="shared" si="135"/>
        <v>96</v>
      </c>
      <c r="AF464" s="3021">
        <f t="shared" si="135"/>
        <v>52</v>
      </c>
      <c r="AG464" s="3021">
        <f t="shared" si="135"/>
        <v>117</v>
      </c>
      <c r="AH464" s="3021">
        <f t="shared" si="135"/>
        <v>190</v>
      </c>
      <c r="AI464" s="3021">
        <f t="shared" si="135"/>
        <v>134</v>
      </c>
      <c r="AJ464" s="3021">
        <f t="shared" si="135"/>
        <v>101</v>
      </c>
      <c r="AK464" s="3021">
        <f t="shared" si="135"/>
        <v>105</v>
      </c>
      <c r="AL464" s="3021">
        <f t="shared" si="135"/>
        <v>105</v>
      </c>
      <c r="AM464" s="3021">
        <f t="shared" si="135"/>
        <v>1393</v>
      </c>
      <c r="AN464" s="3021">
        <f t="shared" si="135"/>
        <v>565</v>
      </c>
      <c r="AO464" s="3021">
        <f t="shared" si="135"/>
        <v>111</v>
      </c>
      <c r="AP464" s="3021">
        <f t="shared" si="135"/>
        <v>45</v>
      </c>
      <c r="AQ464" s="3021">
        <f t="shared" si="135"/>
        <v>89</v>
      </c>
      <c r="AR464" s="3021">
        <f t="shared" si="135"/>
        <v>106</v>
      </c>
      <c r="AS464" s="3021">
        <f t="shared" si="135"/>
        <v>196</v>
      </c>
      <c r="AT464" s="3021">
        <f t="shared" si="135"/>
        <v>112</v>
      </c>
      <c r="AU464" s="3021">
        <f t="shared" si="135"/>
        <v>68</v>
      </c>
      <c r="AV464" s="3021">
        <f t="shared" si="135"/>
        <v>39</v>
      </c>
      <c r="AW464" s="3021">
        <f t="shared" si="135"/>
        <v>62</v>
      </c>
      <c r="AX464" s="3022">
        <v>2915</v>
      </c>
      <c r="AY464" s="3103">
        <f t="shared" si="114"/>
        <v>0</v>
      </c>
    </row>
    <row r="465" spans="1:51" ht="27" x14ac:dyDescent="0.2">
      <c r="A465" s="2947"/>
      <c r="B465" s="2957"/>
      <c r="C465" s="2882"/>
      <c r="D465" s="2957"/>
      <c r="E465" s="2882"/>
      <c r="F465" s="2957"/>
      <c r="G465" s="2996" t="s">
        <v>1120</v>
      </c>
      <c r="H465" s="2894" t="s">
        <v>3265</v>
      </c>
      <c r="I465" s="2896"/>
      <c r="J465" s="3098">
        <f t="shared" ref="J465:J470" si="136">SUM(K465:N465)</f>
        <v>54</v>
      </c>
      <c r="K465" s="2987">
        <v>0</v>
      </c>
      <c r="L465" s="2930">
        <v>0</v>
      </c>
      <c r="M465" s="2930">
        <v>0</v>
      </c>
      <c r="N465" s="2930">
        <v>54</v>
      </c>
      <c r="O465" s="2898"/>
      <c r="P465" s="2898"/>
      <c r="Q465" s="2898"/>
      <c r="R465" s="2898"/>
      <c r="S465" s="2898"/>
      <c r="T465" s="2898"/>
      <c r="U465" s="2898"/>
      <c r="V465" s="2898"/>
      <c r="W465" s="3030"/>
      <c r="X465" s="2983">
        <f t="shared" si="113"/>
        <v>54</v>
      </c>
      <c r="Y465" s="2949">
        <v>0</v>
      </c>
      <c r="Z465" s="2992">
        <f t="shared" ref="Z465:Z470" si="137">SUM(AA465:AL465)</f>
        <v>29</v>
      </c>
      <c r="AA465" s="2949">
        <v>29</v>
      </c>
      <c r="AB465" s="2949">
        <v>0</v>
      </c>
      <c r="AC465" s="2949">
        <v>0</v>
      </c>
      <c r="AD465" s="2949">
        <v>0</v>
      </c>
      <c r="AE465" s="2949">
        <v>0</v>
      </c>
      <c r="AF465" s="2949">
        <v>0</v>
      </c>
      <c r="AG465" s="2949">
        <v>0</v>
      </c>
      <c r="AH465" s="2949">
        <v>0</v>
      </c>
      <c r="AI465" s="2949">
        <v>0</v>
      </c>
      <c r="AJ465" s="2949">
        <v>0</v>
      </c>
      <c r="AK465" s="2949">
        <v>0</v>
      </c>
      <c r="AL465" s="2949">
        <v>0</v>
      </c>
      <c r="AM465" s="2992">
        <f t="shared" ref="AM465:AM470" si="138">SUM(AN465:AW465)</f>
        <v>25</v>
      </c>
      <c r="AN465" s="2949">
        <v>25</v>
      </c>
      <c r="AO465" s="2949">
        <v>0</v>
      </c>
      <c r="AP465" s="2949">
        <v>0</v>
      </c>
      <c r="AQ465" s="2949">
        <v>0</v>
      </c>
      <c r="AR465" s="2949">
        <v>0</v>
      </c>
      <c r="AS465" s="2949">
        <v>0</v>
      </c>
      <c r="AT465" s="2949">
        <v>0</v>
      </c>
      <c r="AU465" s="2949">
        <v>0</v>
      </c>
      <c r="AV465" s="2949">
        <v>0</v>
      </c>
      <c r="AW465" s="2949">
        <v>0</v>
      </c>
      <c r="AX465" s="2891"/>
      <c r="AY465" s="3103">
        <f t="shared" si="114"/>
        <v>0</v>
      </c>
    </row>
    <row r="466" spans="1:51" ht="27" x14ac:dyDescent="0.2">
      <c r="A466" s="2947"/>
      <c r="B466" s="2957"/>
      <c r="C466" s="2882"/>
      <c r="D466" s="2957"/>
      <c r="E466" s="2882"/>
      <c r="F466" s="2957"/>
      <c r="G466" s="2996" t="s">
        <v>1122</v>
      </c>
      <c r="H466" s="2894" t="s">
        <v>3266</v>
      </c>
      <c r="I466" s="2903"/>
      <c r="J466" s="3098">
        <f t="shared" si="136"/>
        <v>19</v>
      </c>
      <c r="K466" s="2987">
        <v>0</v>
      </c>
      <c r="L466" s="2930">
        <v>0</v>
      </c>
      <c r="M466" s="2930">
        <v>0</v>
      </c>
      <c r="N466" s="2930">
        <v>19</v>
      </c>
      <c r="O466" s="2898"/>
      <c r="P466" s="2898"/>
      <c r="Q466" s="2898"/>
      <c r="R466" s="2898"/>
      <c r="S466" s="2898"/>
      <c r="T466" s="2898"/>
      <c r="U466" s="2898"/>
      <c r="V466" s="2898"/>
      <c r="W466" s="3030"/>
      <c r="X466" s="2983">
        <f t="shared" ref="X466:X501" si="139">+Y466+Z466+AM466</f>
        <v>19</v>
      </c>
      <c r="Y466" s="2949">
        <v>0</v>
      </c>
      <c r="Z466" s="2992">
        <f t="shared" si="137"/>
        <v>10</v>
      </c>
      <c r="AA466" s="2949">
        <v>10</v>
      </c>
      <c r="AB466" s="2949">
        <v>0</v>
      </c>
      <c r="AC466" s="2949">
        <v>0</v>
      </c>
      <c r="AD466" s="2949">
        <v>0</v>
      </c>
      <c r="AE466" s="2949">
        <v>0</v>
      </c>
      <c r="AF466" s="2949">
        <v>0</v>
      </c>
      <c r="AG466" s="2949">
        <v>0</v>
      </c>
      <c r="AH466" s="2949">
        <v>0</v>
      </c>
      <c r="AI466" s="2949">
        <v>0</v>
      </c>
      <c r="AJ466" s="2949">
        <v>0</v>
      </c>
      <c r="AK466" s="2949">
        <v>0</v>
      </c>
      <c r="AL466" s="2949">
        <v>0</v>
      </c>
      <c r="AM466" s="2992">
        <f t="shared" si="138"/>
        <v>9</v>
      </c>
      <c r="AN466" s="2949">
        <v>9</v>
      </c>
      <c r="AO466" s="2949">
        <v>0</v>
      </c>
      <c r="AP466" s="2949">
        <v>0</v>
      </c>
      <c r="AQ466" s="2949">
        <v>0</v>
      </c>
      <c r="AR466" s="2949">
        <v>0</v>
      </c>
      <c r="AS466" s="2949">
        <v>0</v>
      </c>
      <c r="AT466" s="2949">
        <v>0</v>
      </c>
      <c r="AU466" s="2949">
        <v>0</v>
      </c>
      <c r="AV466" s="2949">
        <v>0</v>
      </c>
      <c r="AW466" s="2949">
        <v>0</v>
      </c>
      <c r="AX466" s="2891"/>
      <c r="AY466" s="3103">
        <f t="shared" ref="AY466:AY501" si="140">+J466-X466</f>
        <v>0</v>
      </c>
    </row>
    <row r="467" spans="1:51" ht="18" x14ac:dyDescent="0.2">
      <c r="A467" s="2947"/>
      <c r="B467" s="2957"/>
      <c r="C467" s="2882"/>
      <c r="D467" s="2957"/>
      <c r="E467" s="2882"/>
      <c r="F467" s="2957"/>
      <c r="G467" s="2996" t="s">
        <v>1124</v>
      </c>
      <c r="H467" s="2894" t="s">
        <v>3267</v>
      </c>
      <c r="I467" s="2999" t="s">
        <v>3258</v>
      </c>
      <c r="J467" s="3098">
        <f t="shared" si="136"/>
        <v>70</v>
      </c>
      <c r="K467" s="2987">
        <v>0</v>
      </c>
      <c r="L467" s="2930">
        <v>0</v>
      </c>
      <c r="M467" s="2930">
        <v>0</v>
      </c>
      <c r="N467" s="2930">
        <v>70</v>
      </c>
      <c r="O467" s="2898"/>
      <c r="P467" s="2898"/>
      <c r="Q467" s="2898"/>
      <c r="R467" s="2898"/>
      <c r="S467" s="2898"/>
      <c r="T467" s="2898"/>
      <c r="U467" s="2898"/>
      <c r="V467" s="2898"/>
      <c r="W467" s="3030"/>
      <c r="X467" s="2983">
        <f t="shared" si="139"/>
        <v>70</v>
      </c>
      <c r="Y467" s="2949">
        <v>0</v>
      </c>
      <c r="Z467" s="2992">
        <f t="shared" si="137"/>
        <v>36</v>
      </c>
      <c r="AA467" s="2916">
        <v>11</v>
      </c>
      <c r="AB467" s="2916">
        <v>1</v>
      </c>
      <c r="AC467" s="2916">
        <v>1</v>
      </c>
      <c r="AD467" s="2916">
        <v>1</v>
      </c>
      <c r="AE467" s="2916">
        <v>2</v>
      </c>
      <c r="AF467" s="2916">
        <v>1</v>
      </c>
      <c r="AG467" s="2916">
        <v>3</v>
      </c>
      <c r="AH467" s="2916">
        <v>5</v>
      </c>
      <c r="AI467" s="2916">
        <v>3</v>
      </c>
      <c r="AJ467" s="2916">
        <v>2</v>
      </c>
      <c r="AK467" s="2916">
        <v>3</v>
      </c>
      <c r="AL467" s="2916">
        <v>3</v>
      </c>
      <c r="AM467" s="2992">
        <f t="shared" si="138"/>
        <v>34</v>
      </c>
      <c r="AN467" s="2916">
        <v>13</v>
      </c>
      <c r="AO467" s="2916">
        <v>3</v>
      </c>
      <c r="AP467" s="2916">
        <v>1</v>
      </c>
      <c r="AQ467" s="2916">
        <v>2</v>
      </c>
      <c r="AR467" s="2916">
        <v>3</v>
      </c>
      <c r="AS467" s="2916">
        <v>5</v>
      </c>
      <c r="AT467" s="2916">
        <v>3</v>
      </c>
      <c r="AU467" s="2916">
        <v>2</v>
      </c>
      <c r="AV467" s="2916">
        <v>1</v>
      </c>
      <c r="AW467" s="2916">
        <v>1</v>
      </c>
      <c r="AX467" s="2891"/>
      <c r="AY467" s="3103">
        <f t="shared" si="140"/>
        <v>0</v>
      </c>
    </row>
    <row r="468" spans="1:51" ht="27" x14ac:dyDescent="0.2">
      <c r="A468" s="2947"/>
      <c r="B468" s="2957"/>
      <c r="C468" s="2882"/>
      <c r="D468" s="2957"/>
      <c r="E468" s="2882"/>
      <c r="F468" s="2957"/>
      <c r="G468" s="2996" t="s">
        <v>1126</v>
      </c>
      <c r="H468" s="2894" t="s">
        <v>3268</v>
      </c>
      <c r="I468" s="2887" t="s">
        <v>3040</v>
      </c>
      <c r="J468" s="3112">
        <f t="shared" si="136"/>
        <v>1532</v>
      </c>
      <c r="K468" s="2987">
        <v>0</v>
      </c>
      <c r="L468" s="2930">
        <v>700</v>
      </c>
      <c r="M468" s="2930">
        <v>732</v>
      </c>
      <c r="N468" s="2930">
        <v>100</v>
      </c>
      <c r="O468" s="2898"/>
      <c r="P468" s="2898"/>
      <c r="Q468" s="2898"/>
      <c r="R468" s="2898"/>
      <c r="S468" s="2898"/>
      <c r="T468" s="2898"/>
      <c r="U468" s="2898"/>
      <c r="V468" s="2898"/>
      <c r="W468" s="3030"/>
      <c r="X468" s="2983">
        <f t="shared" si="139"/>
        <v>1532</v>
      </c>
      <c r="Y468" s="2949">
        <v>0</v>
      </c>
      <c r="Z468" s="2992">
        <f t="shared" si="137"/>
        <v>802</v>
      </c>
      <c r="AA468" s="2916">
        <v>264</v>
      </c>
      <c r="AB468" s="2916">
        <v>29</v>
      </c>
      <c r="AC468" s="2916">
        <v>24</v>
      </c>
      <c r="AD468" s="2916">
        <v>24</v>
      </c>
      <c r="AE468" s="2916">
        <v>53</v>
      </c>
      <c r="AF468" s="2916">
        <v>30</v>
      </c>
      <c r="AG468" s="2916">
        <v>58</v>
      </c>
      <c r="AH468" s="2916">
        <v>96</v>
      </c>
      <c r="AI468" s="2916">
        <v>67</v>
      </c>
      <c r="AJ468" s="2916">
        <v>53</v>
      </c>
      <c r="AK468" s="2916">
        <v>52</v>
      </c>
      <c r="AL468" s="2916">
        <v>52</v>
      </c>
      <c r="AM468" s="2992">
        <f t="shared" si="138"/>
        <v>730</v>
      </c>
      <c r="AN468" s="2916">
        <v>312</v>
      </c>
      <c r="AO468" s="2916">
        <v>53</v>
      </c>
      <c r="AP468" s="2916">
        <v>24</v>
      </c>
      <c r="AQ468" s="2916">
        <v>43</v>
      </c>
      <c r="AR468" s="2916">
        <v>53</v>
      </c>
      <c r="AS468" s="2916">
        <v>101</v>
      </c>
      <c r="AT468" s="2916">
        <v>58</v>
      </c>
      <c r="AU468" s="2916">
        <v>38</v>
      </c>
      <c r="AV468" s="2916">
        <v>19</v>
      </c>
      <c r="AW468" s="2916">
        <v>29</v>
      </c>
      <c r="AX468" s="2891"/>
      <c r="AY468" s="3103">
        <f t="shared" si="140"/>
        <v>0</v>
      </c>
    </row>
    <row r="469" spans="1:51" ht="45" x14ac:dyDescent="0.2">
      <c r="A469" s="2947"/>
      <c r="B469" s="2957"/>
      <c r="C469" s="2882"/>
      <c r="D469" s="2957"/>
      <c r="E469" s="2882"/>
      <c r="F469" s="2957"/>
      <c r="G469" s="2996" t="s">
        <v>1128</v>
      </c>
      <c r="H469" s="2894" t="s">
        <v>3269</v>
      </c>
      <c r="I469" s="2896"/>
      <c r="J469" s="3112">
        <f t="shared" si="136"/>
        <v>1000</v>
      </c>
      <c r="K469" s="2987">
        <v>100</v>
      </c>
      <c r="L469" s="2930">
        <v>350</v>
      </c>
      <c r="M469" s="2930">
        <v>350</v>
      </c>
      <c r="N469" s="2930">
        <v>200</v>
      </c>
      <c r="O469" s="2898"/>
      <c r="P469" s="2898"/>
      <c r="Q469" s="2898"/>
      <c r="R469" s="2898"/>
      <c r="S469" s="2898"/>
      <c r="T469" s="2898"/>
      <c r="U469" s="2898"/>
      <c r="V469" s="2898"/>
      <c r="W469" s="3030"/>
      <c r="X469" s="2983">
        <f t="shared" si="139"/>
        <v>1000</v>
      </c>
      <c r="Y469" s="2949">
        <v>0</v>
      </c>
      <c r="Z469" s="2992">
        <f t="shared" si="137"/>
        <v>520</v>
      </c>
      <c r="AA469" s="2916">
        <v>150</v>
      </c>
      <c r="AB469" s="2916">
        <v>15</v>
      </c>
      <c r="AC469" s="2916">
        <v>15</v>
      </c>
      <c r="AD469" s="2916">
        <v>15</v>
      </c>
      <c r="AE469" s="2916">
        <v>30</v>
      </c>
      <c r="AF469" s="2916">
        <v>15</v>
      </c>
      <c r="AG469" s="2916">
        <v>45</v>
      </c>
      <c r="AH469" s="2916">
        <v>70</v>
      </c>
      <c r="AI469" s="2916">
        <v>50</v>
      </c>
      <c r="AJ469" s="2916">
        <v>35</v>
      </c>
      <c r="AK469" s="2916">
        <v>40</v>
      </c>
      <c r="AL469" s="2916">
        <v>40</v>
      </c>
      <c r="AM469" s="2992">
        <f t="shared" si="138"/>
        <v>480</v>
      </c>
      <c r="AN469" s="2916">
        <v>175</v>
      </c>
      <c r="AO469" s="2916">
        <v>45</v>
      </c>
      <c r="AP469" s="2916">
        <v>15</v>
      </c>
      <c r="AQ469" s="2916">
        <v>35</v>
      </c>
      <c r="AR469" s="2916">
        <v>40</v>
      </c>
      <c r="AS469" s="2916">
        <v>70</v>
      </c>
      <c r="AT469" s="2916">
        <v>40</v>
      </c>
      <c r="AU469" s="2916">
        <v>20</v>
      </c>
      <c r="AV469" s="2916">
        <v>15</v>
      </c>
      <c r="AW469" s="2916">
        <v>25</v>
      </c>
      <c r="AX469" s="2891"/>
      <c r="AY469" s="3103">
        <f t="shared" si="140"/>
        <v>0</v>
      </c>
    </row>
    <row r="470" spans="1:51" ht="36" x14ac:dyDescent="0.2">
      <c r="A470" s="2947"/>
      <c r="B470" s="2957"/>
      <c r="C470" s="2882"/>
      <c r="D470" s="2957"/>
      <c r="E470" s="2882"/>
      <c r="F470" s="2957"/>
      <c r="G470" s="2996" t="s">
        <v>1130</v>
      </c>
      <c r="H470" s="2894" t="s">
        <v>3270</v>
      </c>
      <c r="I470" s="2903"/>
      <c r="J470" s="3112">
        <f t="shared" si="136"/>
        <v>383</v>
      </c>
      <c r="K470" s="2987">
        <v>100</v>
      </c>
      <c r="L470" s="2930">
        <v>100</v>
      </c>
      <c r="M470" s="2930">
        <v>100</v>
      </c>
      <c r="N470" s="2930">
        <v>83</v>
      </c>
      <c r="O470" s="2898"/>
      <c r="P470" s="2898"/>
      <c r="Q470" s="2898"/>
      <c r="R470" s="2898"/>
      <c r="S470" s="2898"/>
      <c r="T470" s="2898"/>
      <c r="U470" s="2898"/>
      <c r="V470" s="2898"/>
      <c r="W470" s="3030"/>
      <c r="X470" s="2983">
        <f t="shared" si="139"/>
        <v>383</v>
      </c>
      <c r="Y470" s="2949">
        <v>0</v>
      </c>
      <c r="Z470" s="2992">
        <f t="shared" si="137"/>
        <v>200</v>
      </c>
      <c r="AA470" s="2916">
        <v>66</v>
      </c>
      <c r="AB470" s="2916">
        <v>7</v>
      </c>
      <c r="AC470" s="2916">
        <v>6</v>
      </c>
      <c r="AD470" s="2916">
        <v>7</v>
      </c>
      <c r="AE470" s="2916">
        <v>13</v>
      </c>
      <c r="AF470" s="2916">
        <v>7</v>
      </c>
      <c r="AG470" s="2916">
        <v>14</v>
      </c>
      <c r="AH470" s="2916">
        <v>24</v>
      </c>
      <c r="AI470" s="2916">
        <v>17</v>
      </c>
      <c r="AJ470" s="2916">
        <v>13</v>
      </c>
      <c r="AK470" s="2916">
        <v>13</v>
      </c>
      <c r="AL470" s="2916">
        <v>13</v>
      </c>
      <c r="AM470" s="2992">
        <f t="shared" si="138"/>
        <v>183</v>
      </c>
      <c r="AN470" s="2916">
        <v>78</v>
      </c>
      <c r="AO470" s="2916">
        <v>13</v>
      </c>
      <c r="AP470" s="2916">
        <v>6</v>
      </c>
      <c r="AQ470" s="2916">
        <v>11</v>
      </c>
      <c r="AR470" s="2916">
        <v>13</v>
      </c>
      <c r="AS470" s="2916">
        <v>25</v>
      </c>
      <c r="AT470" s="2916">
        <v>14</v>
      </c>
      <c r="AU470" s="2916">
        <v>10</v>
      </c>
      <c r="AV470" s="2916">
        <v>5</v>
      </c>
      <c r="AW470" s="2916">
        <v>8</v>
      </c>
      <c r="AX470" s="2891"/>
      <c r="AY470" s="3103">
        <f t="shared" si="140"/>
        <v>0</v>
      </c>
    </row>
    <row r="471" spans="1:51" s="3023" customFormat="1" ht="43.5" customHeight="1" x14ac:dyDescent="0.2">
      <c r="A471" s="2947"/>
      <c r="B471" s="2957"/>
      <c r="C471" s="2882">
        <v>3000014</v>
      </c>
      <c r="D471" s="2957" t="s">
        <v>1132</v>
      </c>
      <c r="E471" s="2882">
        <v>5000112</v>
      </c>
      <c r="F471" s="2957" t="s">
        <v>1133</v>
      </c>
      <c r="G471" s="2980" t="s">
        <v>3271</v>
      </c>
      <c r="H471" s="2981" t="s">
        <v>1133</v>
      </c>
      <c r="I471" s="3033" t="s">
        <v>596</v>
      </c>
      <c r="J471" s="2982">
        <f>+J473</f>
        <v>31</v>
      </c>
      <c r="K471" s="2982">
        <f>+K473</f>
        <v>0</v>
      </c>
      <c r="L471" s="2982">
        <f>+L473</f>
        <v>0</v>
      </c>
      <c r="M471" s="2982">
        <f>+M473</f>
        <v>0</v>
      </c>
      <c r="N471" s="2982">
        <f>+N473</f>
        <v>31</v>
      </c>
      <c r="O471" s="3057">
        <v>73</v>
      </c>
      <c r="P471" s="2890">
        <v>2440.88</v>
      </c>
      <c r="Q471" s="2890">
        <v>50207</v>
      </c>
      <c r="R471" s="2890">
        <v>0</v>
      </c>
      <c r="S471" s="2890">
        <v>0</v>
      </c>
      <c r="T471" s="2890">
        <v>0</v>
      </c>
      <c r="U471" s="2890">
        <f>+Q471-P471</f>
        <v>47766.12</v>
      </c>
      <c r="V471" s="2890">
        <v>0</v>
      </c>
      <c r="W471" s="3020"/>
      <c r="X471" s="3020">
        <f t="shared" si="139"/>
        <v>31</v>
      </c>
      <c r="Y471" s="3021">
        <f t="shared" ref="Y471:AW471" si="141">+Y473</f>
        <v>0</v>
      </c>
      <c r="Z471" s="3021">
        <f t="shared" si="141"/>
        <v>16</v>
      </c>
      <c r="AA471" s="3021">
        <f t="shared" si="141"/>
        <v>16</v>
      </c>
      <c r="AB471" s="3021">
        <f t="shared" si="141"/>
        <v>0</v>
      </c>
      <c r="AC471" s="3021">
        <f t="shared" si="141"/>
        <v>0</v>
      </c>
      <c r="AD471" s="3021">
        <f t="shared" si="141"/>
        <v>0</v>
      </c>
      <c r="AE471" s="3021">
        <f t="shared" si="141"/>
        <v>0</v>
      </c>
      <c r="AF471" s="3021">
        <f t="shared" si="141"/>
        <v>0</v>
      </c>
      <c r="AG471" s="3021">
        <f t="shared" si="141"/>
        <v>0</v>
      </c>
      <c r="AH471" s="3021">
        <f t="shared" si="141"/>
        <v>0</v>
      </c>
      <c r="AI471" s="3021">
        <f t="shared" si="141"/>
        <v>0</v>
      </c>
      <c r="AJ471" s="3021">
        <f t="shared" si="141"/>
        <v>0</v>
      </c>
      <c r="AK471" s="3021">
        <f t="shared" si="141"/>
        <v>0</v>
      </c>
      <c r="AL471" s="3021">
        <f t="shared" si="141"/>
        <v>0</v>
      </c>
      <c r="AM471" s="3021">
        <f t="shared" si="141"/>
        <v>15</v>
      </c>
      <c r="AN471" s="3021">
        <f t="shared" si="141"/>
        <v>15</v>
      </c>
      <c r="AO471" s="3021">
        <f t="shared" si="141"/>
        <v>0</v>
      </c>
      <c r="AP471" s="3021">
        <f t="shared" si="141"/>
        <v>0</v>
      </c>
      <c r="AQ471" s="3021">
        <f t="shared" si="141"/>
        <v>0</v>
      </c>
      <c r="AR471" s="3021">
        <f t="shared" si="141"/>
        <v>0</v>
      </c>
      <c r="AS471" s="3021">
        <f t="shared" si="141"/>
        <v>0</v>
      </c>
      <c r="AT471" s="3021">
        <f t="shared" si="141"/>
        <v>0</v>
      </c>
      <c r="AU471" s="3021">
        <f t="shared" si="141"/>
        <v>0</v>
      </c>
      <c r="AV471" s="3021">
        <f t="shared" si="141"/>
        <v>0</v>
      </c>
      <c r="AW471" s="3021">
        <f t="shared" si="141"/>
        <v>0</v>
      </c>
      <c r="AX471" s="3022">
        <v>31</v>
      </c>
      <c r="AY471" s="3103">
        <f t="shared" si="140"/>
        <v>0</v>
      </c>
    </row>
    <row r="472" spans="1:51" ht="24.75" x14ac:dyDescent="0.2">
      <c r="A472" s="2947"/>
      <c r="B472" s="2957"/>
      <c r="C472" s="2882"/>
      <c r="D472" s="2957"/>
      <c r="E472" s="2882"/>
      <c r="F472" s="2957"/>
      <c r="G472" s="2996" t="s">
        <v>1134</v>
      </c>
      <c r="H472" s="2894" t="s">
        <v>3272</v>
      </c>
      <c r="I472" s="2999" t="s">
        <v>2977</v>
      </c>
      <c r="J472" s="3098">
        <f>SUM(K472:N472)</f>
        <v>31</v>
      </c>
      <c r="K472" s="2987">
        <v>0</v>
      </c>
      <c r="L472" s="2930">
        <v>0</v>
      </c>
      <c r="M472" s="2930">
        <v>0</v>
      </c>
      <c r="N472" s="2930">
        <v>31</v>
      </c>
      <c r="O472" s="2898"/>
      <c r="P472" s="2898"/>
      <c r="Q472" s="2898"/>
      <c r="R472" s="2898"/>
      <c r="S472" s="2898"/>
      <c r="T472" s="2898"/>
      <c r="U472" s="2898"/>
      <c r="V472" s="2898"/>
      <c r="W472" s="3030"/>
      <c r="X472" s="2983">
        <f t="shared" si="139"/>
        <v>31</v>
      </c>
      <c r="Y472" s="2949">
        <v>0</v>
      </c>
      <c r="Z472" s="2992">
        <f>SUM(AA472:AL472)</f>
        <v>16</v>
      </c>
      <c r="AA472" s="2949">
        <v>16</v>
      </c>
      <c r="AB472" s="2949">
        <v>0</v>
      </c>
      <c r="AC472" s="2949">
        <v>0</v>
      </c>
      <c r="AD472" s="2949">
        <v>0</v>
      </c>
      <c r="AE472" s="2949">
        <v>0</v>
      </c>
      <c r="AF472" s="2949">
        <v>0</v>
      </c>
      <c r="AG472" s="2949">
        <v>0</v>
      </c>
      <c r="AH472" s="2949">
        <v>0</v>
      </c>
      <c r="AI472" s="2949">
        <v>0</v>
      </c>
      <c r="AJ472" s="2949">
        <v>0</v>
      </c>
      <c r="AK472" s="2949">
        <v>0</v>
      </c>
      <c r="AL472" s="2949">
        <v>0</v>
      </c>
      <c r="AM472" s="2992">
        <f>SUM(AN472:AW472)</f>
        <v>15</v>
      </c>
      <c r="AN472" s="2949">
        <v>15</v>
      </c>
      <c r="AO472" s="2949">
        <v>0</v>
      </c>
      <c r="AP472" s="2949">
        <v>0</v>
      </c>
      <c r="AQ472" s="2949">
        <v>0</v>
      </c>
      <c r="AR472" s="2949">
        <v>0</v>
      </c>
      <c r="AS472" s="2949">
        <v>0</v>
      </c>
      <c r="AT472" s="2949">
        <v>0</v>
      </c>
      <c r="AU472" s="2949">
        <v>0</v>
      </c>
      <c r="AV472" s="2949">
        <v>0</v>
      </c>
      <c r="AW472" s="2949">
        <v>0</v>
      </c>
      <c r="AX472" s="2891"/>
      <c r="AY472" s="3103">
        <f t="shared" si="140"/>
        <v>0</v>
      </c>
    </row>
    <row r="473" spans="1:51" ht="27" x14ac:dyDescent="0.2">
      <c r="A473" s="2947"/>
      <c r="B473" s="2957"/>
      <c r="C473" s="2882"/>
      <c r="D473" s="2957"/>
      <c r="E473" s="2882"/>
      <c r="F473" s="2957"/>
      <c r="G473" s="2996" t="s">
        <v>1138</v>
      </c>
      <c r="H473" s="2894" t="s">
        <v>3273</v>
      </c>
      <c r="I473" s="2935"/>
      <c r="J473" s="3112">
        <f>SUM(K473:N473)</f>
        <v>31</v>
      </c>
      <c r="K473" s="2987">
        <v>0</v>
      </c>
      <c r="L473" s="2930">
        <v>0</v>
      </c>
      <c r="M473" s="2930">
        <v>0</v>
      </c>
      <c r="N473" s="2930">
        <v>31</v>
      </c>
      <c r="O473" s="2898"/>
      <c r="P473" s="2898"/>
      <c r="Q473" s="2898"/>
      <c r="R473" s="2898"/>
      <c r="S473" s="2898"/>
      <c r="T473" s="2898"/>
      <c r="U473" s="2898"/>
      <c r="V473" s="2898"/>
      <c r="W473" s="3030"/>
      <c r="X473" s="2983">
        <f t="shared" si="139"/>
        <v>31</v>
      </c>
      <c r="Y473" s="2949">
        <v>0</v>
      </c>
      <c r="Z473" s="2992">
        <f>SUM(AA473:AL473)</f>
        <v>16</v>
      </c>
      <c r="AA473" s="2949">
        <v>16</v>
      </c>
      <c r="AB473" s="2949">
        <v>0</v>
      </c>
      <c r="AC473" s="2949">
        <v>0</v>
      </c>
      <c r="AD473" s="2949">
        <v>0</v>
      </c>
      <c r="AE473" s="2949">
        <v>0</v>
      </c>
      <c r="AF473" s="2949">
        <v>0</v>
      </c>
      <c r="AG473" s="2949">
        <v>0</v>
      </c>
      <c r="AH473" s="2949">
        <v>0</v>
      </c>
      <c r="AI473" s="2949">
        <v>0</v>
      </c>
      <c r="AJ473" s="2949">
        <v>0</v>
      </c>
      <c r="AK473" s="2949">
        <v>0</v>
      </c>
      <c r="AL473" s="2949">
        <v>0</v>
      </c>
      <c r="AM473" s="2992">
        <f>SUM(AN473:AW473)</f>
        <v>15</v>
      </c>
      <c r="AN473" s="2949">
        <v>15</v>
      </c>
      <c r="AO473" s="2949">
        <v>0</v>
      </c>
      <c r="AP473" s="2949">
        <v>0</v>
      </c>
      <c r="AQ473" s="2949">
        <v>0</v>
      </c>
      <c r="AR473" s="2949">
        <v>0</v>
      </c>
      <c r="AS473" s="2949">
        <v>0</v>
      </c>
      <c r="AT473" s="2949">
        <v>0</v>
      </c>
      <c r="AU473" s="2949">
        <v>0</v>
      </c>
      <c r="AV473" s="2949">
        <v>0</v>
      </c>
      <c r="AW473" s="2949">
        <v>0</v>
      </c>
      <c r="AX473" s="2891"/>
      <c r="AY473" s="3103">
        <f t="shared" si="140"/>
        <v>0</v>
      </c>
    </row>
    <row r="474" spans="1:51" s="3023" customFormat="1" ht="69.75" customHeight="1" x14ac:dyDescent="0.2">
      <c r="A474" s="2947" t="s">
        <v>592</v>
      </c>
      <c r="B474" s="2957" t="s">
        <v>1140</v>
      </c>
      <c r="C474" s="2882">
        <v>3000015</v>
      </c>
      <c r="D474" s="2957" t="s">
        <v>1141</v>
      </c>
      <c r="E474" s="2882">
        <v>5000113</v>
      </c>
      <c r="F474" s="2957" t="s">
        <v>1142</v>
      </c>
      <c r="G474" s="2980" t="s">
        <v>3274</v>
      </c>
      <c r="H474" s="2981" t="s">
        <v>3275</v>
      </c>
      <c r="I474" s="2887" t="s">
        <v>1070</v>
      </c>
      <c r="J474" s="2982">
        <f>SUM(J475:J479)</f>
        <v>1316</v>
      </c>
      <c r="K474" s="2982">
        <f>SUM(K475:K479)</f>
        <v>188</v>
      </c>
      <c r="L474" s="2982">
        <f>SUM(L475:L479)</f>
        <v>432</v>
      </c>
      <c r="M474" s="2982">
        <f>SUM(M475:M479)</f>
        <v>432</v>
      </c>
      <c r="N474" s="2982">
        <f>SUM(N475:N479)</f>
        <v>264</v>
      </c>
      <c r="O474" s="3057">
        <v>74</v>
      </c>
      <c r="P474" s="2890">
        <v>192258.64</v>
      </c>
      <c r="Q474" s="2890">
        <v>32066</v>
      </c>
      <c r="R474" s="2890">
        <v>0</v>
      </c>
      <c r="S474" s="2890">
        <v>0</v>
      </c>
      <c r="T474" s="2890">
        <v>0</v>
      </c>
      <c r="U474" s="2890">
        <f>+Q474-P474</f>
        <v>-160192.64000000001</v>
      </c>
      <c r="V474" s="2890">
        <v>0</v>
      </c>
      <c r="W474" s="3020"/>
      <c r="X474" s="3020">
        <f t="shared" si="139"/>
        <v>1316</v>
      </c>
      <c r="Y474" s="3021">
        <f t="shared" ref="Y474:AW474" si="142">SUM(Y475:Y479)</f>
        <v>0</v>
      </c>
      <c r="Z474" s="3021">
        <f t="shared" si="142"/>
        <v>702</v>
      </c>
      <c r="AA474" s="3021">
        <f t="shared" si="142"/>
        <v>307</v>
      </c>
      <c r="AB474" s="3021">
        <f t="shared" si="142"/>
        <v>0</v>
      </c>
      <c r="AC474" s="3021">
        <f t="shared" si="142"/>
        <v>0</v>
      </c>
      <c r="AD474" s="3021">
        <f t="shared" si="142"/>
        <v>0</v>
      </c>
      <c r="AE474" s="3021">
        <f t="shared" si="142"/>
        <v>41</v>
      </c>
      <c r="AF474" s="3021">
        <f t="shared" si="142"/>
        <v>0</v>
      </c>
      <c r="AG474" s="3021">
        <f t="shared" si="142"/>
        <v>57</v>
      </c>
      <c r="AH474" s="3021">
        <f t="shared" si="142"/>
        <v>104</v>
      </c>
      <c r="AI474" s="3021">
        <f t="shared" si="142"/>
        <v>61</v>
      </c>
      <c r="AJ474" s="3021">
        <f t="shared" si="142"/>
        <v>41</v>
      </c>
      <c r="AK474" s="3021">
        <f t="shared" si="142"/>
        <v>40</v>
      </c>
      <c r="AL474" s="3021">
        <f t="shared" si="142"/>
        <v>51</v>
      </c>
      <c r="AM474" s="3021">
        <f t="shared" si="142"/>
        <v>614</v>
      </c>
      <c r="AN474" s="3021">
        <f t="shared" si="142"/>
        <v>343</v>
      </c>
      <c r="AO474" s="3021">
        <f t="shared" si="142"/>
        <v>45</v>
      </c>
      <c r="AP474" s="3021">
        <f t="shared" si="142"/>
        <v>0</v>
      </c>
      <c r="AQ474" s="3021">
        <f t="shared" si="142"/>
        <v>45</v>
      </c>
      <c r="AR474" s="3021">
        <f t="shared" si="142"/>
        <v>45</v>
      </c>
      <c r="AS474" s="3021">
        <f t="shared" si="142"/>
        <v>85</v>
      </c>
      <c r="AT474" s="3021">
        <f t="shared" si="142"/>
        <v>51</v>
      </c>
      <c r="AU474" s="3021">
        <f t="shared" si="142"/>
        <v>0</v>
      </c>
      <c r="AV474" s="3021">
        <f t="shared" si="142"/>
        <v>0</v>
      </c>
      <c r="AW474" s="3021">
        <f t="shared" si="142"/>
        <v>0</v>
      </c>
      <c r="AX474" s="3022">
        <v>1316</v>
      </c>
      <c r="AY474" s="3103">
        <f t="shared" si="140"/>
        <v>0</v>
      </c>
    </row>
    <row r="475" spans="1:51" ht="36" x14ac:dyDescent="0.2">
      <c r="A475" s="2947"/>
      <c r="B475" s="2957"/>
      <c r="C475" s="2882"/>
      <c r="D475" s="2957"/>
      <c r="E475" s="2882"/>
      <c r="F475" s="2957"/>
      <c r="G475" s="2996" t="s">
        <v>1143</v>
      </c>
      <c r="H475" s="2894" t="s">
        <v>3276</v>
      </c>
      <c r="I475" s="2896"/>
      <c r="J475" s="3112">
        <f>SUM(K475:N475)</f>
        <v>96</v>
      </c>
      <c r="K475" s="2987">
        <v>10</v>
      </c>
      <c r="L475" s="2987">
        <v>30</v>
      </c>
      <c r="M475" s="2987">
        <v>30</v>
      </c>
      <c r="N475" s="2987">
        <v>26</v>
      </c>
      <c r="O475" s="2898"/>
      <c r="P475" s="2898"/>
      <c r="Q475" s="2898"/>
      <c r="R475" s="2898"/>
      <c r="S475" s="2898"/>
      <c r="T475" s="2898"/>
      <c r="U475" s="2898"/>
      <c r="V475" s="2898"/>
      <c r="W475" s="3030"/>
      <c r="X475" s="2983">
        <f t="shared" si="139"/>
        <v>96</v>
      </c>
      <c r="Y475" s="2949">
        <v>0</v>
      </c>
      <c r="Z475" s="2992">
        <f>SUM(AA475:AL475)</f>
        <v>52</v>
      </c>
      <c r="AA475" s="2949">
        <v>25</v>
      </c>
      <c r="AB475" s="2949">
        <v>0</v>
      </c>
      <c r="AC475" s="2949">
        <v>0</v>
      </c>
      <c r="AD475" s="2949">
        <v>0</v>
      </c>
      <c r="AE475" s="2949">
        <v>3</v>
      </c>
      <c r="AF475" s="2949">
        <v>0</v>
      </c>
      <c r="AG475" s="2949">
        <v>3</v>
      </c>
      <c r="AH475" s="2949">
        <v>10</v>
      </c>
      <c r="AI475" s="2949">
        <v>3</v>
      </c>
      <c r="AJ475" s="2949">
        <v>3</v>
      </c>
      <c r="AK475" s="2949">
        <v>2</v>
      </c>
      <c r="AL475" s="2949">
        <v>3</v>
      </c>
      <c r="AM475" s="2992">
        <f>SUM(AN475:AW475)</f>
        <v>44</v>
      </c>
      <c r="AN475" s="2949">
        <v>25</v>
      </c>
      <c r="AO475" s="2949">
        <v>2</v>
      </c>
      <c r="AP475" s="2949">
        <v>0</v>
      </c>
      <c r="AQ475" s="2949">
        <v>2</v>
      </c>
      <c r="AR475" s="2949">
        <v>2</v>
      </c>
      <c r="AS475" s="2949">
        <v>10</v>
      </c>
      <c r="AT475" s="2949">
        <v>3</v>
      </c>
      <c r="AU475" s="2949">
        <v>0</v>
      </c>
      <c r="AV475" s="2949">
        <v>0</v>
      </c>
      <c r="AW475" s="2949">
        <v>0</v>
      </c>
      <c r="AX475" s="2891"/>
      <c r="AY475" s="3103">
        <f t="shared" si="140"/>
        <v>0</v>
      </c>
    </row>
    <row r="476" spans="1:51" ht="36" x14ac:dyDescent="0.2">
      <c r="A476" s="2947"/>
      <c r="B476" s="2957"/>
      <c r="C476" s="2882"/>
      <c r="D476" s="2957"/>
      <c r="E476" s="2882"/>
      <c r="F476" s="2957"/>
      <c r="G476" s="2996" t="s">
        <v>1145</v>
      </c>
      <c r="H476" s="2894" t="s">
        <v>3277</v>
      </c>
      <c r="I476" s="2896"/>
      <c r="J476" s="3112">
        <f>SUM(K476:N476)</f>
        <v>412</v>
      </c>
      <c r="K476" s="2987">
        <v>52</v>
      </c>
      <c r="L476" s="2987">
        <v>150</v>
      </c>
      <c r="M476" s="2987">
        <v>150</v>
      </c>
      <c r="N476" s="2987">
        <v>60</v>
      </c>
      <c r="O476" s="2898"/>
      <c r="P476" s="2898"/>
      <c r="Q476" s="2898"/>
      <c r="R476" s="2898"/>
      <c r="S476" s="2898"/>
      <c r="T476" s="2898"/>
      <c r="U476" s="2898"/>
      <c r="V476" s="2898"/>
      <c r="W476" s="3030"/>
      <c r="X476" s="2983">
        <f t="shared" si="139"/>
        <v>412</v>
      </c>
      <c r="Y476" s="2949">
        <v>0</v>
      </c>
      <c r="Z476" s="2992">
        <f>SUM(AA476:AL476)</f>
        <v>222</v>
      </c>
      <c r="AA476" s="2949">
        <v>92</v>
      </c>
      <c r="AB476" s="2949">
        <v>0</v>
      </c>
      <c r="AC476" s="2949">
        <v>0</v>
      </c>
      <c r="AD476" s="2949">
        <v>0</v>
      </c>
      <c r="AE476" s="2949">
        <v>15</v>
      </c>
      <c r="AF476" s="2949">
        <v>0</v>
      </c>
      <c r="AG476" s="2949">
        <v>15</v>
      </c>
      <c r="AH476" s="2949">
        <v>30</v>
      </c>
      <c r="AI476" s="2949">
        <v>25</v>
      </c>
      <c r="AJ476" s="2949">
        <v>15</v>
      </c>
      <c r="AK476" s="2949">
        <v>15</v>
      </c>
      <c r="AL476" s="2949">
        <v>15</v>
      </c>
      <c r="AM476" s="2992">
        <f>SUM(AN476:AW476)</f>
        <v>190</v>
      </c>
      <c r="AN476" s="2949">
        <v>105</v>
      </c>
      <c r="AO476" s="2949">
        <v>15</v>
      </c>
      <c r="AP476" s="2949">
        <v>0</v>
      </c>
      <c r="AQ476" s="2949">
        <v>15</v>
      </c>
      <c r="AR476" s="2949">
        <v>15</v>
      </c>
      <c r="AS476" s="2949">
        <v>25</v>
      </c>
      <c r="AT476" s="2949">
        <v>15</v>
      </c>
      <c r="AU476" s="2949">
        <v>0</v>
      </c>
      <c r="AV476" s="2949">
        <v>0</v>
      </c>
      <c r="AW476" s="2949">
        <v>0</v>
      </c>
      <c r="AX476" s="2891"/>
      <c r="AY476" s="3103">
        <f t="shared" si="140"/>
        <v>0</v>
      </c>
    </row>
    <row r="477" spans="1:51" ht="39.75" customHeight="1" x14ac:dyDescent="0.2">
      <c r="A477" s="2947"/>
      <c r="B477" s="2957"/>
      <c r="C477" s="2882"/>
      <c r="D477" s="2957"/>
      <c r="E477" s="2882"/>
      <c r="F477" s="2957"/>
      <c r="G477" s="2996" t="s">
        <v>1147</v>
      </c>
      <c r="H477" s="2894" t="s">
        <v>3278</v>
      </c>
      <c r="I477" s="2896"/>
      <c r="J477" s="3112">
        <f>SUM(K477:N477)</f>
        <v>660</v>
      </c>
      <c r="K477" s="2987">
        <v>100</v>
      </c>
      <c r="L477" s="2987">
        <v>200</v>
      </c>
      <c r="M477" s="2987">
        <v>200</v>
      </c>
      <c r="N477" s="2987">
        <v>160</v>
      </c>
      <c r="O477" s="2898"/>
      <c r="P477" s="2898"/>
      <c r="Q477" s="2898"/>
      <c r="R477" s="2898"/>
      <c r="S477" s="2898"/>
      <c r="T477" s="2898"/>
      <c r="U477" s="2898"/>
      <c r="V477" s="2898"/>
      <c r="W477" s="3030"/>
      <c r="X477" s="2983">
        <f t="shared" si="139"/>
        <v>660</v>
      </c>
      <c r="Y477" s="2949">
        <v>0</v>
      </c>
      <c r="Z477" s="2992">
        <f>SUM(AA477:AL477)</f>
        <v>350</v>
      </c>
      <c r="AA477" s="2949">
        <v>150</v>
      </c>
      <c r="AB477" s="2949">
        <v>0</v>
      </c>
      <c r="AC477" s="2949">
        <v>0</v>
      </c>
      <c r="AD477" s="2949">
        <v>0</v>
      </c>
      <c r="AE477" s="2949">
        <v>20</v>
      </c>
      <c r="AF477" s="2949">
        <v>0</v>
      </c>
      <c r="AG477" s="2949">
        <v>30</v>
      </c>
      <c r="AH477" s="2949">
        <v>50</v>
      </c>
      <c r="AI477" s="2949">
        <v>30</v>
      </c>
      <c r="AJ477" s="2949">
        <v>20</v>
      </c>
      <c r="AK477" s="2949">
        <v>20</v>
      </c>
      <c r="AL477" s="2949">
        <v>30</v>
      </c>
      <c r="AM477" s="2992">
        <f>SUM(AN477:AW477)</f>
        <v>310</v>
      </c>
      <c r="AN477" s="2949">
        <v>165</v>
      </c>
      <c r="AO477" s="2949">
        <v>25</v>
      </c>
      <c r="AP477" s="2949">
        <v>0</v>
      </c>
      <c r="AQ477" s="2949">
        <v>25</v>
      </c>
      <c r="AR477" s="2949">
        <v>25</v>
      </c>
      <c r="AS477" s="2949">
        <v>40</v>
      </c>
      <c r="AT477" s="2949">
        <v>30</v>
      </c>
      <c r="AU477" s="2949">
        <v>0</v>
      </c>
      <c r="AV477" s="2949">
        <v>0</v>
      </c>
      <c r="AW477" s="2949">
        <v>0</v>
      </c>
      <c r="AX477" s="2891"/>
      <c r="AY477" s="3103">
        <f t="shared" si="140"/>
        <v>0</v>
      </c>
    </row>
    <row r="478" spans="1:51" ht="36" x14ac:dyDescent="0.2">
      <c r="A478" s="2947"/>
      <c r="B478" s="2957"/>
      <c r="C478" s="2882"/>
      <c r="D478" s="2957"/>
      <c r="E478" s="2882"/>
      <c r="F478" s="2957"/>
      <c r="G478" s="2996" t="s">
        <v>1149</v>
      </c>
      <c r="H478" s="2894" t="s">
        <v>3279</v>
      </c>
      <c r="I478" s="2896"/>
      <c r="J478" s="3112">
        <f>SUM(K478:N478)</f>
        <v>25</v>
      </c>
      <c r="K478" s="2987">
        <v>5</v>
      </c>
      <c r="L478" s="2987">
        <v>7</v>
      </c>
      <c r="M478" s="2987">
        <v>7</v>
      </c>
      <c r="N478" s="2987">
        <v>6</v>
      </c>
      <c r="O478" s="2898"/>
      <c r="P478" s="2898"/>
      <c r="Q478" s="2898"/>
      <c r="R478" s="2898"/>
      <c r="S478" s="2898"/>
      <c r="T478" s="2898"/>
      <c r="U478" s="2898"/>
      <c r="V478" s="2898"/>
      <c r="W478" s="3030"/>
      <c r="X478" s="2983">
        <f t="shared" si="139"/>
        <v>25</v>
      </c>
      <c r="Y478" s="2949">
        <v>0</v>
      </c>
      <c r="Z478" s="2992">
        <f>SUM(AA478:AL478)</f>
        <v>13</v>
      </c>
      <c r="AA478" s="2949">
        <v>5</v>
      </c>
      <c r="AB478" s="2949">
        <v>0</v>
      </c>
      <c r="AC478" s="2949">
        <v>0</v>
      </c>
      <c r="AD478" s="2949">
        <v>0</v>
      </c>
      <c r="AE478" s="2949">
        <v>1</v>
      </c>
      <c r="AF478" s="2949">
        <v>0</v>
      </c>
      <c r="AG478" s="2949">
        <v>1</v>
      </c>
      <c r="AH478" s="2949">
        <v>2</v>
      </c>
      <c r="AI478" s="2949">
        <v>1</v>
      </c>
      <c r="AJ478" s="2949">
        <v>1</v>
      </c>
      <c r="AK478" s="2949">
        <v>1</v>
      </c>
      <c r="AL478" s="2949">
        <v>1</v>
      </c>
      <c r="AM478" s="2992">
        <f>SUM(AN478:AW478)</f>
        <v>12</v>
      </c>
      <c r="AN478" s="2949">
        <v>6</v>
      </c>
      <c r="AO478" s="2949">
        <v>1</v>
      </c>
      <c r="AP478" s="2949">
        <v>0</v>
      </c>
      <c r="AQ478" s="2949">
        <v>1</v>
      </c>
      <c r="AR478" s="2949">
        <v>1</v>
      </c>
      <c r="AS478" s="2949">
        <v>2</v>
      </c>
      <c r="AT478" s="2949">
        <v>1</v>
      </c>
      <c r="AU478" s="2949">
        <v>0</v>
      </c>
      <c r="AV478" s="2949">
        <v>0</v>
      </c>
      <c r="AW478" s="2949">
        <v>0</v>
      </c>
      <c r="AX478" s="2891"/>
      <c r="AY478" s="3103">
        <f t="shared" si="140"/>
        <v>0</v>
      </c>
    </row>
    <row r="479" spans="1:51" ht="45" x14ac:dyDescent="0.2">
      <c r="A479" s="2947"/>
      <c r="B479" s="2957"/>
      <c r="C479" s="2882"/>
      <c r="D479" s="2957"/>
      <c r="E479" s="2882"/>
      <c r="F479" s="2957"/>
      <c r="G479" s="2996" t="s">
        <v>1151</v>
      </c>
      <c r="H479" s="2894" t="s">
        <v>3280</v>
      </c>
      <c r="I479" s="2903"/>
      <c r="J479" s="3112">
        <f>SUM(K479:N479)</f>
        <v>123</v>
      </c>
      <c r="K479" s="2987">
        <v>21</v>
      </c>
      <c r="L479" s="2987">
        <v>45</v>
      </c>
      <c r="M479" s="2987">
        <v>45</v>
      </c>
      <c r="N479" s="2987">
        <v>12</v>
      </c>
      <c r="O479" s="2898"/>
      <c r="P479" s="2898"/>
      <c r="Q479" s="2898"/>
      <c r="R479" s="2898"/>
      <c r="S479" s="2898"/>
      <c r="T479" s="2898"/>
      <c r="U479" s="2898"/>
      <c r="V479" s="2898"/>
      <c r="W479" s="3030"/>
      <c r="X479" s="2983">
        <f t="shared" si="139"/>
        <v>123</v>
      </c>
      <c r="Y479" s="2949">
        <v>0</v>
      </c>
      <c r="Z479" s="2992">
        <f>SUM(AA479:AL479)</f>
        <v>65</v>
      </c>
      <c r="AA479" s="2949">
        <v>35</v>
      </c>
      <c r="AB479" s="2949">
        <v>0</v>
      </c>
      <c r="AC479" s="2949">
        <v>0</v>
      </c>
      <c r="AD479" s="2949">
        <v>0</v>
      </c>
      <c r="AE479" s="2949">
        <v>2</v>
      </c>
      <c r="AF479" s="2949">
        <v>0</v>
      </c>
      <c r="AG479" s="2949">
        <v>8</v>
      </c>
      <c r="AH479" s="2949">
        <v>12</v>
      </c>
      <c r="AI479" s="2949">
        <v>2</v>
      </c>
      <c r="AJ479" s="2949">
        <v>2</v>
      </c>
      <c r="AK479" s="2949">
        <v>2</v>
      </c>
      <c r="AL479" s="2949">
        <v>2</v>
      </c>
      <c r="AM479" s="2992">
        <f>SUM(AN479:AW479)</f>
        <v>58</v>
      </c>
      <c r="AN479" s="2949">
        <v>42</v>
      </c>
      <c r="AO479" s="2949">
        <v>2</v>
      </c>
      <c r="AP479" s="2949">
        <v>0</v>
      </c>
      <c r="AQ479" s="2949">
        <v>2</v>
      </c>
      <c r="AR479" s="2949">
        <v>2</v>
      </c>
      <c r="AS479" s="2949">
        <v>8</v>
      </c>
      <c r="AT479" s="2949">
        <v>2</v>
      </c>
      <c r="AU479" s="2949">
        <v>0</v>
      </c>
      <c r="AV479" s="2949">
        <v>0</v>
      </c>
      <c r="AW479" s="2949">
        <v>0</v>
      </c>
      <c r="AX479" s="2891"/>
      <c r="AY479" s="3103">
        <f t="shared" si="140"/>
        <v>0</v>
      </c>
    </row>
    <row r="480" spans="1:51" s="3023" customFormat="1" ht="38.25" customHeight="1" x14ac:dyDescent="0.2">
      <c r="A480" s="2947" t="s">
        <v>1155</v>
      </c>
      <c r="B480" s="2957" t="s">
        <v>1156</v>
      </c>
      <c r="C480" s="2882">
        <v>3000016</v>
      </c>
      <c r="D480" s="2957" t="s">
        <v>1157</v>
      </c>
      <c r="E480" s="2882">
        <v>5000114</v>
      </c>
      <c r="F480" s="2957" t="s">
        <v>1158</v>
      </c>
      <c r="G480" s="2980" t="s">
        <v>3281</v>
      </c>
      <c r="H480" s="2981" t="s">
        <v>3282</v>
      </c>
      <c r="I480" s="2887" t="s">
        <v>596</v>
      </c>
      <c r="J480" s="2982">
        <f>SUM(J481:J484)+J486</f>
        <v>413</v>
      </c>
      <c r="K480" s="2982">
        <f>SUM(K481:K484)+K486</f>
        <v>90</v>
      </c>
      <c r="L480" s="2982">
        <f>SUM(L481:L484)+L486</f>
        <v>116</v>
      </c>
      <c r="M480" s="2982">
        <f>SUM(M481:M484)+M486</f>
        <v>115</v>
      </c>
      <c r="N480" s="2982">
        <f>SUM(N481:N484)+N486</f>
        <v>92</v>
      </c>
      <c r="O480" s="3057">
        <v>75</v>
      </c>
      <c r="P480" s="2890">
        <v>304693.68</v>
      </c>
      <c r="Q480" s="2890">
        <v>32617</v>
      </c>
      <c r="R480" s="2890">
        <v>0</v>
      </c>
      <c r="S480" s="2890">
        <v>0</v>
      </c>
      <c r="T480" s="2890">
        <v>0</v>
      </c>
      <c r="U480" s="2890">
        <f>+Q480-P480</f>
        <v>-272076.68</v>
      </c>
      <c r="V480" s="2890">
        <v>0</v>
      </c>
      <c r="W480" s="3020"/>
      <c r="X480" s="3020">
        <f t="shared" si="139"/>
        <v>413</v>
      </c>
      <c r="Y480" s="3021">
        <f t="shared" ref="Y480:AW480" si="143">SUM(Y481:Y484)+Y486</f>
        <v>0</v>
      </c>
      <c r="Z480" s="3021">
        <f t="shared" si="143"/>
        <v>203</v>
      </c>
      <c r="AA480" s="3021">
        <f t="shared" si="143"/>
        <v>142</v>
      </c>
      <c r="AB480" s="3021">
        <f t="shared" si="143"/>
        <v>0</v>
      </c>
      <c r="AC480" s="3021">
        <f t="shared" si="143"/>
        <v>0</v>
      </c>
      <c r="AD480" s="3021">
        <f t="shared" si="143"/>
        <v>0</v>
      </c>
      <c r="AE480" s="3021">
        <f t="shared" si="143"/>
        <v>8</v>
      </c>
      <c r="AF480" s="3021">
        <f t="shared" si="143"/>
        <v>0</v>
      </c>
      <c r="AG480" s="3021">
        <f t="shared" si="143"/>
        <v>9</v>
      </c>
      <c r="AH480" s="3021">
        <f t="shared" si="143"/>
        <v>15</v>
      </c>
      <c r="AI480" s="3021">
        <f t="shared" si="143"/>
        <v>8</v>
      </c>
      <c r="AJ480" s="3021">
        <f t="shared" si="143"/>
        <v>6</v>
      </c>
      <c r="AK480" s="3021">
        <f t="shared" si="143"/>
        <v>6</v>
      </c>
      <c r="AL480" s="3021">
        <f t="shared" si="143"/>
        <v>9</v>
      </c>
      <c r="AM480" s="3021">
        <f t="shared" si="143"/>
        <v>210</v>
      </c>
      <c r="AN480" s="3021">
        <f t="shared" si="143"/>
        <v>152</v>
      </c>
      <c r="AO480" s="3021">
        <f t="shared" si="143"/>
        <v>6</v>
      </c>
      <c r="AP480" s="3021">
        <f t="shared" si="143"/>
        <v>0</v>
      </c>
      <c r="AQ480" s="3021">
        <f t="shared" si="143"/>
        <v>15</v>
      </c>
      <c r="AR480" s="3021">
        <f t="shared" si="143"/>
        <v>8</v>
      </c>
      <c r="AS480" s="3021">
        <f t="shared" si="143"/>
        <v>21</v>
      </c>
      <c r="AT480" s="3021">
        <f t="shared" si="143"/>
        <v>8</v>
      </c>
      <c r="AU480" s="3021">
        <f t="shared" si="143"/>
        <v>0</v>
      </c>
      <c r="AV480" s="3021">
        <f t="shared" si="143"/>
        <v>0</v>
      </c>
      <c r="AW480" s="3021">
        <f t="shared" si="143"/>
        <v>0</v>
      </c>
      <c r="AX480" s="3022">
        <v>413</v>
      </c>
      <c r="AY480" s="3103">
        <f t="shared" si="140"/>
        <v>0</v>
      </c>
    </row>
    <row r="481" spans="1:51" ht="18" x14ac:dyDescent="0.2">
      <c r="A481" s="2947"/>
      <c r="B481" s="2957"/>
      <c r="C481" s="2882"/>
      <c r="D481" s="2957"/>
      <c r="E481" s="2882"/>
      <c r="F481" s="2957"/>
      <c r="G481" s="2996" t="s">
        <v>1160</v>
      </c>
      <c r="H481" s="2894" t="s">
        <v>3283</v>
      </c>
      <c r="I481" s="2896"/>
      <c r="J481" s="3112">
        <f t="shared" ref="J481:J486" si="144">SUM(K481:N481)</f>
        <v>9</v>
      </c>
      <c r="K481" s="2987">
        <v>2</v>
      </c>
      <c r="L481" s="2930">
        <v>3</v>
      </c>
      <c r="M481" s="2930">
        <v>2</v>
      </c>
      <c r="N481" s="2930">
        <v>2</v>
      </c>
      <c r="O481" s="2898"/>
      <c r="P481" s="2898"/>
      <c r="Q481" s="2898"/>
      <c r="R481" s="2898"/>
      <c r="S481" s="2898"/>
      <c r="T481" s="2898"/>
      <c r="U481" s="2898"/>
      <c r="V481" s="2898"/>
      <c r="W481" s="3030"/>
      <c r="X481" s="2983">
        <f t="shared" si="139"/>
        <v>9</v>
      </c>
      <c r="Y481" s="2949">
        <v>0</v>
      </c>
      <c r="Z481" s="2992">
        <f t="shared" ref="Z481:Z486" si="145">SUM(AA481:AL481)</f>
        <v>5</v>
      </c>
      <c r="AA481" s="2949">
        <v>2</v>
      </c>
      <c r="AB481" s="2949">
        <v>0</v>
      </c>
      <c r="AC481" s="2949">
        <v>0</v>
      </c>
      <c r="AD481" s="2949">
        <v>0</v>
      </c>
      <c r="AE481" s="2949">
        <v>0</v>
      </c>
      <c r="AF481" s="2949">
        <v>0</v>
      </c>
      <c r="AG481" s="2949">
        <v>1</v>
      </c>
      <c r="AH481" s="2949">
        <v>1</v>
      </c>
      <c r="AI481" s="2949">
        <v>0</v>
      </c>
      <c r="AJ481" s="2949">
        <v>0</v>
      </c>
      <c r="AK481" s="2949">
        <v>0</v>
      </c>
      <c r="AL481" s="2949">
        <v>1</v>
      </c>
      <c r="AM481" s="2992">
        <f t="shared" ref="AM481:AM486" si="146">SUM(AN481:AW481)</f>
        <v>4</v>
      </c>
      <c r="AN481" s="2949">
        <v>2</v>
      </c>
      <c r="AO481" s="2949">
        <v>0</v>
      </c>
      <c r="AP481" s="2949">
        <v>0</v>
      </c>
      <c r="AQ481" s="2949">
        <v>1</v>
      </c>
      <c r="AR481" s="2949">
        <v>0</v>
      </c>
      <c r="AS481" s="2949">
        <v>1</v>
      </c>
      <c r="AT481" s="2949">
        <v>0</v>
      </c>
      <c r="AU481" s="2949">
        <v>0</v>
      </c>
      <c r="AV481" s="2949">
        <v>0</v>
      </c>
      <c r="AW481" s="2949">
        <v>0</v>
      </c>
      <c r="AX481" s="2891"/>
      <c r="AY481" s="3103">
        <f t="shared" si="140"/>
        <v>0</v>
      </c>
    </row>
    <row r="482" spans="1:51" ht="54" x14ac:dyDescent="0.2">
      <c r="A482" s="2947"/>
      <c r="B482" s="2957"/>
      <c r="C482" s="2882"/>
      <c r="D482" s="2957"/>
      <c r="E482" s="2882"/>
      <c r="F482" s="2957"/>
      <c r="G482" s="2996" t="s">
        <v>1162</v>
      </c>
      <c r="H482" s="2894" t="s">
        <v>3284</v>
      </c>
      <c r="I482" s="2896"/>
      <c r="J482" s="3112">
        <f t="shared" si="144"/>
        <v>90</v>
      </c>
      <c r="K482" s="2987">
        <v>20</v>
      </c>
      <c r="L482" s="2987">
        <v>25</v>
      </c>
      <c r="M482" s="2987">
        <v>25</v>
      </c>
      <c r="N482" s="2987">
        <v>20</v>
      </c>
      <c r="O482" s="2898"/>
      <c r="P482" s="2898"/>
      <c r="Q482" s="2898"/>
      <c r="R482" s="2898"/>
      <c r="S482" s="2898"/>
      <c r="T482" s="2898"/>
      <c r="U482" s="2898"/>
      <c r="V482" s="2898"/>
      <c r="W482" s="3030"/>
      <c r="X482" s="2983">
        <f t="shared" si="139"/>
        <v>90</v>
      </c>
      <c r="Y482" s="2949">
        <v>0</v>
      </c>
      <c r="Z482" s="2992">
        <f t="shared" si="145"/>
        <v>42</v>
      </c>
      <c r="AA482" s="2949">
        <v>30</v>
      </c>
      <c r="AB482" s="2949">
        <v>0</v>
      </c>
      <c r="AC482" s="2949">
        <v>0</v>
      </c>
      <c r="AD482" s="2949">
        <v>0</v>
      </c>
      <c r="AE482" s="2949">
        <v>2</v>
      </c>
      <c r="AF482" s="2949">
        <v>0</v>
      </c>
      <c r="AG482" s="2949">
        <v>2</v>
      </c>
      <c r="AH482" s="2949">
        <v>4</v>
      </c>
      <c r="AI482" s="2949">
        <v>2</v>
      </c>
      <c r="AJ482" s="2949">
        <v>0</v>
      </c>
      <c r="AK482" s="2949">
        <v>0</v>
      </c>
      <c r="AL482" s="2949">
        <v>2</v>
      </c>
      <c r="AM482" s="2992">
        <f t="shared" si="146"/>
        <v>48</v>
      </c>
      <c r="AN482" s="2949">
        <v>34</v>
      </c>
      <c r="AO482" s="2949">
        <v>0</v>
      </c>
      <c r="AP482" s="2949">
        <v>0</v>
      </c>
      <c r="AQ482" s="2949">
        <v>4</v>
      </c>
      <c r="AR482" s="2949">
        <v>2</v>
      </c>
      <c r="AS482" s="2949">
        <v>6</v>
      </c>
      <c r="AT482" s="2949">
        <v>2</v>
      </c>
      <c r="AU482" s="2949">
        <v>0</v>
      </c>
      <c r="AV482" s="2949">
        <v>0</v>
      </c>
      <c r="AW482" s="2949">
        <v>0</v>
      </c>
      <c r="AX482" s="2891"/>
      <c r="AY482" s="3103">
        <f t="shared" si="140"/>
        <v>0</v>
      </c>
    </row>
    <row r="483" spans="1:51" ht="36" x14ac:dyDescent="0.2">
      <c r="A483" s="2947"/>
      <c r="B483" s="2957"/>
      <c r="C483" s="2882"/>
      <c r="D483" s="2957"/>
      <c r="E483" s="2882"/>
      <c r="F483" s="2957"/>
      <c r="G483" s="2996" t="s">
        <v>1164</v>
      </c>
      <c r="H483" s="2894" t="s">
        <v>3285</v>
      </c>
      <c r="I483" s="2896"/>
      <c r="J483" s="3112">
        <f t="shared" si="144"/>
        <v>92</v>
      </c>
      <c r="K483" s="2987">
        <v>20</v>
      </c>
      <c r="L483" s="2987">
        <v>26</v>
      </c>
      <c r="M483" s="2987">
        <v>26</v>
      </c>
      <c r="N483" s="2987">
        <v>20</v>
      </c>
      <c r="O483" s="2898"/>
      <c r="P483" s="2898"/>
      <c r="Q483" s="2898"/>
      <c r="R483" s="2898"/>
      <c r="S483" s="2898"/>
      <c r="T483" s="2898"/>
      <c r="U483" s="2898"/>
      <c r="V483" s="2898"/>
      <c r="W483" s="3030"/>
      <c r="X483" s="2983">
        <f t="shared" si="139"/>
        <v>92</v>
      </c>
      <c r="Y483" s="2949">
        <v>0</v>
      </c>
      <c r="Z483" s="2992">
        <f t="shared" si="145"/>
        <v>46</v>
      </c>
      <c r="AA483" s="2949">
        <v>30</v>
      </c>
      <c r="AB483" s="2949">
        <v>0</v>
      </c>
      <c r="AC483" s="2949">
        <v>0</v>
      </c>
      <c r="AD483" s="2949">
        <v>0</v>
      </c>
      <c r="AE483" s="2949">
        <v>2</v>
      </c>
      <c r="AF483" s="2949">
        <v>0</v>
      </c>
      <c r="AG483" s="2949">
        <v>2</v>
      </c>
      <c r="AH483" s="2949">
        <v>4</v>
      </c>
      <c r="AI483" s="2949">
        <v>2</v>
      </c>
      <c r="AJ483" s="2949">
        <v>2</v>
      </c>
      <c r="AK483" s="2949">
        <v>2</v>
      </c>
      <c r="AL483" s="2949">
        <v>2</v>
      </c>
      <c r="AM483" s="2992">
        <f t="shared" si="146"/>
        <v>46</v>
      </c>
      <c r="AN483" s="2949">
        <v>30</v>
      </c>
      <c r="AO483" s="2949">
        <v>2</v>
      </c>
      <c r="AP483" s="2949">
        <v>0</v>
      </c>
      <c r="AQ483" s="2949">
        <v>4</v>
      </c>
      <c r="AR483" s="2949">
        <v>2</v>
      </c>
      <c r="AS483" s="2949">
        <v>6</v>
      </c>
      <c r="AT483" s="2949">
        <v>2</v>
      </c>
      <c r="AU483" s="2949">
        <v>0</v>
      </c>
      <c r="AV483" s="2949">
        <v>0</v>
      </c>
      <c r="AW483" s="2949">
        <v>0</v>
      </c>
      <c r="AX483" s="2891"/>
      <c r="AY483" s="3103">
        <f t="shared" si="140"/>
        <v>0</v>
      </c>
    </row>
    <row r="484" spans="1:51" ht="27" x14ac:dyDescent="0.2">
      <c r="A484" s="2947"/>
      <c r="B484" s="2957"/>
      <c r="C484" s="2882"/>
      <c r="D484" s="2957"/>
      <c r="E484" s="2882"/>
      <c r="F484" s="2957"/>
      <c r="G484" s="2996" t="s">
        <v>1166</v>
      </c>
      <c r="H484" s="2894" t="s">
        <v>3286</v>
      </c>
      <c r="I484" s="2903"/>
      <c r="J484" s="3112">
        <f t="shared" si="144"/>
        <v>138</v>
      </c>
      <c r="K484" s="2987">
        <v>28</v>
      </c>
      <c r="L484" s="2987">
        <v>40</v>
      </c>
      <c r="M484" s="2987">
        <v>40</v>
      </c>
      <c r="N484" s="2987">
        <v>30</v>
      </c>
      <c r="O484" s="2898"/>
      <c r="P484" s="2898"/>
      <c r="Q484" s="2898"/>
      <c r="R484" s="2898"/>
      <c r="S484" s="2898"/>
      <c r="T484" s="2898"/>
      <c r="U484" s="2898"/>
      <c r="V484" s="2898"/>
      <c r="W484" s="3030"/>
      <c r="X484" s="2983">
        <f t="shared" si="139"/>
        <v>138</v>
      </c>
      <c r="Y484" s="2949">
        <v>0</v>
      </c>
      <c r="Z484" s="2992">
        <f t="shared" si="145"/>
        <v>70</v>
      </c>
      <c r="AA484" s="2949">
        <v>40</v>
      </c>
      <c r="AB484" s="2949">
        <v>0</v>
      </c>
      <c r="AC484" s="2949">
        <v>0</v>
      </c>
      <c r="AD484" s="2949">
        <v>0</v>
      </c>
      <c r="AE484" s="2949">
        <v>4</v>
      </c>
      <c r="AF484" s="2949">
        <v>0</v>
      </c>
      <c r="AG484" s="2949">
        <v>4</v>
      </c>
      <c r="AH484" s="2949">
        <v>6</v>
      </c>
      <c r="AI484" s="2949">
        <v>4</v>
      </c>
      <c r="AJ484" s="2949">
        <v>4</v>
      </c>
      <c r="AK484" s="2949">
        <v>4</v>
      </c>
      <c r="AL484" s="2949">
        <v>4</v>
      </c>
      <c r="AM484" s="2992">
        <f t="shared" si="146"/>
        <v>68</v>
      </c>
      <c r="AN484" s="2949">
        <v>42</v>
      </c>
      <c r="AO484" s="2949">
        <v>4</v>
      </c>
      <c r="AP484" s="2949">
        <v>0</v>
      </c>
      <c r="AQ484" s="2949">
        <v>6</v>
      </c>
      <c r="AR484" s="2949">
        <v>4</v>
      </c>
      <c r="AS484" s="2949">
        <v>8</v>
      </c>
      <c r="AT484" s="2949">
        <v>4</v>
      </c>
      <c r="AU484" s="2949">
        <v>0</v>
      </c>
      <c r="AV484" s="2949">
        <v>0</v>
      </c>
      <c r="AW484" s="2949">
        <v>0</v>
      </c>
      <c r="AX484" s="2891"/>
      <c r="AY484" s="3103">
        <f t="shared" si="140"/>
        <v>0</v>
      </c>
    </row>
    <row r="485" spans="1:51" ht="54" x14ac:dyDescent="0.2">
      <c r="A485" s="2947"/>
      <c r="B485" s="2957"/>
      <c r="C485" s="2882"/>
      <c r="D485" s="2957"/>
      <c r="E485" s="2882"/>
      <c r="F485" s="2957"/>
      <c r="G485" s="2996" t="s">
        <v>1168</v>
      </c>
      <c r="H485" s="2894" t="s">
        <v>3287</v>
      </c>
      <c r="I485" s="2999" t="s">
        <v>3038</v>
      </c>
      <c r="J485" s="3098">
        <f t="shared" si="144"/>
        <v>245</v>
      </c>
      <c r="K485" s="2987">
        <v>0</v>
      </c>
      <c r="L485" s="2987">
        <v>100</v>
      </c>
      <c r="M485" s="2987">
        <v>100</v>
      </c>
      <c r="N485" s="2987">
        <v>45</v>
      </c>
      <c r="O485" s="2898"/>
      <c r="P485" s="2898"/>
      <c r="Q485" s="2898"/>
      <c r="R485" s="2898"/>
      <c r="S485" s="2898"/>
      <c r="T485" s="2898"/>
      <c r="U485" s="2898"/>
      <c r="V485" s="2898"/>
      <c r="W485" s="3030"/>
      <c r="X485" s="2983">
        <f t="shared" si="139"/>
        <v>245</v>
      </c>
      <c r="Y485" s="2949">
        <v>0</v>
      </c>
      <c r="Z485" s="2992">
        <f t="shared" si="145"/>
        <v>114</v>
      </c>
      <c r="AA485" s="2949">
        <v>90</v>
      </c>
      <c r="AB485" s="2949">
        <v>0</v>
      </c>
      <c r="AC485" s="2949">
        <v>0</v>
      </c>
      <c r="AD485" s="2949">
        <v>0</v>
      </c>
      <c r="AE485" s="2949">
        <v>0</v>
      </c>
      <c r="AF485" s="2949">
        <v>0</v>
      </c>
      <c r="AG485" s="2949">
        <v>0</v>
      </c>
      <c r="AH485" s="2949">
        <v>24</v>
      </c>
      <c r="AI485" s="2949">
        <v>0</v>
      </c>
      <c r="AJ485" s="2949">
        <v>0</v>
      </c>
      <c r="AK485" s="2949">
        <v>0</v>
      </c>
      <c r="AL485" s="2949">
        <v>0</v>
      </c>
      <c r="AM485" s="2992">
        <f t="shared" si="146"/>
        <v>131</v>
      </c>
      <c r="AN485" s="2949">
        <v>107</v>
      </c>
      <c r="AO485" s="2949">
        <v>0</v>
      </c>
      <c r="AP485" s="2949">
        <v>0</v>
      </c>
      <c r="AQ485" s="2949">
        <v>0</v>
      </c>
      <c r="AR485" s="2949">
        <v>0</v>
      </c>
      <c r="AS485" s="2949">
        <v>24</v>
      </c>
      <c r="AT485" s="2949">
        <v>0</v>
      </c>
      <c r="AU485" s="2949">
        <v>0</v>
      </c>
      <c r="AV485" s="2949">
        <v>0</v>
      </c>
      <c r="AW485" s="2949">
        <v>0</v>
      </c>
      <c r="AX485" s="2891"/>
      <c r="AY485" s="3103">
        <f t="shared" si="140"/>
        <v>0</v>
      </c>
    </row>
    <row r="486" spans="1:51" ht="27" x14ac:dyDescent="0.2">
      <c r="A486" s="2947"/>
      <c r="B486" s="2957"/>
      <c r="C486" s="2882"/>
      <c r="D486" s="2957"/>
      <c r="E486" s="2882"/>
      <c r="F486" s="2957"/>
      <c r="G486" s="2996" t="s">
        <v>1174</v>
      </c>
      <c r="H486" s="2894" t="s">
        <v>3288</v>
      </c>
      <c r="I486" s="2999" t="s">
        <v>3289</v>
      </c>
      <c r="J486" s="3112">
        <f t="shared" si="144"/>
        <v>84</v>
      </c>
      <c r="K486" s="2987">
        <v>20</v>
      </c>
      <c r="L486" s="2987">
        <v>22</v>
      </c>
      <c r="M486" s="2987">
        <v>22</v>
      </c>
      <c r="N486" s="2987">
        <v>20</v>
      </c>
      <c r="O486" s="2898"/>
      <c r="P486" s="2898"/>
      <c r="Q486" s="2898"/>
      <c r="R486" s="2898"/>
      <c r="S486" s="2898"/>
      <c r="T486" s="2898"/>
      <c r="U486" s="2898"/>
      <c r="V486" s="2898"/>
      <c r="W486" s="3030"/>
      <c r="X486" s="2983">
        <f t="shared" si="139"/>
        <v>84</v>
      </c>
      <c r="Y486" s="2949">
        <v>0</v>
      </c>
      <c r="Z486" s="2992">
        <f t="shared" si="145"/>
        <v>40</v>
      </c>
      <c r="AA486" s="2949">
        <v>40</v>
      </c>
      <c r="AB486" s="2949">
        <v>0</v>
      </c>
      <c r="AC486" s="2949">
        <v>0</v>
      </c>
      <c r="AD486" s="2949">
        <v>0</v>
      </c>
      <c r="AE486" s="2949">
        <v>0</v>
      </c>
      <c r="AF486" s="2949">
        <v>0</v>
      </c>
      <c r="AG486" s="2949">
        <v>0</v>
      </c>
      <c r="AH486" s="2949">
        <v>0</v>
      </c>
      <c r="AI486" s="2949">
        <v>0</v>
      </c>
      <c r="AJ486" s="2949">
        <v>0</v>
      </c>
      <c r="AK486" s="2949">
        <v>0</v>
      </c>
      <c r="AL486" s="2949">
        <v>0</v>
      </c>
      <c r="AM486" s="2992">
        <f t="shared" si="146"/>
        <v>44</v>
      </c>
      <c r="AN486" s="2949">
        <v>44</v>
      </c>
      <c r="AO486" s="2949">
        <v>0</v>
      </c>
      <c r="AP486" s="2949">
        <v>0</v>
      </c>
      <c r="AQ486" s="2949">
        <v>0</v>
      </c>
      <c r="AR486" s="2949">
        <v>0</v>
      </c>
      <c r="AS486" s="2949">
        <v>0</v>
      </c>
      <c r="AT486" s="2949">
        <v>0</v>
      </c>
      <c r="AU486" s="2949">
        <v>0</v>
      </c>
      <c r="AV486" s="2949">
        <v>0</v>
      </c>
      <c r="AW486" s="2949">
        <v>0</v>
      </c>
      <c r="AX486" s="2891"/>
      <c r="AY486" s="3103">
        <f t="shared" si="140"/>
        <v>0</v>
      </c>
    </row>
    <row r="487" spans="1:51" s="3023" customFormat="1" ht="36.75" customHeight="1" x14ac:dyDescent="0.2">
      <c r="A487" s="2947" t="s">
        <v>1176</v>
      </c>
      <c r="B487" s="2957" t="s">
        <v>1177</v>
      </c>
      <c r="C487" s="2882">
        <v>3000017</v>
      </c>
      <c r="D487" s="2884" t="s">
        <v>1183</v>
      </c>
      <c r="E487" s="2882">
        <v>5000115</v>
      </c>
      <c r="F487" s="2957" t="s">
        <v>1178</v>
      </c>
      <c r="G487" s="2980" t="s">
        <v>3290</v>
      </c>
      <c r="H487" s="2981" t="s">
        <v>1178</v>
      </c>
      <c r="I487" s="2887" t="s">
        <v>596</v>
      </c>
      <c r="J487" s="2982">
        <f>SUM(J488:J491)</f>
        <v>182</v>
      </c>
      <c r="K487" s="2982">
        <f>SUM(K488:K491)</f>
        <v>38</v>
      </c>
      <c r="L487" s="2982">
        <f>SUM(L488:L491)</f>
        <v>48</v>
      </c>
      <c r="M487" s="2982">
        <f>SUM(M488:M491)</f>
        <v>48</v>
      </c>
      <c r="N487" s="2982">
        <f>SUM(N488:N491)</f>
        <v>48</v>
      </c>
      <c r="O487" s="3057">
        <v>119</v>
      </c>
      <c r="P487" s="2890">
        <v>254587.11</v>
      </c>
      <c r="Q487" s="2890">
        <v>0</v>
      </c>
      <c r="R487" s="2890">
        <v>0</v>
      </c>
      <c r="S487" s="2890">
        <v>0</v>
      </c>
      <c r="T487" s="2890">
        <v>0</v>
      </c>
      <c r="U487" s="2890">
        <f>+Q487-P487</f>
        <v>-254587.11</v>
      </c>
      <c r="V487" s="2890">
        <v>0</v>
      </c>
      <c r="W487" s="3020"/>
      <c r="X487" s="3020">
        <f t="shared" si="139"/>
        <v>182</v>
      </c>
      <c r="Y487" s="3021">
        <f t="shared" ref="Y487:AW487" si="147">SUM(Y488:Y491)</f>
        <v>0</v>
      </c>
      <c r="Z487" s="3021">
        <f t="shared" si="147"/>
        <v>89</v>
      </c>
      <c r="AA487" s="3021">
        <f t="shared" si="147"/>
        <v>68</v>
      </c>
      <c r="AB487" s="3021">
        <f t="shared" si="147"/>
        <v>0</v>
      </c>
      <c r="AC487" s="3021">
        <f t="shared" si="147"/>
        <v>0</v>
      </c>
      <c r="AD487" s="3021">
        <f t="shared" si="147"/>
        <v>0</v>
      </c>
      <c r="AE487" s="3021">
        <f t="shared" si="147"/>
        <v>1</v>
      </c>
      <c r="AF487" s="3021">
        <f t="shared" si="147"/>
        <v>0</v>
      </c>
      <c r="AG487" s="3021">
        <f t="shared" si="147"/>
        <v>3</v>
      </c>
      <c r="AH487" s="3021">
        <f t="shared" si="147"/>
        <v>10</v>
      </c>
      <c r="AI487" s="3021">
        <f t="shared" si="147"/>
        <v>3</v>
      </c>
      <c r="AJ487" s="3021">
        <f t="shared" si="147"/>
        <v>0</v>
      </c>
      <c r="AK487" s="3021">
        <f t="shared" si="147"/>
        <v>1</v>
      </c>
      <c r="AL487" s="3021">
        <f t="shared" si="147"/>
        <v>3</v>
      </c>
      <c r="AM487" s="3021">
        <f t="shared" si="147"/>
        <v>93</v>
      </c>
      <c r="AN487" s="3021">
        <f t="shared" si="147"/>
        <v>75</v>
      </c>
      <c r="AO487" s="3021">
        <f t="shared" si="147"/>
        <v>1</v>
      </c>
      <c r="AP487" s="3021">
        <f t="shared" si="147"/>
        <v>0</v>
      </c>
      <c r="AQ487" s="3021">
        <f t="shared" si="147"/>
        <v>1</v>
      </c>
      <c r="AR487" s="3021">
        <f t="shared" si="147"/>
        <v>4</v>
      </c>
      <c r="AS487" s="3021">
        <f t="shared" si="147"/>
        <v>9</v>
      </c>
      <c r="AT487" s="3021">
        <f t="shared" si="147"/>
        <v>3</v>
      </c>
      <c r="AU487" s="3021">
        <f t="shared" si="147"/>
        <v>0</v>
      </c>
      <c r="AV487" s="3021">
        <f t="shared" si="147"/>
        <v>0</v>
      </c>
      <c r="AW487" s="3021">
        <f t="shared" si="147"/>
        <v>0</v>
      </c>
      <c r="AX487" s="3022">
        <v>182</v>
      </c>
      <c r="AY487" s="3103">
        <f t="shared" si="140"/>
        <v>0</v>
      </c>
    </row>
    <row r="488" spans="1:51" ht="36" x14ac:dyDescent="0.2">
      <c r="A488" s="2947"/>
      <c r="B488" s="2957"/>
      <c r="C488" s="2882"/>
      <c r="D488" s="2893"/>
      <c r="E488" s="2882"/>
      <c r="F488" s="2957"/>
      <c r="G488" s="2996" t="s">
        <v>1179</v>
      </c>
      <c r="H488" s="2894" t="s">
        <v>3291</v>
      </c>
      <c r="I488" s="2896"/>
      <c r="J488" s="3112">
        <f>SUM(K488:N488)</f>
        <v>12</v>
      </c>
      <c r="K488" s="3113">
        <v>3</v>
      </c>
      <c r="L488" s="3113">
        <v>3</v>
      </c>
      <c r="M488" s="3113">
        <v>3</v>
      </c>
      <c r="N488" s="3113">
        <v>3</v>
      </c>
      <c r="O488" s="2898"/>
      <c r="P488" s="2898"/>
      <c r="Q488" s="2898"/>
      <c r="R488" s="2898"/>
      <c r="S488" s="2898"/>
      <c r="T488" s="2898"/>
      <c r="U488" s="2898"/>
      <c r="V488" s="2898"/>
      <c r="W488" s="3030"/>
      <c r="X488" s="2983">
        <f t="shared" si="139"/>
        <v>12</v>
      </c>
      <c r="Y488" s="2949">
        <v>0</v>
      </c>
      <c r="Z488" s="2992">
        <f>SUM(AA488:AL488)</f>
        <v>6</v>
      </c>
      <c r="AA488" s="2949">
        <v>2</v>
      </c>
      <c r="AB488" s="2949">
        <v>0</v>
      </c>
      <c r="AC488" s="2949">
        <v>0</v>
      </c>
      <c r="AD488" s="2949">
        <v>0</v>
      </c>
      <c r="AE488" s="2949">
        <v>0</v>
      </c>
      <c r="AF488" s="2949">
        <v>0</v>
      </c>
      <c r="AG488" s="2949">
        <v>1</v>
      </c>
      <c r="AH488" s="2949">
        <v>1</v>
      </c>
      <c r="AI488" s="2949">
        <v>1</v>
      </c>
      <c r="AJ488" s="2949">
        <v>0</v>
      </c>
      <c r="AK488" s="2949">
        <v>0</v>
      </c>
      <c r="AL488" s="2949">
        <v>1</v>
      </c>
      <c r="AM488" s="2992">
        <f>SUM(AN488:AW488)</f>
        <v>6</v>
      </c>
      <c r="AN488" s="2949">
        <v>3</v>
      </c>
      <c r="AO488" s="2949">
        <v>0</v>
      </c>
      <c r="AP488" s="2949">
        <v>0</v>
      </c>
      <c r="AQ488" s="2949">
        <v>0</v>
      </c>
      <c r="AR488" s="2949">
        <v>1</v>
      </c>
      <c r="AS488" s="2949">
        <v>1</v>
      </c>
      <c r="AT488" s="2949">
        <v>1</v>
      </c>
      <c r="AU488" s="2949">
        <v>0</v>
      </c>
      <c r="AV488" s="2949">
        <v>0</v>
      </c>
      <c r="AW488" s="2949">
        <v>0</v>
      </c>
      <c r="AX488" s="2891"/>
      <c r="AY488" s="3103">
        <f t="shared" si="140"/>
        <v>0</v>
      </c>
    </row>
    <row r="489" spans="1:51" ht="27" x14ac:dyDescent="0.2">
      <c r="A489" s="2947"/>
      <c r="B489" s="2957"/>
      <c r="C489" s="2882"/>
      <c r="D489" s="2893"/>
      <c r="E489" s="2882"/>
      <c r="F489" s="2957"/>
      <c r="G489" s="2996" t="s">
        <v>1181</v>
      </c>
      <c r="H489" s="2894" t="s">
        <v>3292</v>
      </c>
      <c r="I489" s="2896"/>
      <c r="J489" s="3112">
        <f>SUM(K489:N489)</f>
        <v>88</v>
      </c>
      <c r="K489" s="3113">
        <v>22</v>
      </c>
      <c r="L489" s="3113">
        <v>22</v>
      </c>
      <c r="M489" s="3113">
        <v>22</v>
      </c>
      <c r="N489" s="3113">
        <v>22</v>
      </c>
      <c r="O489" s="2898"/>
      <c r="P489" s="2898"/>
      <c r="Q489" s="2898"/>
      <c r="R489" s="2898"/>
      <c r="S489" s="2898"/>
      <c r="T489" s="2898"/>
      <c r="U489" s="2898"/>
      <c r="V489" s="2898"/>
      <c r="W489" s="3030"/>
      <c r="X489" s="2983">
        <f t="shared" si="139"/>
        <v>88</v>
      </c>
      <c r="Y489" s="2949">
        <v>0</v>
      </c>
      <c r="Z489" s="2992">
        <f>SUM(AA489:AL489)</f>
        <v>42</v>
      </c>
      <c r="AA489" s="2949">
        <v>27</v>
      </c>
      <c r="AB489" s="2949">
        <v>0</v>
      </c>
      <c r="AC489" s="2949">
        <v>0</v>
      </c>
      <c r="AD489" s="2949">
        <v>0</v>
      </c>
      <c r="AE489" s="2949">
        <v>1</v>
      </c>
      <c r="AF489" s="2949">
        <v>0</v>
      </c>
      <c r="AG489" s="2949">
        <v>2</v>
      </c>
      <c r="AH489" s="2949">
        <v>7</v>
      </c>
      <c r="AI489" s="2949">
        <v>2</v>
      </c>
      <c r="AJ489" s="2949">
        <v>0</v>
      </c>
      <c r="AK489" s="2949">
        <v>1</v>
      </c>
      <c r="AL489" s="2949">
        <v>2</v>
      </c>
      <c r="AM489" s="2992">
        <f>SUM(AN489:AW489)</f>
        <v>46</v>
      </c>
      <c r="AN489" s="2949">
        <v>33</v>
      </c>
      <c r="AO489" s="2949">
        <v>1</v>
      </c>
      <c r="AP489" s="2949">
        <v>0</v>
      </c>
      <c r="AQ489" s="2949">
        <v>1</v>
      </c>
      <c r="AR489" s="2949">
        <v>3</v>
      </c>
      <c r="AS489" s="2949">
        <v>6</v>
      </c>
      <c r="AT489" s="2949">
        <v>2</v>
      </c>
      <c r="AU489" s="2949">
        <v>0</v>
      </c>
      <c r="AV489" s="2949">
        <v>0</v>
      </c>
      <c r="AW489" s="2949">
        <v>0</v>
      </c>
      <c r="AX489" s="2891"/>
      <c r="AY489" s="3103">
        <f t="shared" si="140"/>
        <v>0</v>
      </c>
    </row>
    <row r="490" spans="1:51" ht="18" x14ac:dyDescent="0.2">
      <c r="A490" s="2947"/>
      <c r="B490" s="2957"/>
      <c r="C490" s="2882"/>
      <c r="D490" s="2893"/>
      <c r="E490" s="2882"/>
      <c r="F490" s="2957"/>
      <c r="G490" s="2996" t="s">
        <v>1184</v>
      </c>
      <c r="H490" s="2894" t="s">
        <v>3293</v>
      </c>
      <c r="I490" s="2896"/>
      <c r="J490" s="3112">
        <f>SUM(K490:N490)</f>
        <v>12</v>
      </c>
      <c r="K490" s="3113">
        <v>3</v>
      </c>
      <c r="L490" s="3113">
        <v>3</v>
      </c>
      <c r="M490" s="3113">
        <v>3</v>
      </c>
      <c r="N490" s="3113">
        <v>3</v>
      </c>
      <c r="O490" s="2898"/>
      <c r="P490" s="2898"/>
      <c r="Q490" s="2898"/>
      <c r="R490" s="2898"/>
      <c r="S490" s="2898"/>
      <c r="T490" s="2898"/>
      <c r="U490" s="2898"/>
      <c r="V490" s="2898"/>
      <c r="W490" s="3030"/>
      <c r="X490" s="2983">
        <f t="shared" si="139"/>
        <v>12</v>
      </c>
      <c r="Y490" s="2949">
        <v>0</v>
      </c>
      <c r="Z490" s="2992">
        <f>SUM(AA490:AL490)</f>
        <v>6</v>
      </c>
      <c r="AA490" s="2949">
        <v>4</v>
      </c>
      <c r="AB490" s="2949">
        <v>0</v>
      </c>
      <c r="AC490" s="2949">
        <v>0</v>
      </c>
      <c r="AD490" s="2949">
        <v>0</v>
      </c>
      <c r="AE490" s="2949">
        <v>0</v>
      </c>
      <c r="AF490" s="2949">
        <v>0</v>
      </c>
      <c r="AG490" s="2949">
        <v>0</v>
      </c>
      <c r="AH490" s="2949">
        <v>2</v>
      </c>
      <c r="AI490" s="2949">
        <v>0</v>
      </c>
      <c r="AJ490" s="2949">
        <v>0</v>
      </c>
      <c r="AK490" s="2949">
        <v>0</v>
      </c>
      <c r="AL490" s="2949">
        <v>0</v>
      </c>
      <c r="AM490" s="2992">
        <f>SUM(AN490:AW490)</f>
        <v>6</v>
      </c>
      <c r="AN490" s="2949">
        <v>4</v>
      </c>
      <c r="AO490" s="2949">
        <v>0</v>
      </c>
      <c r="AP490" s="2949">
        <v>0</v>
      </c>
      <c r="AQ490" s="2949">
        <v>0</v>
      </c>
      <c r="AR490" s="2949">
        <v>0</v>
      </c>
      <c r="AS490" s="2949">
        <v>2</v>
      </c>
      <c r="AT490" s="2949">
        <v>0</v>
      </c>
      <c r="AU490" s="2949">
        <v>0</v>
      </c>
      <c r="AV490" s="2949">
        <v>0</v>
      </c>
      <c r="AW490" s="2949">
        <v>0</v>
      </c>
      <c r="AX490" s="2891"/>
      <c r="AY490" s="3103">
        <f t="shared" si="140"/>
        <v>0</v>
      </c>
    </row>
    <row r="491" spans="1:51" ht="27" x14ac:dyDescent="0.2">
      <c r="A491" s="2947"/>
      <c r="B491" s="2957"/>
      <c r="C491" s="2882"/>
      <c r="D491" s="2902"/>
      <c r="E491" s="2882"/>
      <c r="F491" s="2957"/>
      <c r="G491" s="2996" t="s">
        <v>1188</v>
      </c>
      <c r="H491" s="2894" t="s">
        <v>3294</v>
      </c>
      <c r="I491" s="2999" t="s">
        <v>2977</v>
      </c>
      <c r="J491" s="3112">
        <f>SUM(K491:N491)</f>
        <v>70</v>
      </c>
      <c r="K491" s="3113">
        <v>10</v>
      </c>
      <c r="L491" s="3113">
        <v>20</v>
      </c>
      <c r="M491" s="3113">
        <v>20</v>
      </c>
      <c r="N491" s="3113">
        <v>20</v>
      </c>
      <c r="O491" s="2898"/>
      <c r="P491" s="2898"/>
      <c r="Q491" s="2898"/>
      <c r="R491" s="2898"/>
      <c r="S491" s="2898"/>
      <c r="T491" s="2898"/>
      <c r="U491" s="2898"/>
      <c r="V491" s="2898"/>
      <c r="W491" s="3030"/>
      <c r="X491" s="2983">
        <f t="shared" si="139"/>
        <v>70</v>
      </c>
      <c r="Y491" s="2949">
        <v>0</v>
      </c>
      <c r="Z491" s="2992">
        <f>SUM(AA491:AL491)</f>
        <v>35</v>
      </c>
      <c r="AA491" s="2949">
        <v>35</v>
      </c>
      <c r="AB491" s="2949">
        <v>0</v>
      </c>
      <c r="AC491" s="2949">
        <v>0</v>
      </c>
      <c r="AD491" s="2949">
        <v>0</v>
      </c>
      <c r="AE491" s="2949">
        <v>0</v>
      </c>
      <c r="AF491" s="2949">
        <v>0</v>
      </c>
      <c r="AG491" s="2949">
        <v>0</v>
      </c>
      <c r="AH491" s="2949">
        <v>0</v>
      </c>
      <c r="AI491" s="2949">
        <v>0</v>
      </c>
      <c r="AJ491" s="2949">
        <v>0</v>
      </c>
      <c r="AK491" s="2949">
        <v>0</v>
      </c>
      <c r="AL491" s="2949">
        <v>0</v>
      </c>
      <c r="AM491" s="2992">
        <f>SUM(AN491:AW491)</f>
        <v>35</v>
      </c>
      <c r="AN491" s="2949">
        <v>35</v>
      </c>
      <c r="AO491" s="2949">
        <v>0</v>
      </c>
      <c r="AP491" s="2949">
        <v>0</v>
      </c>
      <c r="AQ491" s="2949">
        <v>0</v>
      </c>
      <c r="AR491" s="2949">
        <v>0</v>
      </c>
      <c r="AS491" s="2949">
        <v>0</v>
      </c>
      <c r="AT491" s="2949">
        <v>0</v>
      </c>
      <c r="AU491" s="2949">
        <v>0</v>
      </c>
      <c r="AV491" s="2949">
        <v>0</v>
      </c>
      <c r="AW491" s="2949">
        <v>0</v>
      </c>
      <c r="AX491" s="2891"/>
      <c r="AY491" s="3103">
        <f t="shared" si="140"/>
        <v>0</v>
      </c>
    </row>
    <row r="492" spans="1:51" s="3023" customFormat="1" ht="54" customHeight="1" x14ac:dyDescent="0.2">
      <c r="A492" s="2947" t="s">
        <v>1190</v>
      </c>
      <c r="B492" s="2957" t="s">
        <v>1191</v>
      </c>
      <c r="C492" s="2882">
        <v>3043997</v>
      </c>
      <c r="D492" s="2957" t="s">
        <v>1192</v>
      </c>
      <c r="E492" s="2882">
        <v>5000103</v>
      </c>
      <c r="F492" s="2957" t="s">
        <v>1193</v>
      </c>
      <c r="G492" s="2981" t="s">
        <v>3295</v>
      </c>
      <c r="H492" s="2981" t="s">
        <v>1193</v>
      </c>
      <c r="I492" s="3099" t="s">
        <v>596</v>
      </c>
      <c r="J492" s="3009">
        <f>+J493</f>
        <v>68</v>
      </c>
      <c r="K492" s="3009">
        <f>+K493</f>
        <v>20</v>
      </c>
      <c r="L492" s="3009">
        <f>+L493</f>
        <v>28</v>
      </c>
      <c r="M492" s="3009">
        <f>+M493</f>
        <v>20</v>
      </c>
      <c r="N492" s="3009">
        <f>+N493</f>
        <v>0</v>
      </c>
      <c r="O492" s="3057">
        <v>81</v>
      </c>
      <c r="P492" s="2890">
        <v>122364.92</v>
      </c>
      <c r="Q492" s="2890">
        <v>32066</v>
      </c>
      <c r="R492" s="2890">
        <v>0</v>
      </c>
      <c r="S492" s="2890">
        <v>0</v>
      </c>
      <c r="T492" s="2890">
        <v>0</v>
      </c>
      <c r="U492" s="2890">
        <f>+Q492-P492</f>
        <v>-90298.92</v>
      </c>
      <c r="V492" s="2890">
        <v>0</v>
      </c>
      <c r="W492" s="3020"/>
      <c r="X492" s="3020">
        <f t="shared" si="139"/>
        <v>68</v>
      </c>
      <c r="Y492" s="3035">
        <f t="shared" ref="Y492:AW492" si="148">+Y493</f>
        <v>0</v>
      </c>
      <c r="Z492" s="3035">
        <f t="shared" si="148"/>
        <v>36</v>
      </c>
      <c r="AA492" s="3035">
        <f t="shared" si="148"/>
        <v>10</v>
      </c>
      <c r="AB492" s="3035">
        <f t="shared" si="148"/>
        <v>1</v>
      </c>
      <c r="AC492" s="3035">
        <f t="shared" si="148"/>
        <v>1</v>
      </c>
      <c r="AD492" s="3035">
        <f t="shared" si="148"/>
        <v>1</v>
      </c>
      <c r="AE492" s="3035">
        <f t="shared" si="148"/>
        <v>3</v>
      </c>
      <c r="AF492" s="3035">
        <f t="shared" si="148"/>
        <v>2</v>
      </c>
      <c r="AG492" s="3035">
        <f t="shared" si="148"/>
        <v>3</v>
      </c>
      <c r="AH492" s="3035">
        <f t="shared" si="148"/>
        <v>6</v>
      </c>
      <c r="AI492" s="3035">
        <f t="shared" si="148"/>
        <v>3</v>
      </c>
      <c r="AJ492" s="3035">
        <f t="shared" si="148"/>
        <v>2</v>
      </c>
      <c r="AK492" s="3035">
        <f t="shared" si="148"/>
        <v>2</v>
      </c>
      <c r="AL492" s="3035">
        <f t="shared" si="148"/>
        <v>2</v>
      </c>
      <c r="AM492" s="3035">
        <f t="shared" si="148"/>
        <v>32</v>
      </c>
      <c r="AN492" s="3035">
        <f t="shared" si="148"/>
        <v>11</v>
      </c>
      <c r="AO492" s="3035">
        <f t="shared" si="148"/>
        <v>2</v>
      </c>
      <c r="AP492" s="3035">
        <f t="shared" si="148"/>
        <v>1</v>
      </c>
      <c r="AQ492" s="3035">
        <f t="shared" si="148"/>
        <v>3</v>
      </c>
      <c r="AR492" s="3035">
        <f t="shared" si="148"/>
        <v>3</v>
      </c>
      <c r="AS492" s="3035">
        <f t="shared" si="148"/>
        <v>5</v>
      </c>
      <c r="AT492" s="3035">
        <f t="shared" si="148"/>
        <v>3</v>
      </c>
      <c r="AU492" s="3035">
        <f t="shared" si="148"/>
        <v>2</v>
      </c>
      <c r="AV492" s="3035">
        <f t="shared" si="148"/>
        <v>1</v>
      </c>
      <c r="AW492" s="3035">
        <f t="shared" si="148"/>
        <v>1</v>
      </c>
      <c r="AX492" s="3074">
        <v>68</v>
      </c>
      <c r="AY492" s="3103">
        <f t="shared" si="140"/>
        <v>0</v>
      </c>
    </row>
    <row r="493" spans="1:51" ht="45" x14ac:dyDescent="0.2">
      <c r="A493" s="2947"/>
      <c r="B493" s="2957"/>
      <c r="C493" s="2882"/>
      <c r="D493" s="2957"/>
      <c r="E493" s="2882"/>
      <c r="F493" s="2957"/>
      <c r="G493" s="3114" t="s">
        <v>1194</v>
      </c>
      <c r="H493" s="3114" t="s">
        <v>3296</v>
      </c>
      <c r="I493" s="2935" t="s">
        <v>669</v>
      </c>
      <c r="J493" s="3112">
        <f t="shared" ref="J493:J501" si="149">SUM(K493:N493)</f>
        <v>68</v>
      </c>
      <c r="K493" s="2987">
        <v>20</v>
      </c>
      <c r="L493" s="2930">
        <v>28</v>
      </c>
      <c r="M493" s="2930">
        <v>20</v>
      </c>
      <c r="N493" s="2930">
        <v>0</v>
      </c>
      <c r="O493" s="2898"/>
      <c r="P493" s="2898"/>
      <c r="Q493" s="2898"/>
      <c r="R493" s="2898"/>
      <c r="S493" s="2898"/>
      <c r="T493" s="2898"/>
      <c r="U493" s="2898"/>
      <c r="V493" s="2898"/>
      <c r="W493" s="3030"/>
      <c r="X493" s="2983">
        <f t="shared" si="139"/>
        <v>68</v>
      </c>
      <c r="Y493" s="2949">
        <v>0</v>
      </c>
      <c r="Z493" s="2992">
        <f t="shared" ref="Z493:Z501" si="150">SUM(AA493:AL493)</f>
        <v>36</v>
      </c>
      <c r="AA493" s="2949">
        <v>10</v>
      </c>
      <c r="AB493" s="2949">
        <v>1</v>
      </c>
      <c r="AC493" s="2949">
        <v>1</v>
      </c>
      <c r="AD493" s="2949">
        <v>1</v>
      </c>
      <c r="AE493" s="2949">
        <v>3</v>
      </c>
      <c r="AF493" s="2949">
        <v>2</v>
      </c>
      <c r="AG493" s="2949">
        <v>3</v>
      </c>
      <c r="AH493" s="2949">
        <v>6</v>
      </c>
      <c r="AI493" s="2949">
        <v>3</v>
      </c>
      <c r="AJ493" s="2949">
        <v>2</v>
      </c>
      <c r="AK493" s="2949">
        <v>2</v>
      </c>
      <c r="AL493" s="2949">
        <v>2</v>
      </c>
      <c r="AM493" s="2992">
        <f t="shared" ref="AM493:AM501" si="151">SUM(AN493:AW493)</f>
        <v>32</v>
      </c>
      <c r="AN493" s="2949">
        <v>11</v>
      </c>
      <c r="AO493" s="2949">
        <v>2</v>
      </c>
      <c r="AP493" s="2949">
        <v>1</v>
      </c>
      <c r="AQ493" s="2949">
        <v>3</v>
      </c>
      <c r="AR493" s="2949">
        <v>3</v>
      </c>
      <c r="AS493" s="2949">
        <v>5</v>
      </c>
      <c r="AT493" s="2949">
        <v>3</v>
      </c>
      <c r="AU493" s="2949">
        <v>2</v>
      </c>
      <c r="AV493" s="2949">
        <v>1</v>
      </c>
      <c r="AW493" s="2949">
        <v>1</v>
      </c>
      <c r="AX493" s="3115"/>
      <c r="AY493" s="3103">
        <f t="shared" si="140"/>
        <v>0</v>
      </c>
    </row>
    <row r="494" spans="1:51" ht="45" x14ac:dyDescent="0.2">
      <c r="A494" s="2947"/>
      <c r="B494" s="2957"/>
      <c r="C494" s="2882"/>
      <c r="D494" s="2957"/>
      <c r="E494" s="2882"/>
      <c r="F494" s="2957"/>
      <c r="G494" s="3114" t="s">
        <v>1196</v>
      </c>
      <c r="H494" s="2894" t="s">
        <v>3297</v>
      </c>
      <c r="I494" s="2935" t="s">
        <v>3298</v>
      </c>
      <c r="J494" s="3098">
        <f t="shared" si="149"/>
        <v>54</v>
      </c>
      <c r="K494" s="2987">
        <v>0</v>
      </c>
      <c r="L494" s="2930">
        <v>0</v>
      </c>
      <c r="M494" s="2930">
        <v>54</v>
      </c>
      <c r="N494" s="2930">
        <v>0</v>
      </c>
      <c r="O494" s="2898"/>
      <c r="P494" s="2898"/>
      <c r="Q494" s="2898"/>
      <c r="R494" s="2898"/>
      <c r="S494" s="2898"/>
      <c r="T494" s="2898"/>
      <c r="U494" s="2898"/>
      <c r="V494" s="2898"/>
      <c r="W494" s="3030"/>
      <c r="X494" s="2983">
        <f t="shared" si="139"/>
        <v>54</v>
      </c>
      <c r="Y494" s="2949">
        <v>0</v>
      </c>
      <c r="Z494" s="2992">
        <f t="shared" si="150"/>
        <v>28</v>
      </c>
      <c r="AA494" s="2949">
        <v>16</v>
      </c>
      <c r="AB494" s="2949">
        <v>0</v>
      </c>
      <c r="AC494" s="2949">
        <v>0</v>
      </c>
      <c r="AD494" s="2949">
        <v>0</v>
      </c>
      <c r="AE494" s="2949">
        <v>0</v>
      </c>
      <c r="AF494" s="2949">
        <v>0</v>
      </c>
      <c r="AG494" s="2949">
        <v>0</v>
      </c>
      <c r="AH494" s="2949">
        <v>12</v>
      </c>
      <c r="AI494" s="2949">
        <v>0</v>
      </c>
      <c r="AJ494" s="2949">
        <v>0</v>
      </c>
      <c r="AK494" s="2949">
        <v>0</v>
      </c>
      <c r="AL494" s="2949">
        <v>0</v>
      </c>
      <c r="AM494" s="2992">
        <f t="shared" si="151"/>
        <v>26</v>
      </c>
      <c r="AN494" s="2949">
        <v>16</v>
      </c>
      <c r="AO494" s="2949">
        <v>0</v>
      </c>
      <c r="AP494" s="2949">
        <v>0</v>
      </c>
      <c r="AQ494" s="2949">
        <v>0</v>
      </c>
      <c r="AR494" s="2949">
        <v>0</v>
      </c>
      <c r="AS494" s="2949">
        <v>10</v>
      </c>
      <c r="AT494" s="2949">
        <v>0</v>
      </c>
      <c r="AU494" s="2949">
        <v>0</v>
      </c>
      <c r="AV494" s="2949">
        <v>0</v>
      </c>
      <c r="AW494" s="2949">
        <v>0</v>
      </c>
      <c r="AX494" s="2891"/>
      <c r="AY494" s="3103">
        <f t="shared" si="140"/>
        <v>0</v>
      </c>
    </row>
    <row r="495" spans="1:51" ht="45" x14ac:dyDescent="0.2">
      <c r="A495" s="2947"/>
      <c r="B495" s="2957"/>
      <c r="C495" s="2882"/>
      <c r="D495" s="2957"/>
      <c r="E495" s="2882"/>
      <c r="F495" s="2957"/>
      <c r="G495" s="3114" t="s">
        <v>1198</v>
      </c>
      <c r="H495" s="2894" t="s">
        <v>3299</v>
      </c>
      <c r="I495" s="2887" t="s">
        <v>3049</v>
      </c>
      <c r="J495" s="3098">
        <f t="shared" si="149"/>
        <v>54</v>
      </c>
      <c r="K495" s="2987">
        <v>0</v>
      </c>
      <c r="L495" s="2930">
        <v>0</v>
      </c>
      <c r="M495" s="2930">
        <v>54</v>
      </c>
      <c r="N495" s="2930">
        <v>0</v>
      </c>
      <c r="O495" s="2898"/>
      <c r="P495" s="2898"/>
      <c r="Q495" s="2898"/>
      <c r="R495" s="2898"/>
      <c r="S495" s="2898"/>
      <c r="T495" s="2898"/>
      <c r="U495" s="2898"/>
      <c r="V495" s="2898"/>
      <c r="W495" s="3030"/>
      <c r="X495" s="2983">
        <f t="shared" si="139"/>
        <v>54</v>
      </c>
      <c r="Y495" s="2949">
        <v>0</v>
      </c>
      <c r="Z495" s="2992">
        <f t="shared" si="150"/>
        <v>28</v>
      </c>
      <c r="AA495" s="2949">
        <v>16</v>
      </c>
      <c r="AB495" s="2949">
        <v>0</v>
      </c>
      <c r="AC495" s="2949">
        <v>0</v>
      </c>
      <c r="AD495" s="2949">
        <v>0</v>
      </c>
      <c r="AE495" s="2949">
        <v>0</v>
      </c>
      <c r="AF495" s="2949">
        <v>0</v>
      </c>
      <c r="AG495" s="2949">
        <v>0</v>
      </c>
      <c r="AH495" s="2949">
        <v>12</v>
      </c>
      <c r="AI495" s="2949">
        <v>0</v>
      </c>
      <c r="AJ495" s="2949">
        <v>0</v>
      </c>
      <c r="AK495" s="2949">
        <v>0</v>
      </c>
      <c r="AL495" s="2949">
        <v>0</v>
      </c>
      <c r="AM495" s="2992">
        <f t="shared" si="151"/>
        <v>26</v>
      </c>
      <c r="AN495" s="2949">
        <v>16</v>
      </c>
      <c r="AO495" s="2949">
        <v>0</v>
      </c>
      <c r="AP495" s="2949">
        <v>0</v>
      </c>
      <c r="AQ495" s="2949">
        <v>0</v>
      </c>
      <c r="AR495" s="2949">
        <v>0</v>
      </c>
      <c r="AS495" s="2949">
        <v>10</v>
      </c>
      <c r="AT495" s="2949">
        <v>0</v>
      </c>
      <c r="AU495" s="2949">
        <v>0</v>
      </c>
      <c r="AV495" s="2949">
        <v>0</v>
      </c>
      <c r="AW495" s="2949">
        <v>0</v>
      </c>
      <c r="AX495" s="2891"/>
      <c r="AY495" s="3103">
        <f t="shared" si="140"/>
        <v>0</v>
      </c>
    </row>
    <row r="496" spans="1:51" ht="36" x14ac:dyDescent="0.2">
      <c r="A496" s="2947"/>
      <c r="B496" s="2957"/>
      <c r="C496" s="2882"/>
      <c r="D496" s="2957"/>
      <c r="E496" s="2882"/>
      <c r="F496" s="2957"/>
      <c r="G496" s="3114" t="s">
        <v>1200</v>
      </c>
      <c r="H496" s="2894" t="s">
        <v>3300</v>
      </c>
      <c r="I496" s="2896"/>
      <c r="J496" s="3098">
        <f t="shared" si="149"/>
        <v>27</v>
      </c>
      <c r="K496" s="2987">
        <v>0</v>
      </c>
      <c r="L496" s="2930">
        <v>0</v>
      </c>
      <c r="M496" s="2930">
        <v>27</v>
      </c>
      <c r="N496" s="2930">
        <v>0</v>
      </c>
      <c r="O496" s="2898"/>
      <c r="P496" s="2898"/>
      <c r="Q496" s="2898"/>
      <c r="R496" s="2898"/>
      <c r="S496" s="2898"/>
      <c r="T496" s="2898"/>
      <c r="U496" s="2898"/>
      <c r="V496" s="2898"/>
      <c r="W496" s="3030"/>
      <c r="X496" s="2983">
        <f t="shared" si="139"/>
        <v>27</v>
      </c>
      <c r="Y496" s="2949">
        <v>0</v>
      </c>
      <c r="Z496" s="2992">
        <f t="shared" si="150"/>
        <v>14</v>
      </c>
      <c r="AA496" s="2949">
        <v>8</v>
      </c>
      <c r="AB496" s="2949">
        <v>0</v>
      </c>
      <c r="AC496" s="2949">
        <v>0</v>
      </c>
      <c r="AD496" s="2949">
        <v>0</v>
      </c>
      <c r="AE496" s="2949">
        <v>0</v>
      </c>
      <c r="AF496" s="2949">
        <v>0</v>
      </c>
      <c r="AG496" s="2949">
        <v>0</v>
      </c>
      <c r="AH496" s="2949">
        <v>6</v>
      </c>
      <c r="AI496" s="2949">
        <v>0</v>
      </c>
      <c r="AJ496" s="2949">
        <v>0</v>
      </c>
      <c r="AK496" s="2949">
        <v>0</v>
      </c>
      <c r="AL496" s="2949">
        <v>0</v>
      </c>
      <c r="AM496" s="2992">
        <f t="shared" si="151"/>
        <v>13</v>
      </c>
      <c r="AN496" s="2949">
        <v>8</v>
      </c>
      <c r="AO496" s="2949">
        <v>0</v>
      </c>
      <c r="AP496" s="2949">
        <v>0</v>
      </c>
      <c r="AQ496" s="2949">
        <v>0</v>
      </c>
      <c r="AR496" s="2949">
        <v>0</v>
      </c>
      <c r="AS496" s="2949">
        <v>5</v>
      </c>
      <c r="AT496" s="2949">
        <v>0</v>
      </c>
      <c r="AU496" s="2949">
        <v>0</v>
      </c>
      <c r="AV496" s="2949">
        <v>0</v>
      </c>
      <c r="AW496" s="2949">
        <v>0</v>
      </c>
      <c r="AX496" s="2891"/>
      <c r="AY496" s="3103">
        <f t="shared" si="140"/>
        <v>0</v>
      </c>
    </row>
    <row r="497" spans="1:51" ht="36" x14ac:dyDescent="0.2">
      <c r="A497" s="2947"/>
      <c r="B497" s="2957"/>
      <c r="C497" s="2882"/>
      <c r="D497" s="2957"/>
      <c r="E497" s="2882"/>
      <c r="F497" s="2957"/>
      <c r="G497" s="3114" t="s">
        <v>1202</v>
      </c>
      <c r="H497" s="2894" t="s">
        <v>3301</v>
      </c>
      <c r="I497" s="2896"/>
      <c r="J497" s="3098">
        <f t="shared" si="149"/>
        <v>24</v>
      </c>
      <c r="K497" s="2987">
        <v>0</v>
      </c>
      <c r="L497" s="2930">
        <v>0</v>
      </c>
      <c r="M497" s="2930">
        <v>24</v>
      </c>
      <c r="N497" s="2930">
        <v>0</v>
      </c>
      <c r="O497" s="2898"/>
      <c r="P497" s="2898"/>
      <c r="Q497" s="2898"/>
      <c r="R497" s="2898"/>
      <c r="S497" s="2898"/>
      <c r="T497" s="2898"/>
      <c r="U497" s="2898"/>
      <c r="V497" s="2898"/>
      <c r="W497" s="3030"/>
      <c r="X497" s="2983">
        <f t="shared" si="139"/>
        <v>24</v>
      </c>
      <c r="Y497" s="2949">
        <v>0</v>
      </c>
      <c r="Z497" s="2992">
        <f t="shared" si="150"/>
        <v>12</v>
      </c>
      <c r="AA497" s="2949">
        <v>7</v>
      </c>
      <c r="AB497" s="2949">
        <v>0</v>
      </c>
      <c r="AC497" s="2949">
        <v>0</v>
      </c>
      <c r="AD497" s="2949">
        <v>0</v>
      </c>
      <c r="AE497" s="2949">
        <v>0</v>
      </c>
      <c r="AF497" s="2949">
        <v>0</v>
      </c>
      <c r="AG497" s="2949">
        <v>0</v>
      </c>
      <c r="AH497" s="2949">
        <v>5</v>
      </c>
      <c r="AI497" s="2949">
        <v>0</v>
      </c>
      <c r="AJ497" s="2949">
        <v>0</v>
      </c>
      <c r="AK497" s="2949">
        <v>0</v>
      </c>
      <c r="AL497" s="2949">
        <v>0</v>
      </c>
      <c r="AM497" s="2992">
        <f t="shared" si="151"/>
        <v>12</v>
      </c>
      <c r="AN497" s="2949">
        <v>7</v>
      </c>
      <c r="AO497" s="2949">
        <v>0</v>
      </c>
      <c r="AP497" s="2949">
        <v>0</v>
      </c>
      <c r="AQ497" s="2949">
        <v>0</v>
      </c>
      <c r="AR497" s="2949">
        <v>0</v>
      </c>
      <c r="AS497" s="2949">
        <v>5</v>
      </c>
      <c r="AT497" s="2949">
        <v>0</v>
      </c>
      <c r="AU497" s="2949">
        <v>0</v>
      </c>
      <c r="AV497" s="2949">
        <v>0</v>
      </c>
      <c r="AW497" s="2949">
        <v>0</v>
      </c>
      <c r="AX497" s="2891"/>
      <c r="AY497" s="3103">
        <f t="shared" si="140"/>
        <v>0</v>
      </c>
    </row>
    <row r="498" spans="1:51" ht="36" x14ac:dyDescent="0.2">
      <c r="A498" s="2947"/>
      <c r="B498" s="2957"/>
      <c r="C498" s="2882"/>
      <c r="D498" s="2957"/>
      <c r="E498" s="2882"/>
      <c r="F498" s="2957"/>
      <c r="G498" s="3114" t="s">
        <v>1204</v>
      </c>
      <c r="H498" s="2894" t="s">
        <v>3302</v>
      </c>
      <c r="I498" s="2896"/>
      <c r="J498" s="3098">
        <f t="shared" si="149"/>
        <v>2</v>
      </c>
      <c r="K498" s="2987">
        <v>0</v>
      </c>
      <c r="L498" s="2930">
        <v>0</v>
      </c>
      <c r="M498" s="2930">
        <v>2</v>
      </c>
      <c r="N498" s="2930">
        <v>0</v>
      </c>
      <c r="O498" s="2898"/>
      <c r="P498" s="2898"/>
      <c r="Q498" s="2898"/>
      <c r="R498" s="2898"/>
      <c r="S498" s="2898"/>
      <c r="T498" s="2898"/>
      <c r="U498" s="2898"/>
      <c r="V498" s="2898"/>
      <c r="W498" s="3030"/>
      <c r="X498" s="2983">
        <f t="shared" si="139"/>
        <v>2</v>
      </c>
      <c r="Y498" s="2949">
        <v>0</v>
      </c>
      <c r="Z498" s="2992">
        <f t="shared" si="150"/>
        <v>1</v>
      </c>
      <c r="AA498" s="2949">
        <v>1</v>
      </c>
      <c r="AB498" s="2949">
        <v>0</v>
      </c>
      <c r="AC498" s="2949">
        <v>0</v>
      </c>
      <c r="AD498" s="2949">
        <v>0</v>
      </c>
      <c r="AE498" s="2949">
        <v>0</v>
      </c>
      <c r="AF498" s="2949">
        <v>0</v>
      </c>
      <c r="AG498" s="2949">
        <v>0</v>
      </c>
      <c r="AH498" s="2949">
        <v>0</v>
      </c>
      <c r="AI498" s="2949">
        <v>0</v>
      </c>
      <c r="AJ498" s="2949">
        <v>0</v>
      </c>
      <c r="AK498" s="2949">
        <v>0</v>
      </c>
      <c r="AL498" s="2949">
        <v>0</v>
      </c>
      <c r="AM498" s="2992">
        <f t="shared" si="151"/>
        <v>1</v>
      </c>
      <c r="AN498" s="2949">
        <v>1</v>
      </c>
      <c r="AO498" s="2949">
        <v>0</v>
      </c>
      <c r="AP498" s="2949">
        <v>0</v>
      </c>
      <c r="AQ498" s="2949">
        <v>0</v>
      </c>
      <c r="AR498" s="2949">
        <v>0</v>
      </c>
      <c r="AS498" s="2949">
        <v>0</v>
      </c>
      <c r="AT498" s="2949">
        <v>0</v>
      </c>
      <c r="AU498" s="2949">
        <v>0</v>
      </c>
      <c r="AV498" s="2949">
        <v>0</v>
      </c>
      <c r="AW498" s="2949">
        <v>0</v>
      </c>
      <c r="AX498" s="2891"/>
      <c r="AY498" s="3103">
        <f t="shared" si="140"/>
        <v>0</v>
      </c>
    </row>
    <row r="499" spans="1:51" ht="36" x14ac:dyDescent="0.2">
      <c r="A499" s="2947"/>
      <c r="B499" s="2957"/>
      <c r="C499" s="2882"/>
      <c r="D499" s="2957"/>
      <c r="E499" s="2882"/>
      <c r="F499" s="2957"/>
      <c r="G499" s="3114" t="s">
        <v>1214</v>
      </c>
      <c r="H499" s="2894" t="s">
        <v>3303</v>
      </c>
      <c r="I499" s="2887" t="s">
        <v>3304</v>
      </c>
      <c r="J499" s="3098">
        <f t="shared" si="149"/>
        <v>43</v>
      </c>
      <c r="K499" s="2987">
        <v>0</v>
      </c>
      <c r="L499" s="2930">
        <v>0</v>
      </c>
      <c r="M499" s="2930">
        <v>0</v>
      </c>
      <c r="N499" s="2930">
        <v>43</v>
      </c>
      <c r="O499" s="2898"/>
      <c r="P499" s="2898"/>
      <c r="Q499" s="2898"/>
      <c r="R499" s="2898"/>
      <c r="S499" s="2898"/>
      <c r="T499" s="2898"/>
      <c r="U499" s="2898"/>
      <c r="V499" s="2898"/>
      <c r="W499" s="3030"/>
      <c r="X499" s="2983">
        <f t="shared" si="139"/>
        <v>43</v>
      </c>
      <c r="Y499" s="2949">
        <v>0</v>
      </c>
      <c r="Z499" s="2992">
        <f t="shared" si="150"/>
        <v>23</v>
      </c>
      <c r="AA499" s="2949">
        <v>13</v>
      </c>
      <c r="AB499" s="2949">
        <v>0</v>
      </c>
      <c r="AC499" s="2949">
        <v>0</v>
      </c>
      <c r="AD499" s="2949">
        <v>0</v>
      </c>
      <c r="AE499" s="2949">
        <v>0</v>
      </c>
      <c r="AF499" s="2949">
        <v>0</v>
      </c>
      <c r="AG499" s="2949">
        <v>0</v>
      </c>
      <c r="AH499" s="2949">
        <v>10</v>
      </c>
      <c r="AI499" s="2949">
        <v>0</v>
      </c>
      <c r="AJ499" s="2949">
        <v>0</v>
      </c>
      <c r="AK499" s="2949">
        <v>0</v>
      </c>
      <c r="AL499" s="2949">
        <v>0</v>
      </c>
      <c r="AM499" s="2992">
        <f t="shared" si="151"/>
        <v>20</v>
      </c>
      <c r="AN499" s="2949">
        <v>12</v>
      </c>
      <c r="AO499" s="2949">
        <v>0</v>
      </c>
      <c r="AP499" s="2949">
        <v>0</v>
      </c>
      <c r="AQ499" s="2949">
        <v>0</v>
      </c>
      <c r="AR499" s="2949">
        <v>0</v>
      </c>
      <c r="AS499" s="2949">
        <v>8</v>
      </c>
      <c r="AT499" s="2949">
        <v>0</v>
      </c>
      <c r="AU499" s="2949">
        <v>0</v>
      </c>
      <c r="AV499" s="2949">
        <v>0</v>
      </c>
      <c r="AW499" s="2949">
        <v>0</v>
      </c>
      <c r="AX499" s="2891"/>
      <c r="AY499" s="3103">
        <f t="shared" si="140"/>
        <v>0</v>
      </c>
    </row>
    <row r="500" spans="1:51" ht="36" x14ac:dyDescent="0.2">
      <c r="A500" s="2947"/>
      <c r="B500" s="2957"/>
      <c r="C500" s="2882"/>
      <c r="D500" s="2957"/>
      <c r="E500" s="2882"/>
      <c r="F500" s="2957"/>
      <c r="G500" s="3114" t="s">
        <v>1216</v>
      </c>
      <c r="H500" s="2894" t="s">
        <v>3305</v>
      </c>
      <c r="I500" s="2896"/>
      <c r="J500" s="3098">
        <f t="shared" si="149"/>
        <v>34</v>
      </c>
      <c r="K500" s="2987">
        <v>0</v>
      </c>
      <c r="L500" s="2930">
        <v>0</v>
      </c>
      <c r="M500" s="2930">
        <v>0</v>
      </c>
      <c r="N500" s="2930">
        <v>34</v>
      </c>
      <c r="O500" s="2898"/>
      <c r="P500" s="2898"/>
      <c r="Q500" s="2898"/>
      <c r="R500" s="2898"/>
      <c r="S500" s="2898"/>
      <c r="T500" s="2898"/>
      <c r="U500" s="2898"/>
      <c r="V500" s="2898"/>
      <c r="W500" s="3030"/>
      <c r="X500" s="2983">
        <f t="shared" si="139"/>
        <v>34</v>
      </c>
      <c r="Y500" s="2949">
        <v>0</v>
      </c>
      <c r="Z500" s="2992">
        <f t="shared" si="150"/>
        <v>18</v>
      </c>
      <c r="AA500" s="2949">
        <v>10</v>
      </c>
      <c r="AB500" s="2949">
        <v>0</v>
      </c>
      <c r="AC500" s="2949">
        <v>0</v>
      </c>
      <c r="AD500" s="2949">
        <v>0</v>
      </c>
      <c r="AE500" s="2949">
        <v>0</v>
      </c>
      <c r="AF500" s="2949">
        <v>0</v>
      </c>
      <c r="AG500" s="2949">
        <v>0</v>
      </c>
      <c r="AH500" s="2949">
        <v>8</v>
      </c>
      <c r="AI500" s="2949">
        <v>0</v>
      </c>
      <c r="AJ500" s="2949">
        <v>0</v>
      </c>
      <c r="AK500" s="2949">
        <v>0</v>
      </c>
      <c r="AL500" s="2949">
        <v>0</v>
      </c>
      <c r="AM500" s="2992">
        <f t="shared" si="151"/>
        <v>16</v>
      </c>
      <c r="AN500" s="2949">
        <v>10</v>
      </c>
      <c r="AO500" s="2949">
        <v>0</v>
      </c>
      <c r="AP500" s="2949">
        <v>0</v>
      </c>
      <c r="AQ500" s="2949">
        <v>0</v>
      </c>
      <c r="AR500" s="2949">
        <v>0</v>
      </c>
      <c r="AS500" s="2949">
        <v>6</v>
      </c>
      <c r="AT500" s="2949">
        <v>0</v>
      </c>
      <c r="AU500" s="2949">
        <v>0</v>
      </c>
      <c r="AV500" s="2949">
        <v>0</v>
      </c>
      <c r="AW500" s="2949">
        <v>0</v>
      </c>
      <c r="AX500" s="2891"/>
      <c r="AY500" s="3103">
        <f t="shared" si="140"/>
        <v>0</v>
      </c>
    </row>
    <row r="501" spans="1:51" ht="36" x14ac:dyDescent="0.2">
      <c r="A501" s="2947"/>
      <c r="B501" s="2957"/>
      <c r="C501" s="2882"/>
      <c r="D501" s="2957"/>
      <c r="E501" s="2882"/>
      <c r="F501" s="2957"/>
      <c r="G501" s="3114" t="s">
        <v>1218</v>
      </c>
      <c r="H501" s="2894" t="s">
        <v>3306</v>
      </c>
      <c r="I501" s="2903"/>
      <c r="J501" s="3098">
        <f t="shared" si="149"/>
        <v>27</v>
      </c>
      <c r="K501" s="2987">
        <v>0</v>
      </c>
      <c r="L501" s="2930">
        <v>0</v>
      </c>
      <c r="M501" s="2930">
        <v>0</v>
      </c>
      <c r="N501" s="2930">
        <v>27</v>
      </c>
      <c r="O501" s="2898"/>
      <c r="P501" s="2898"/>
      <c r="Q501" s="2898"/>
      <c r="R501" s="2898"/>
      <c r="S501" s="2898"/>
      <c r="T501" s="2898"/>
      <c r="U501" s="2898"/>
      <c r="V501" s="2898"/>
      <c r="W501" s="3030"/>
      <c r="X501" s="2983">
        <f t="shared" si="139"/>
        <v>27</v>
      </c>
      <c r="Y501" s="2949">
        <v>0</v>
      </c>
      <c r="Z501" s="2992">
        <f t="shared" si="150"/>
        <v>14</v>
      </c>
      <c r="AA501" s="2949">
        <v>8</v>
      </c>
      <c r="AB501" s="2949">
        <v>0</v>
      </c>
      <c r="AC501" s="2949">
        <v>0</v>
      </c>
      <c r="AD501" s="2949">
        <v>0</v>
      </c>
      <c r="AE501" s="2949">
        <v>0</v>
      </c>
      <c r="AF501" s="2949">
        <v>0</v>
      </c>
      <c r="AG501" s="2949">
        <v>0</v>
      </c>
      <c r="AH501" s="2949">
        <v>6</v>
      </c>
      <c r="AI501" s="2949">
        <v>0</v>
      </c>
      <c r="AJ501" s="2949">
        <v>0</v>
      </c>
      <c r="AK501" s="2949">
        <v>0</v>
      </c>
      <c r="AL501" s="2949">
        <v>0</v>
      </c>
      <c r="AM501" s="2992">
        <f t="shared" si="151"/>
        <v>13</v>
      </c>
      <c r="AN501" s="2949">
        <v>8</v>
      </c>
      <c r="AO501" s="2949">
        <v>0</v>
      </c>
      <c r="AP501" s="2949">
        <v>0</v>
      </c>
      <c r="AQ501" s="2949">
        <v>0</v>
      </c>
      <c r="AR501" s="2949">
        <v>0</v>
      </c>
      <c r="AS501" s="2949">
        <v>5</v>
      </c>
      <c r="AT501" s="2949">
        <v>0</v>
      </c>
      <c r="AU501" s="2949">
        <v>0</v>
      </c>
      <c r="AV501" s="2949">
        <v>0</v>
      </c>
      <c r="AW501" s="2949">
        <v>0</v>
      </c>
      <c r="AX501" s="2891"/>
      <c r="AY501" s="3103">
        <f t="shared" si="140"/>
        <v>0</v>
      </c>
    </row>
    <row r="502" spans="1:51" x14ac:dyDescent="0.2">
      <c r="A502" s="2966"/>
      <c r="B502" s="2971"/>
      <c r="C502" s="3039"/>
      <c r="D502" s="2971"/>
      <c r="E502" s="3039"/>
      <c r="F502" s="2971"/>
      <c r="G502" s="3039"/>
      <c r="H502" s="3040"/>
      <c r="I502" s="2972"/>
      <c r="J502" s="2973"/>
      <c r="K502" s="2969"/>
      <c r="L502" s="2969"/>
      <c r="M502" s="2969"/>
      <c r="N502" s="2969"/>
      <c r="O502" s="2969"/>
      <c r="P502" s="2974"/>
      <c r="Q502" s="2975">
        <f>SUM(Q401:Q501)</f>
        <v>383869</v>
      </c>
      <c r="R502" s="2974"/>
      <c r="S502" s="2974"/>
      <c r="T502" s="2974"/>
      <c r="U502" s="2974"/>
      <c r="V502" s="2974"/>
      <c r="W502" s="3041"/>
      <c r="X502" s="3042"/>
      <c r="AX502" s="2939"/>
    </row>
    <row r="503" spans="1:51" x14ac:dyDescent="0.2">
      <c r="A503" s="2966"/>
      <c r="B503" s="2971"/>
      <c r="C503" s="3039"/>
      <c r="D503" s="2971"/>
      <c r="E503" s="3039"/>
      <c r="F503" s="2971"/>
      <c r="G503" s="3039"/>
      <c r="H503" s="3040"/>
      <c r="I503" s="2972"/>
      <c r="J503" s="2973"/>
      <c r="K503" s="2969"/>
      <c r="L503" s="2969"/>
      <c r="M503" s="2969"/>
      <c r="N503" s="2969"/>
      <c r="O503" s="2969"/>
      <c r="P503" s="2974"/>
      <c r="Q503" s="2974"/>
      <c r="R503" s="2974"/>
      <c r="S503" s="2974"/>
      <c r="T503" s="2974"/>
      <c r="U503" s="2974"/>
      <c r="V503" s="2974"/>
      <c r="W503" s="3041"/>
      <c r="X503" s="3042"/>
      <c r="AX503" s="2939"/>
    </row>
    <row r="504" spans="1:51" x14ac:dyDescent="0.2">
      <c r="A504" s="2966"/>
      <c r="B504" s="2971"/>
      <c r="C504" s="3039"/>
      <c r="D504" s="2971"/>
      <c r="E504" s="3039"/>
      <c r="F504" s="2971"/>
      <c r="G504" s="3039"/>
      <c r="H504" s="3040"/>
      <c r="I504" s="2972"/>
      <c r="J504" s="2973"/>
      <c r="K504" s="2969"/>
      <c r="L504" s="2969"/>
      <c r="M504" s="2969"/>
      <c r="N504" s="2969"/>
      <c r="O504" s="2969"/>
      <c r="P504" s="2974"/>
      <c r="Q504" s="2974"/>
      <c r="R504" s="2974"/>
      <c r="S504" s="2974"/>
      <c r="T504" s="2974"/>
      <c r="U504" s="2974"/>
      <c r="V504" s="2974"/>
      <c r="W504" s="3041"/>
      <c r="X504" s="3042"/>
      <c r="AX504" s="2939"/>
    </row>
    <row r="505" spans="1:51" x14ac:dyDescent="0.2">
      <c r="A505" s="3116"/>
      <c r="B505" s="3116"/>
      <c r="C505" s="3116"/>
      <c r="D505" s="3116"/>
      <c r="E505" s="3116"/>
      <c r="F505" s="3116"/>
      <c r="G505" s="3116"/>
      <c r="H505" s="3116"/>
      <c r="I505" s="3116"/>
      <c r="J505" s="3116"/>
      <c r="K505" s="3116"/>
      <c r="L505" s="3116"/>
      <c r="M505" s="3116"/>
      <c r="N505" s="3116"/>
      <c r="O505" s="3116"/>
      <c r="P505" s="3116"/>
      <c r="Q505" s="3116"/>
      <c r="R505" s="3116"/>
      <c r="S505" s="3116"/>
      <c r="T505" s="3116"/>
      <c r="U505" s="3116"/>
      <c r="V505" s="3116"/>
      <c r="W505" s="3116"/>
      <c r="AX505" s="2841"/>
    </row>
    <row r="506" spans="1:51" ht="19.5" customHeight="1" x14ac:dyDescent="0.2">
      <c r="A506" s="2837" t="s">
        <v>0</v>
      </c>
      <c r="B506" s="2837"/>
      <c r="C506" s="2837"/>
      <c r="D506" s="2837"/>
      <c r="E506" s="2837"/>
      <c r="F506" s="2837"/>
      <c r="G506" s="2837"/>
      <c r="H506" s="2837"/>
      <c r="I506" s="2837"/>
      <c r="J506" s="2837"/>
      <c r="K506" s="2837"/>
      <c r="L506" s="2837"/>
      <c r="M506" s="2837"/>
      <c r="N506" s="2837"/>
      <c r="O506" s="2837"/>
      <c r="P506" s="2837"/>
      <c r="Q506" s="2837"/>
      <c r="R506" s="2837"/>
      <c r="S506" s="2837"/>
      <c r="T506" s="2837"/>
      <c r="U506" s="2837"/>
      <c r="V506" s="2837"/>
      <c r="W506" s="2837"/>
      <c r="AX506" s="2841"/>
    </row>
    <row r="507" spans="1:51" ht="19.5" customHeight="1" x14ac:dyDescent="0.2">
      <c r="A507" s="2837" t="s">
        <v>244</v>
      </c>
      <c r="B507" s="2837"/>
      <c r="C507" s="2837"/>
      <c r="D507" s="2837"/>
      <c r="E507" s="2837"/>
      <c r="F507" s="2837"/>
      <c r="G507" s="2837"/>
      <c r="H507" s="2837"/>
      <c r="I507" s="2837"/>
      <c r="J507" s="2837"/>
      <c r="K507" s="2837"/>
      <c r="L507" s="2837"/>
      <c r="M507" s="2837"/>
      <c r="N507" s="2837"/>
      <c r="O507" s="2837"/>
      <c r="P507" s="2837"/>
      <c r="Q507" s="2837"/>
      <c r="R507" s="2837"/>
      <c r="S507" s="2837"/>
      <c r="T507" s="2837"/>
      <c r="U507" s="2837"/>
      <c r="V507" s="2837"/>
      <c r="W507" s="2837"/>
      <c r="AX507" s="2841"/>
    </row>
    <row r="508" spans="1:51" ht="13.5" x14ac:dyDescent="0.25">
      <c r="A508" s="2842" t="s">
        <v>2703</v>
      </c>
      <c r="B508" s="2842"/>
      <c r="C508" s="2843"/>
      <c r="D508" s="2844" t="s">
        <v>2704</v>
      </c>
      <c r="E508" s="2845"/>
      <c r="F508" s="2846"/>
      <c r="G508" s="2847"/>
      <c r="H508" s="2848"/>
    </row>
    <row r="509" spans="1:51" ht="13.5" x14ac:dyDescent="0.25">
      <c r="A509" s="2842" t="s">
        <v>2705</v>
      </c>
      <c r="B509" s="2842"/>
      <c r="C509" s="2843"/>
      <c r="D509" s="2844" t="s">
        <v>2706</v>
      </c>
      <c r="E509" s="2845"/>
      <c r="F509" s="2846"/>
      <c r="G509" s="2852"/>
    </row>
    <row r="510" spans="1:51" ht="18" customHeight="1" x14ac:dyDescent="0.25">
      <c r="A510" s="2842" t="s">
        <v>2707</v>
      </c>
      <c r="B510" s="2842"/>
      <c r="C510" s="2843"/>
      <c r="D510" s="2844" t="s">
        <v>3307</v>
      </c>
      <c r="E510" s="2845"/>
      <c r="F510" s="2846"/>
      <c r="G510" s="2852"/>
      <c r="I510" s="2978"/>
    </row>
    <row r="511" spans="1:51" s="1621" customFormat="1" ht="15.75" customHeight="1" x14ac:dyDescent="0.2">
      <c r="A511" s="2855" t="s">
        <v>2709</v>
      </c>
      <c r="B511" s="2855" t="s">
        <v>247</v>
      </c>
      <c r="C511" s="2855" t="s">
        <v>5</v>
      </c>
      <c r="D511" s="2855" t="s">
        <v>6</v>
      </c>
      <c r="E511" s="2855" t="s">
        <v>7</v>
      </c>
      <c r="F511" s="2856" t="s">
        <v>248</v>
      </c>
      <c r="G511" s="2855" t="s">
        <v>249</v>
      </c>
      <c r="H511" s="2855" t="s">
        <v>2710</v>
      </c>
      <c r="I511" s="2857" t="s">
        <v>11</v>
      </c>
      <c r="J511" s="2855" t="s">
        <v>251</v>
      </c>
      <c r="K511" s="2855" t="s">
        <v>252</v>
      </c>
      <c r="L511" s="2855"/>
      <c r="M511" s="2855"/>
      <c r="N511" s="2855"/>
      <c r="O511" s="2855" t="s">
        <v>2711</v>
      </c>
      <c r="P511" s="2858" t="s">
        <v>253</v>
      </c>
      <c r="Q511" s="2858"/>
      <c r="R511" s="2858"/>
      <c r="S511" s="2858"/>
      <c r="T511" s="2858"/>
      <c r="U511" s="2858"/>
      <c r="V511" s="2858" t="s">
        <v>2712</v>
      </c>
      <c r="W511" s="2855" t="s">
        <v>16</v>
      </c>
      <c r="X511" s="2860" t="s">
        <v>2713</v>
      </c>
      <c r="Y511" s="2860" t="s">
        <v>2714</v>
      </c>
      <c r="Z511" s="2860"/>
      <c r="AA511" s="2860"/>
      <c r="AB511" s="2860"/>
      <c r="AC511" s="2860"/>
      <c r="AD511" s="2860"/>
      <c r="AE511" s="2860"/>
      <c r="AF511" s="2860"/>
      <c r="AG511" s="2860"/>
      <c r="AH511" s="2860"/>
      <c r="AI511" s="2860"/>
      <c r="AJ511" s="2860"/>
      <c r="AK511" s="2860"/>
      <c r="AL511" s="2860"/>
      <c r="AM511" s="2860"/>
      <c r="AN511" s="2860"/>
      <c r="AO511" s="2860"/>
      <c r="AP511" s="2860"/>
      <c r="AQ511" s="2860"/>
      <c r="AR511" s="2860"/>
      <c r="AS511" s="2860"/>
      <c r="AT511" s="2860"/>
      <c r="AU511" s="2860"/>
      <c r="AV511" s="2860"/>
      <c r="AW511" s="2860"/>
      <c r="AX511" s="2861" t="s">
        <v>251</v>
      </c>
    </row>
    <row r="512" spans="1:51" s="1621" customFormat="1" ht="15.75" customHeight="1" x14ac:dyDescent="0.2">
      <c r="A512" s="2855"/>
      <c r="B512" s="2855"/>
      <c r="C512" s="2855"/>
      <c r="D512" s="2855"/>
      <c r="E512" s="2855"/>
      <c r="F512" s="2856"/>
      <c r="G512" s="2855"/>
      <c r="H512" s="2855"/>
      <c r="I512" s="2857"/>
      <c r="J512" s="2855"/>
      <c r="K512" s="2855"/>
      <c r="L512" s="2855"/>
      <c r="M512" s="2855"/>
      <c r="N512" s="2855"/>
      <c r="O512" s="2855"/>
      <c r="P512" s="2858" t="s">
        <v>2715</v>
      </c>
      <c r="Q512" s="2858" t="s">
        <v>1939</v>
      </c>
      <c r="R512" s="2858"/>
      <c r="S512" s="2858"/>
      <c r="T512" s="2866"/>
      <c r="U512" s="2979" t="s">
        <v>255</v>
      </c>
      <c r="V512" s="2858"/>
      <c r="W512" s="2855"/>
      <c r="X512" s="2860"/>
      <c r="Y512" s="2860" t="s">
        <v>2716</v>
      </c>
      <c r="Z512" s="2869" t="s">
        <v>2717</v>
      </c>
      <c r="AA512" s="2869" t="s">
        <v>2718</v>
      </c>
      <c r="AB512" s="2869" t="s">
        <v>2719</v>
      </c>
      <c r="AC512" s="2869" t="s">
        <v>2720</v>
      </c>
      <c r="AD512" s="2869" t="s">
        <v>2721</v>
      </c>
      <c r="AE512" s="2869" t="s">
        <v>2722</v>
      </c>
      <c r="AF512" s="2869" t="s">
        <v>2723</v>
      </c>
      <c r="AG512" s="2869" t="s">
        <v>2724</v>
      </c>
      <c r="AH512" s="2869" t="s">
        <v>2725</v>
      </c>
      <c r="AI512" s="2869" t="s">
        <v>2726</v>
      </c>
      <c r="AJ512" s="2869" t="s">
        <v>2727</v>
      </c>
      <c r="AK512" s="2869" t="s">
        <v>2728</v>
      </c>
      <c r="AL512" s="2869" t="s">
        <v>2729</v>
      </c>
      <c r="AM512" s="2869" t="s">
        <v>2730</v>
      </c>
      <c r="AN512" s="2869" t="s">
        <v>2731</v>
      </c>
      <c r="AO512" s="2869" t="s">
        <v>2732</v>
      </c>
      <c r="AP512" s="2869" t="s">
        <v>2733</v>
      </c>
      <c r="AQ512" s="2869" t="s">
        <v>2734</v>
      </c>
      <c r="AR512" s="2869" t="s">
        <v>2735</v>
      </c>
      <c r="AS512" s="2869" t="s">
        <v>2736</v>
      </c>
      <c r="AT512" s="2869" t="s">
        <v>2737</v>
      </c>
      <c r="AU512" s="2869" t="s">
        <v>2738</v>
      </c>
      <c r="AV512" s="2869" t="s">
        <v>2739</v>
      </c>
      <c r="AW512" s="2869" t="s">
        <v>2740</v>
      </c>
      <c r="AX512" s="2861"/>
    </row>
    <row r="513" spans="1:51" s="1621" customFormat="1" ht="25.5" customHeight="1" x14ac:dyDescent="0.2">
      <c r="A513" s="2855"/>
      <c r="B513" s="2855"/>
      <c r="C513" s="2855"/>
      <c r="D513" s="2855"/>
      <c r="E513" s="2855"/>
      <c r="F513" s="2856"/>
      <c r="G513" s="2855"/>
      <c r="H513" s="2855"/>
      <c r="I513" s="2857"/>
      <c r="J513" s="2855"/>
      <c r="K513" s="2855"/>
      <c r="L513" s="2855"/>
      <c r="M513" s="2855"/>
      <c r="N513" s="2855"/>
      <c r="O513" s="2855"/>
      <c r="P513" s="2858"/>
      <c r="Q513" s="2858" t="s">
        <v>18</v>
      </c>
      <c r="R513" s="2858" t="s">
        <v>19</v>
      </c>
      <c r="S513" s="2858" t="s">
        <v>254</v>
      </c>
      <c r="T513" s="2858" t="s">
        <v>2741</v>
      </c>
      <c r="U513" s="2979"/>
      <c r="V513" s="2858"/>
      <c r="W513" s="2855"/>
      <c r="X513" s="2860"/>
      <c r="Y513" s="2872"/>
      <c r="Z513" s="2869"/>
      <c r="AA513" s="2869"/>
      <c r="AB513" s="2869"/>
      <c r="AC513" s="2869"/>
      <c r="AD513" s="2869"/>
      <c r="AE513" s="2869"/>
      <c r="AF513" s="2869"/>
      <c r="AG513" s="2869"/>
      <c r="AH513" s="2869"/>
      <c r="AI513" s="2869"/>
      <c r="AJ513" s="2869"/>
      <c r="AK513" s="2869"/>
      <c r="AL513" s="2869"/>
      <c r="AM513" s="2869"/>
      <c r="AN513" s="2869"/>
      <c r="AO513" s="2869"/>
      <c r="AP513" s="2869"/>
      <c r="AQ513" s="2869"/>
      <c r="AR513" s="2869"/>
      <c r="AS513" s="2869"/>
      <c r="AT513" s="2869"/>
      <c r="AU513" s="2869"/>
      <c r="AV513" s="2869"/>
      <c r="AW513" s="2869"/>
      <c r="AX513" s="2861"/>
    </row>
    <row r="514" spans="1:51" s="1621" customFormat="1" ht="36" customHeight="1" x14ac:dyDescent="0.2">
      <c r="A514" s="2855"/>
      <c r="B514" s="2855"/>
      <c r="C514" s="2855"/>
      <c r="D514" s="2855"/>
      <c r="E514" s="2855"/>
      <c r="F514" s="2856"/>
      <c r="G514" s="2855"/>
      <c r="H514" s="2855"/>
      <c r="I514" s="2857"/>
      <c r="J514" s="2855"/>
      <c r="K514" s="2873" t="s">
        <v>23</v>
      </c>
      <c r="L514" s="2873" t="s">
        <v>24</v>
      </c>
      <c r="M514" s="2873" t="s">
        <v>25</v>
      </c>
      <c r="N514" s="2873" t="s">
        <v>26</v>
      </c>
      <c r="O514" s="2855"/>
      <c r="P514" s="2858"/>
      <c r="Q514" s="2858"/>
      <c r="R514" s="2858"/>
      <c r="S514" s="2858"/>
      <c r="T514" s="2858"/>
      <c r="U514" s="2979"/>
      <c r="V514" s="2858"/>
      <c r="W514" s="2855"/>
      <c r="X514" s="2860"/>
      <c r="Y514" s="2872"/>
      <c r="Z514" s="2869"/>
      <c r="AA514" s="2869"/>
      <c r="AB514" s="2869"/>
      <c r="AC514" s="2869"/>
      <c r="AD514" s="2869"/>
      <c r="AE514" s="2869"/>
      <c r="AF514" s="2869"/>
      <c r="AG514" s="2869"/>
      <c r="AH514" s="2869"/>
      <c r="AI514" s="2869"/>
      <c r="AJ514" s="2869"/>
      <c r="AK514" s="2869"/>
      <c r="AL514" s="2869"/>
      <c r="AM514" s="2869"/>
      <c r="AN514" s="2869"/>
      <c r="AO514" s="2869"/>
      <c r="AP514" s="2869"/>
      <c r="AQ514" s="2869"/>
      <c r="AR514" s="2869"/>
      <c r="AS514" s="2869"/>
      <c r="AT514" s="2869"/>
      <c r="AU514" s="2869"/>
      <c r="AV514" s="2869"/>
      <c r="AW514" s="2869"/>
      <c r="AX514" s="2861"/>
    </row>
    <row r="515" spans="1:51" s="1160" customFormat="1" ht="16.5" customHeight="1" x14ac:dyDescent="0.2">
      <c r="A515" s="3053" t="s">
        <v>941</v>
      </c>
      <c r="B515" s="3053"/>
      <c r="C515" s="3053"/>
      <c r="D515" s="3053"/>
      <c r="E515" s="3053"/>
      <c r="F515" s="3053"/>
      <c r="G515" s="3053"/>
      <c r="H515" s="3053"/>
      <c r="I515" s="3053"/>
      <c r="J515" s="3053"/>
      <c r="K515" s="3053"/>
      <c r="L515" s="3053"/>
      <c r="M515" s="3053"/>
      <c r="N515" s="3053"/>
      <c r="O515" s="3053"/>
      <c r="P515" s="3053"/>
      <c r="Q515" s="3053"/>
      <c r="R515" s="3053"/>
      <c r="S515" s="3053"/>
      <c r="T515" s="3053"/>
      <c r="U515" s="3053"/>
      <c r="V515" s="3053"/>
      <c r="W515" s="3053"/>
      <c r="X515" s="3035"/>
      <c r="Y515" s="2879"/>
      <c r="Z515" s="2879"/>
      <c r="AA515" s="2879"/>
      <c r="AB515" s="2879"/>
      <c r="AC515" s="2879"/>
      <c r="AD515" s="2879"/>
      <c r="AE515" s="2879"/>
      <c r="AF515" s="2879"/>
      <c r="AG515" s="2879"/>
      <c r="AH515" s="2879"/>
      <c r="AI515" s="2879"/>
      <c r="AJ515" s="2879"/>
      <c r="AK515" s="2879"/>
      <c r="AL515" s="2879"/>
      <c r="AM515" s="2879"/>
      <c r="AN515" s="2879"/>
      <c r="AO515" s="2879"/>
      <c r="AP515" s="2879"/>
      <c r="AQ515" s="2879"/>
      <c r="AR515" s="2879"/>
      <c r="AS515" s="2879"/>
      <c r="AT515" s="2879"/>
      <c r="AU515" s="2879"/>
      <c r="AV515" s="2879"/>
      <c r="AW515" s="2879"/>
      <c r="AX515" s="2880"/>
      <c r="AY515" s="3103">
        <f t="shared" ref="AY515:AY557" si="152">+J515-X515</f>
        <v>0</v>
      </c>
    </row>
    <row r="516" spans="1:51" s="3023" customFormat="1" ht="45" x14ac:dyDescent="0.2">
      <c r="A516" s="2947" t="s">
        <v>262</v>
      </c>
      <c r="B516" s="2957" t="s">
        <v>1246</v>
      </c>
      <c r="C516" s="2882">
        <v>3000001</v>
      </c>
      <c r="D516" s="2957" t="s">
        <v>35</v>
      </c>
      <c r="E516" s="2882">
        <v>5004441</v>
      </c>
      <c r="F516" s="2957" t="s">
        <v>1984</v>
      </c>
      <c r="G516" s="2981" t="s">
        <v>3308</v>
      </c>
      <c r="H516" s="2981" t="s">
        <v>1984</v>
      </c>
      <c r="I516" s="2887" t="s">
        <v>37</v>
      </c>
      <c r="J516" s="3009">
        <f>SUM(J517:J519)</f>
        <v>18</v>
      </c>
      <c r="K516" s="3009">
        <f>SUM(K517:K519)</f>
        <v>5</v>
      </c>
      <c r="L516" s="3009">
        <f>SUM(L517:L519)</f>
        <v>4</v>
      </c>
      <c r="M516" s="3009">
        <f>SUM(M517:M519)</f>
        <v>5</v>
      </c>
      <c r="N516" s="3009">
        <f>SUM(N517:N519)</f>
        <v>4</v>
      </c>
      <c r="O516" s="3020">
        <v>82</v>
      </c>
      <c r="P516" s="3117">
        <v>0</v>
      </c>
      <c r="Q516" s="2890">
        <v>32066</v>
      </c>
      <c r="R516" s="3117">
        <v>0</v>
      </c>
      <c r="S516" s="3117">
        <v>0</v>
      </c>
      <c r="T516" s="3117">
        <v>0</v>
      </c>
      <c r="U516" s="2890">
        <f>+Q516-P516</f>
        <v>32066</v>
      </c>
      <c r="V516" s="3117">
        <v>0</v>
      </c>
      <c r="W516" s="3020"/>
      <c r="X516" s="3020">
        <f>+Y516+Z516+AM516</f>
        <v>18</v>
      </c>
      <c r="Y516" s="3035">
        <f t="shared" ref="Y516:AW516" si="153">SUM(Y517:Y519)</f>
        <v>18</v>
      </c>
      <c r="Z516" s="3035">
        <f t="shared" si="153"/>
        <v>0</v>
      </c>
      <c r="AA516" s="3035">
        <f t="shared" si="153"/>
        <v>0</v>
      </c>
      <c r="AB516" s="3035">
        <f t="shared" si="153"/>
        <v>0</v>
      </c>
      <c r="AC516" s="3035">
        <f t="shared" si="153"/>
        <v>0</v>
      </c>
      <c r="AD516" s="3035">
        <f t="shared" si="153"/>
        <v>0</v>
      </c>
      <c r="AE516" s="3035">
        <f t="shared" si="153"/>
        <v>0</v>
      </c>
      <c r="AF516" s="3035">
        <f t="shared" si="153"/>
        <v>0</v>
      </c>
      <c r="AG516" s="3035">
        <f t="shared" si="153"/>
        <v>0</v>
      </c>
      <c r="AH516" s="3035">
        <f t="shared" si="153"/>
        <v>0</v>
      </c>
      <c r="AI516" s="3035">
        <f t="shared" si="153"/>
        <v>0</v>
      </c>
      <c r="AJ516" s="3035">
        <f t="shared" si="153"/>
        <v>0</v>
      </c>
      <c r="AK516" s="3035">
        <f t="shared" si="153"/>
        <v>0</v>
      </c>
      <c r="AL516" s="3035">
        <f t="shared" si="153"/>
        <v>0</v>
      </c>
      <c r="AM516" s="3035">
        <f t="shared" si="153"/>
        <v>0</v>
      </c>
      <c r="AN516" s="3035">
        <f t="shared" si="153"/>
        <v>0</v>
      </c>
      <c r="AO516" s="3035">
        <f t="shared" si="153"/>
        <v>0</v>
      </c>
      <c r="AP516" s="3035">
        <f t="shared" si="153"/>
        <v>0</v>
      </c>
      <c r="AQ516" s="3035">
        <f t="shared" si="153"/>
        <v>0</v>
      </c>
      <c r="AR516" s="3035">
        <f t="shared" si="153"/>
        <v>0</v>
      </c>
      <c r="AS516" s="3035">
        <f t="shared" si="153"/>
        <v>0</v>
      </c>
      <c r="AT516" s="3035">
        <f t="shared" si="153"/>
        <v>0</v>
      </c>
      <c r="AU516" s="3035">
        <f t="shared" si="153"/>
        <v>0</v>
      </c>
      <c r="AV516" s="3035">
        <f t="shared" si="153"/>
        <v>0</v>
      </c>
      <c r="AW516" s="3035">
        <f t="shared" si="153"/>
        <v>0</v>
      </c>
      <c r="AX516" s="3074">
        <v>18</v>
      </c>
      <c r="AY516" s="3055">
        <f t="shared" si="152"/>
        <v>0</v>
      </c>
    </row>
    <row r="517" spans="1:51" ht="27" x14ac:dyDescent="0.2">
      <c r="A517" s="2947"/>
      <c r="B517" s="2957"/>
      <c r="C517" s="2882"/>
      <c r="D517" s="2957"/>
      <c r="E517" s="2882"/>
      <c r="F517" s="2957"/>
      <c r="G517" s="2996" t="s">
        <v>1249</v>
      </c>
      <c r="H517" s="3118" t="s">
        <v>3309</v>
      </c>
      <c r="I517" s="2896"/>
      <c r="J517" s="3056">
        <v>12</v>
      </c>
      <c r="K517" s="2898">
        <v>3</v>
      </c>
      <c r="L517" s="2898">
        <v>3</v>
      </c>
      <c r="M517" s="2898">
        <v>3</v>
      </c>
      <c r="N517" s="2898">
        <v>3</v>
      </c>
      <c r="O517" s="2898"/>
      <c r="P517" s="2898"/>
      <c r="Q517" s="2898"/>
      <c r="R517" s="2898"/>
      <c r="S517" s="2898"/>
      <c r="T517" s="2898"/>
      <c r="U517" s="2898"/>
      <c r="V517" s="2898"/>
      <c r="W517" s="3030"/>
      <c r="X517" s="2983">
        <f t="shared" ref="X517:X557" si="154">+Y517+Z517+AM517</f>
        <v>12</v>
      </c>
      <c r="Y517" s="2916">
        <v>12</v>
      </c>
      <c r="Z517" s="2916">
        <v>0</v>
      </c>
      <c r="AA517" s="2916">
        <v>0</v>
      </c>
      <c r="AB517" s="2916">
        <v>0</v>
      </c>
      <c r="AC517" s="2916">
        <v>0</v>
      </c>
      <c r="AD517" s="2916">
        <v>0</v>
      </c>
      <c r="AE517" s="2916">
        <v>0</v>
      </c>
      <c r="AF517" s="2916">
        <v>0</v>
      </c>
      <c r="AG517" s="2916">
        <v>0</v>
      </c>
      <c r="AH517" s="2916">
        <v>0</v>
      </c>
      <c r="AI517" s="2916">
        <v>0</v>
      </c>
      <c r="AJ517" s="2916">
        <v>0</v>
      </c>
      <c r="AK517" s="2916">
        <v>0</v>
      </c>
      <c r="AL517" s="2916">
        <v>0</v>
      </c>
      <c r="AM517" s="2916">
        <v>0</v>
      </c>
      <c r="AN517" s="2916">
        <v>0</v>
      </c>
      <c r="AO517" s="2916">
        <v>0</v>
      </c>
      <c r="AP517" s="2916">
        <v>0</v>
      </c>
      <c r="AQ517" s="2916">
        <v>0</v>
      </c>
      <c r="AR517" s="2916">
        <v>0</v>
      </c>
      <c r="AS517" s="2916">
        <v>0</v>
      </c>
      <c r="AT517" s="2916">
        <v>0</v>
      </c>
      <c r="AU517" s="2916">
        <v>0</v>
      </c>
      <c r="AV517" s="2916">
        <v>0</v>
      </c>
      <c r="AW517" s="2916">
        <v>0</v>
      </c>
      <c r="AX517" s="2891"/>
      <c r="AY517" s="3103">
        <f t="shared" si="152"/>
        <v>0</v>
      </c>
    </row>
    <row r="518" spans="1:51" ht="27" x14ac:dyDescent="0.2">
      <c r="A518" s="2947"/>
      <c r="B518" s="2957"/>
      <c r="C518" s="2882"/>
      <c r="D518" s="2957"/>
      <c r="E518" s="2882"/>
      <c r="F518" s="2957"/>
      <c r="G518" s="2996" t="s">
        <v>1253</v>
      </c>
      <c r="H518" s="3118" t="s">
        <v>3310</v>
      </c>
      <c r="I518" s="2896"/>
      <c r="J518" s="3056">
        <v>2</v>
      </c>
      <c r="K518" s="2898">
        <v>1</v>
      </c>
      <c r="L518" s="2898">
        <v>0</v>
      </c>
      <c r="M518" s="2898">
        <v>1</v>
      </c>
      <c r="N518" s="2898">
        <v>0</v>
      </c>
      <c r="O518" s="2898"/>
      <c r="P518" s="2898"/>
      <c r="Q518" s="2898"/>
      <c r="R518" s="2898"/>
      <c r="S518" s="2898"/>
      <c r="T518" s="2898"/>
      <c r="U518" s="2898"/>
      <c r="V518" s="2898"/>
      <c r="W518" s="3030"/>
      <c r="X518" s="2983">
        <f t="shared" si="154"/>
        <v>2</v>
      </c>
      <c r="Y518" s="2916">
        <v>2</v>
      </c>
      <c r="Z518" s="2916">
        <v>0</v>
      </c>
      <c r="AA518" s="2916">
        <v>0</v>
      </c>
      <c r="AB518" s="2916">
        <v>0</v>
      </c>
      <c r="AC518" s="2916">
        <v>0</v>
      </c>
      <c r="AD518" s="2916">
        <v>0</v>
      </c>
      <c r="AE518" s="2916">
        <v>0</v>
      </c>
      <c r="AF518" s="2916">
        <v>0</v>
      </c>
      <c r="AG518" s="2916">
        <v>0</v>
      </c>
      <c r="AH518" s="2916">
        <v>0</v>
      </c>
      <c r="AI518" s="2916">
        <v>0</v>
      </c>
      <c r="AJ518" s="2916">
        <v>0</v>
      </c>
      <c r="AK518" s="2916">
        <v>0</v>
      </c>
      <c r="AL518" s="2916">
        <v>0</v>
      </c>
      <c r="AM518" s="2916">
        <v>0</v>
      </c>
      <c r="AN518" s="2916">
        <v>0</v>
      </c>
      <c r="AO518" s="2916">
        <v>0</v>
      </c>
      <c r="AP518" s="2916">
        <v>0</v>
      </c>
      <c r="AQ518" s="2916">
        <v>0</v>
      </c>
      <c r="AR518" s="2916">
        <v>0</v>
      </c>
      <c r="AS518" s="2916">
        <v>0</v>
      </c>
      <c r="AT518" s="2916">
        <v>0</v>
      </c>
      <c r="AU518" s="2916">
        <v>0</v>
      </c>
      <c r="AV518" s="2916">
        <v>0</v>
      </c>
      <c r="AW518" s="2916">
        <v>0</v>
      </c>
      <c r="AX518" s="2891"/>
      <c r="AY518" s="3103">
        <f t="shared" si="152"/>
        <v>0</v>
      </c>
    </row>
    <row r="519" spans="1:51" ht="25.5" customHeight="1" x14ac:dyDescent="0.2">
      <c r="A519" s="2947"/>
      <c r="B519" s="2957"/>
      <c r="C519" s="2882"/>
      <c r="D519" s="2957"/>
      <c r="E519" s="2882"/>
      <c r="F519" s="2957"/>
      <c r="G519" s="2996" t="s">
        <v>1251</v>
      </c>
      <c r="H519" s="3118" t="s">
        <v>3311</v>
      </c>
      <c r="I519" s="2903"/>
      <c r="J519" s="3056">
        <v>4</v>
      </c>
      <c r="K519" s="2898">
        <v>1</v>
      </c>
      <c r="L519" s="2898">
        <v>1</v>
      </c>
      <c r="M519" s="2898">
        <v>1</v>
      </c>
      <c r="N519" s="2898">
        <v>1</v>
      </c>
      <c r="O519" s="2898"/>
      <c r="P519" s="2898"/>
      <c r="Q519" s="2898"/>
      <c r="R519" s="2898"/>
      <c r="S519" s="2898"/>
      <c r="T519" s="2898"/>
      <c r="U519" s="2898"/>
      <c r="V519" s="2898"/>
      <c r="W519" s="3030"/>
      <c r="X519" s="2983">
        <f t="shared" si="154"/>
        <v>4</v>
      </c>
      <c r="Y519" s="2916">
        <v>4</v>
      </c>
      <c r="Z519" s="2916">
        <v>0</v>
      </c>
      <c r="AA519" s="2916">
        <v>0</v>
      </c>
      <c r="AB519" s="2916">
        <v>0</v>
      </c>
      <c r="AC519" s="2916">
        <v>0</v>
      </c>
      <c r="AD519" s="2916">
        <v>0</v>
      </c>
      <c r="AE519" s="2916">
        <v>0</v>
      </c>
      <c r="AF519" s="2916">
        <v>0</v>
      </c>
      <c r="AG519" s="2916">
        <v>0</v>
      </c>
      <c r="AH519" s="2916">
        <v>0</v>
      </c>
      <c r="AI519" s="2916">
        <v>0</v>
      </c>
      <c r="AJ519" s="2916">
        <v>0</v>
      </c>
      <c r="AK519" s="2916">
        <v>0</v>
      </c>
      <c r="AL519" s="2916">
        <v>0</v>
      </c>
      <c r="AM519" s="2916">
        <v>0</v>
      </c>
      <c r="AN519" s="2916">
        <v>0</v>
      </c>
      <c r="AO519" s="2916">
        <v>0</v>
      </c>
      <c r="AP519" s="2916">
        <v>0</v>
      </c>
      <c r="AQ519" s="2916">
        <v>0</v>
      </c>
      <c r="AR519" s="2916">
        <v>0</v>
      </c>
      <c r="AS519" s="2916">
        <v>0</v>
      </c>
      <c r="AT519" s="2916">
        <v>0</v>
      </c>
      <c r="AU519" s="2916">
        <v>0</v>
      </c>
      <c r="AV519" s="2916">
        <v>0</v>
      </c>
      <c r="AW519" s="2916">
        <v>0</v>
      </c>
      <c r="AX519" s="2891"/>
      <c r="AY519" s="3103">
        <f t="shared" si="152"/>
        <v>0</v>
      </c>
    </row>
    <row r="520" spans="1:51" s="3023" customFormat="1" ht="36" x14ac:dyDescent="0.2">
      <c r="A520" s="2947" t="s">
        <v>272</v>
      </c>
      <c r="B520" s="2957" t="s">
        <v>1255</v>
      </c>
      <c r="C520" s="2882">
        <v>3000001</v>
      </c>
      <c r="D520" s="3119" t="s">
        <v>1256</v>
      </c>
      <c r="E520" s="2882">
        <v>5004442</v>
      </c>
      <c r="F520" s="2957" t="s">
        <v>1257</v>
      </c>
      <c r="G520" s="2981" t="s">
        <v>3312</v>
      </c>
      <c r="H520" s="2981" t="s">
        <v>1256</v>
      </c>
      <c r="I520" s="2887" t="s">
        <v>50</v>
      </c>
      <c r="J520" s="3009">
        <f>+J521</f>
        <v>1</v>
      </c>
      <c r="K520" s="3009">
        <f>+K521</f>
        <v>0</v>
      </c>
      <c r="L520" s="3009">
        <f>+L521</f>
        <v>1</v>
      </c>
      <c r="M520" s="3009">
        <f>+M521</f>
        <v>0</v>
      </c>
      <c r="N520" s="3009">
        <f>+N521</f>
        <v>0</v>
      </c>
      <c r="O520" s="3020">
        <v>83</v>
      </c>
      <c r="P520" s="3117">
        <v>0</v>
      </c>
      <c r="Q520" s="2890">
        <v>200</v>
      </c>
      <c r="R520" s="3117">
        <v>0</v>
      </c>
      <c r="S520" s="3117">
        <v>0</v>
      </c>
      <c r="T520" s="3117">
        <v>0</v>
      </c>
      <c r="U520" s="2890">
        <f>+Q520-P520</f>
        <v>200</v>
      </c>
      <c r="V520" s="3117">
        <v>0</v>
      </c>
      <c r="W520" s="3020"/>
      <c r="X520" s="3020">
        <f t="shared" si="154"/>
        <v>1</v>
      </c>
      <c r="Y520" s="3035">
        <f t="shared" ref="Y520:AW520" si="155">+Y521</f>
        <v>1</v>
      </c>
      <c r="Z520" s="3035">
        <f t="shared" si="155"/>
        <v>0</v>
      </c>
      <c r="AA520" s="3035">
        <f t="shared" si="155"/>
        <v>0</v>
      </c>
      <c r="AB520" s="3035">
        <f t="shared" si="155"/>
        <v>0</v>
      </c>
      <c r="AC520" s="3035">
        <f t="shared" si="155"/>
        <v>0</v>
      </c>
      <c r="AD520" s="3035">
        <f t="shared" si="155"/>
        <v>0</v>
      </c>
      <c r="AE520" s="3035">
        <f t="shared" si="155"/>
        <v>0</v>
      </c>
      <c r="AF520" s="3035">
        <f t="shared" si="155"/>
        <v>0</v>
      </c>
      <c r="AG520" s="3035">
        <f t="shared" si="155"/>
        <v>0</v>
      </c>
      <c r="AH520" s="3035">
        <f t="shared" si="155"/>
        <v>0</v>
      </c>
      <c r="AI520" s="3035">
        <f t="shared" si="155"/>
        <v>0</v>
      </c>
      <c r="AJ520" s="3035">
        <f t="shared" si="155"/>
        <v>0</v>
      </c>
      <c r="AK520" s="3035">
        <f t="shared" si="155"/>
        <v>0</v>
      </c>
      <c r="AL520" s="3035">
        <f t="shared" si="155"/>
        <v>0</v>
      </c>
      <c r="AM520" s="3035">
        <f t="shared" si="155"/>
        <v>0</v>
      </c>
      <c r="AN520" s="3035">
        <f t="shared" si="155"/>
        <v>0</v>
      </c>
      <c r="AO520" s="3035">
        <f t="shared" si="155"/>
        <v>0</v>
      </c>
      <c r="AP520" s="3035">
        <f t="shared" si="155"/>
        <v>0</v>
      </c>
      <c r="AQ520" s="3035">
        <f t="shared" si="155"/>
        <v>0</v>
      </c>
      <c r="AR520" s="3035">
        <f t="shared" si="155"/>
        <v>0</v>
      </c>
      <c r="AS520" s="3035">
        <f t="shared" si="155"/>
        <v>0</v>
      </c>
      <c r="AT520" s="3035">
        <f t="shared" si="155"/>
        <v>0</v>
      </c>
      <c r="AU520" s="3035">
        <f t="shared" si="155"/>
        <v>0</v>
      </c>
      <c r="AV520" s="3035">
        <f t="shared" si="155"/>
        <v>0</v>
      </c>
      <c r="AW520" s="3035">
        <f t="shared" si="155"/>
        <v>0</v>
      </c>
      <c r="AX520" s="3074">
        <v>1</v>
      </c>
      <c r="AY520" s="3055">
        <f t="shared" si="152"/>
        <v>0</v>
      </c>
    </row>
    <row r="521" spans="1:51" ht="37.5" customHeight="1" x14ac:dyDescent="0.2">
      <c r="A521" s="2947"/>
      <c r="B521" s="2957"/>
      <c r="C521" s="2882"/>
      <c r="D521" s="3119"/>
      <c r="E521" s="2882"/>
      <c r="F521" s="2957"/>
      <c r="G521" s="2996" t="s">
        <v>1259</v>
      </c>
      <c r="H521" s="3118" t="s">
        <v>2885</v>
      </c>
      <c r="I521" s="2903"/>
      <c r="J521" s="3056">
        <v>1</v>
      </c>
      <c r="K521" s="3030"/>
      <c r="L521" s="3030">
        <v>1</v>
      </c>
      <c r="M521" s="3030"/>
      <c r="N521" s="3030"/>
      <c r="O521" s="3030"/>
      <c r="P521" s="3030"/>
      <c r="Q521" s="3030"/>
      <c r="R521" s="3030"/>
      <c r="S521" s="3030"/>
      <c r="T521" s="3030"/>
      <c r="U521" s="3030"/>
      <c r="V521" s="3030"/>
      <c r="W521" s="3030"/>
      <c r="X521" s="2983">
        <f t="shared" si="154"/>
        <v>1</v>
      </c>
      <c r="Y521" s="2916">
        <v>1</v>
      </c>
      <c r="Z521" s="2916">
        <v>0</v>
      </c>
      <c r="AA521" s="2916">
        <v>0</v>
      </c>
      <c r="AB521" s="2916">
        <v>0</v>
      </c>
      <c r="AC521" s="2916">
        <v>0</v>
      </c>
      <c r="AD521" s="2916">
        <v>0</v>
      </c>
      <c r="AE521" s="2916">
        <v>0</v>
      </c>
      <c r="AF521" s="2916">
        <v>0</v>
      </c>
      <c r="AG521" s="2916">
        <v>0</v>
      </c>
      <c r="AH521" s="2916">
        <v>0</v>
      </c>
      <c r="AI521" s="2916">
        <v>0</v>
      </c>
      <c r="AJ521" s="2916">
        <v>0</v>
      </c>
      <c r="AK521" s="2916">
        <v>0</v>
      </c>
      <c r="AL521" s="2916">
        <v>0</v>
      </c>
      <c r="AM521" s="2916">
        <v>0</v>
      </c>
      <c r="AN521" s="2916">
        <v>0</v>
      </c>
      <c r="AO521" s="2916">
        <v>0</v>
      </c>
      <c r="AP521" s="2916">
        <v>0</v>
      </c>
      <c r="AQ521" s="2916">
        <v>0</v>
      </c>
      <c r="AR521" s="2916">
        <v>0</v>
      </c>
      <c r="AS521" s="2916">
        <v>0</v>
      </c>
      <c r="AT521" s="2916">
        <v>0</v>
      </c>
      <c r="AU521" s="2916">
        <v>0</v>
      </c>
      <c r="AV521" s="2916">
        <v>0</v>
      </c>
      <c r="AW521" s="2916">
        <v>0</v>
      </c>
      <c r="AX521" s="2891"/>
      <c r="AY521" s="3103">
        <f t="shared" si="152"/>
        <v>0</v>
      </c>
    </row>
    <row r="522" spans="1:51" s="3023" customFormat="1" ht="63" x14ac:dyDescent="0.2">
      <c r="A522" s="2947"/>
      <c r="B522" s="2957"/>
      <c r="C522" s="2883">
        <v>3000003</v>
      </c>
      <c r="D522" s="3120" t="s">
        <v>1261</v>
      </c>
      <c r="E522" s="2906">
        <v>5000131</v>
      </c>
      <c r="F522" s="2884" t="s">
        <v>1262</v>
      </c>
      <c r="G522" s="2981" t="s">
        <v>3313</v>
      </c>
      <c r="H522" s="2981" t="s">
        <v>1261</v>
      </c>
      <c r="I522" s="2919" t="s">
        <v>284</v>
      </c>
      <c r="J522" s="3009">
        <f>+J523</f>
        <v>140</v>
      </c>
      <c r="K522" s="3009">
        <f t="shared" ref="K522:AW522" si="156">+K523</f>
        <v>0</v>
      </c>
      <c r="L522" s="3009">
        <f t="shared" si="156"/>
        <v>70</v>
      </c>
      <c r="M522" s="3009">
        <f t="shared" si="156"/>
        <v>70</v>
      </c>
      <c r="N522" s="3009">
        <f t="shared" si="156"/>
        <v>0</v>
      </c>
      <c r="O522" s="3035">
        <v>120</v>
      </c>
      <c r="P522" s="3009">
        <v>58082.239999999998</v>
      </c>
      <c r="Q522" s="3009">
        <f t="shared" si="156"/>
        <v>0</v>
      </c>
      <c r="R522" s="3009">
        <f t="shared" si="156"/>
        <v>0</v>
      </c>
      <c r="S522" s="3009">
        <f t="shared" si="156"/>
        <v>0</v>
      </c>
      <c r="T522" s="3009">
        <f t="shared" si="156"/>
        <v>0</v>
      </c>
      <c r="U522" s="2890">
        <f>+Q522-P522</f>
        <v>-58082.239999999998</v>
      </c>
      <c r="V522" s="3009">
        <v>0</v>
      </c>
      <c r="W522" s="3035"/>
      <c r="X522" s="3020">
        <f t="shared" si="154"/>
        <v>140</v>
      </c>
      <c r="Y522" s="3035">
        <f t="shared" si="156"/>
        <v>0</v>
      </c>
      <c r="Z522" s="3035">
        <f t="shared" si="156"/>
        <v>68</v>
      </c>
      <c r="AA522" s="3035">
        <f t="shared" si="156"/>
        <v>16</v>
      </c>
      <c r="AB522" s="3035">
        <f t="shared" si="156"/>
        <v>5</v>
      </c>
      <c r="AC522" s="3035">
        <f t="shared" si="156"/>
        <v>5</v>
      </c>
      <c r="AD522" s="3035">
        <f t="shared" si="156"/>
        <v>3</v>
      </c>
      <c r="AE522" s="3035">
        <f t="shared" si="156"/>
        <v>4</v>
      </c>
      <c r="AF522" s="3035">
        <f t="shared" si="156"/>
        <v>4</v>
      </c>
      <c r="AG522" s="3035">
        <f t="shared" si="156"/>
        <v>8</v>
      </c>
      <c r="AH522" s="3035">
        <f t="shared" si="156"/>
        <v>6</v>
      </c>
      <c r="AI522" s="3035">
        <f t="shared" si="156"/>
        <v>4</v>
      </c>
      <c r="AJ522" s="3035">
        <f t="shared" si="156"/>
        <v>5</v>
      </c>
      <c r="AK522" s="3035">
        <f t="shared" si="156"/>
        <v>3</v>
      </c>
      <c r="AL522" s="3035">
        <f t="shared" si="156"/>
        <v>5</v>
      </c>
      <c r="AM522" s="3035">
        <f t="shared" si="156"/>
        <v>72</v>
      </c>
      <c r="AN522" s="3035">
        <f t="shared" si="156"/>
        <v>16</v>
      </c>
      <c r="AO522" s="3035">
        <f t="shared" si="156"/>
        <v>5</v>
      </c>
      <c r="AP522" s="3035">
        <f t="shared" si="156"/>
        <v>4</v>
      </c>
      <c r="AQ522" s="3035">
        <f t="shared" si="156"/>
        <v>8</v>
      </c>
      <c r="AR522" s="3035">
        <f t="shared" si="156"/>
        <v>8</v>
      </c>
      <c r="AS522" s="3035">
        <f t="shared" si="156"/>
        <v>12</v>
      </c>
      <c r="AT522" s="3035">
        <f t="shared" si="156"/>
        <v>8</v>
      </c>
      <c r="AU522" s="3035">
        <f t="shared" si="156"/>
        <v>3</v>
      </c>
      <c r="AV522" s="3035">
        <f t="shared" si="156"/>
        <v>4</v>
      </c>
      <c r="AW522" s="3035">
        <f t="shared" si="156"/>
        <v>4</v>
      </c>
      <c r="AX522" s="3074">
        <v>151</v>
      </c>
      <c r="AY522" s="3055">
        <f t="shared" si="152"/>
        <v>0</v>
      </c>
    </row>
    <row r="523" spans="1:51" ht="81" x14ac:dyDescent="0.2">
      <c r="A523" s="2947"/>
      <c r="B523" s="2957"/>
      <c r="C523" s="2892"/>
      <c r="D523" s="3121"/>
      <c r="E523" s="2909"/>
      <c r="F523" s="2893"/>
      <c r="G523" s="3066" t="s">
        <v>1263</v>
      </c>
      <c r="H523" s="2894" t="s">
        <v>3314</v>
      </c>
      <c r="I523" s="2919" t="s">
        <v>2770</v>
      </c>
      <c r="J523" s="3122">
        <f>SUM(K523:N523)</f>
        <v>140</v>
      </c>
      <c r="K523" s="2923">
        <v>0</v>
      </c>
      <c r="L523" s="2923">
        <v>70</v>
      </c>
      <c r="M523" s="2923">
        <v>70</v>
      </c>
      <c r="N523" s="2923">
        <v>0</v>
      </c>
      <c r="O523" s="3030"/>
      <c r="P523" s="3030"/>
      <c r="Q523" s="3030"/>
      <c r="R523" s="3030"/>
      <c r="S523" s="3030"/>
      <c r="T523" s="3030"/>
      <c r="U523" s="3030"/>
      <c r="V523" s="3030"/>
      <c r="W523" s="3030"/>
      <c r="X523" s="2983">
        <f t="shared" si="154"/>
        <v>140</v>
      </c>
      <c r="Y523" s="3123"/>
      <c r="Z523" s="2916">
        <f>SUM(AA523:AL523)</f>
        <v>68</v>
      </c>
      <c r="AA523" s="3060">
        <v>16</v>
      </c>
      <c r="AB523" s="3060">
        <v>5</v>
      </c>
      <c r="AC523" s="3060">
        <v>5</v>
      </c>
      <c r="AD523" s="3060">
        <v>3</v>
      </c>
      <c r="AE523" s="3060">
        <v>4</v>
      </c>
      <c r="AF523" s="3060">
        <v>4</v>
      </c>
      <c r="AG523" s="3060">
        <v>8</v>
      </c>
      <c r="AH523" s="3060">
        <v>6</v>
      </c>
      <c r="AI523" s="3060">
        <v>4</v>
      </c>
      <c r="AJ523" s="3060">
        <v>5</v>
      </c>
      <c r="AK523" s="3060">
        <v>3</v>
      </c>
      <c r="AL523" s="3060">
        <v>5</v>
      </c>
      <c r="AM523" s="2916">
        <f>SUM(AN523:AW523)</f>
        <v>72</v>
      </c>
      <c r="AN523" s="3060">
        <v>16</v>
      </c>
      <c r="AO523" s="3060">
        <v>5</v>
      </c>
      <c r="AP523" s="3060">
        <v>4</v>
      </c>
      <c r="AQ523" s="3060">
        <v>8</v>
      </c>
      <c r="AR523" s="3060">
        <v>8</v>
      </c>
      <c r="AS523" s="3060">
        <v>12</v>
      </c>
      <c r="AT523" s="3060">
        <v>8</v>
      </c>
      <c r="AU523" s="3060">
        <v>3</v>
      </c>
      <c r="AV523" s="3060">
        <v>4</v>
      </c>
      <c r="AW523" s="3060">
        <v>4</v>
      </c>
      <c r="AX523" s="2891"/>
      <c r="AY523" s="3103">
        <f t="shared" si="152"/>
        <v>0</v>
      </c>
    </row>
    <row r="524" spans="1:51" ht="90" x14ac:dyDescent="0.2">
      <c r="A524" s="2951"/>
      <c r="B524" s="2942"/>
      <c r="C524" s="2901"/>
      <c r="D524" s="3124"/>
      <c r="E524" s="2944"/>
      <c r="F524" s="2902"/>
      <c r="G524" s="3066" t="s">
        <v>1265</v>
      </c>
      <c r="H524" s="2894" t="s">
        <v>3315</v>
      </c>
      <c r="I524" s="2919" t="s">
        <v>3038</v>
      </c>
      <c r="J524" s="2924">
        <v>144</v>
      </c>
      <c r="K524" s="2923">
        <v>0</v>
      </c>
      <c r="L524" s="2923">
        <v>60</v>
      </c>
      <c r="M524" s="2923">
        <v>84</v>
      </c>
      <c r="N524" s="2923">
        <v>0</v>
      </c>
      <c r="O524" s="3030"/>
      <c r="P524" s="3030"/>
      <c r="Q524" s="3030"/>
      <c r="R524" s="3030"/>
      <c r="S524" s="3030"/>
      <c r="T524" s="3030"/>
      <c r="U524" s="3030"/>
      <c r="V524" s="3030"/>
      <c r="W524" s="3030"/>
      <c r="X524" s="2983">
        <f t="shared" si="154"/>
        <v>144</v>
      </c>
      <c r="Y524" s="3123"/>
      <c r="Z524" s="2916">
        <f>SUM(AA524:AL524)</f>
        <v>70</v>
      </c>
      <c r="AA524" s="3058">
        <v>10</v>
      </c>
      <c r="AB524" s="3058">
        <v>5</v>
      </c>
      <c r="AC524" s="3058">
        <v>5</v>
      </c>
      <c r="AD524" s="3058">
        <v>4</v>
      </c>
      <c r="AE524" s="3058">
        <v>4</v>
      </c>
      <c r="AF524" s="3058">
        <v>4</v>
      </c>
      <c r="AG524" s="3058">
        <v>8</v>
      </c>
      <c r="AH524" s="3058">
        <v>7</v>
      </c>
      <c r="AI524" s="3058">
        <v>5</v>
      </c>
      <c r="AJ524" s="3058">
        <v>6</v>
      </c>
      <c r="AK524" s="3058">
        <v>4</v>
      </c>
      <c r="AL524" s="3058">
        <v>8</v>
      </c>
      <c r="AM524" s="2916">
        <f>SUM(AN524:AW524)</f>
        <v>74</v>
      </c>
      <c r="AN524" s="3058">
        <v>15</v>
      </c>
      <c r="AO524" s="3058">
        <v>5</v>
      </c>
      <c r="AP524" s="3058">
        <v>4</v>
      </c>
      <c r="AQ524" s="3058">
        <v>6</v>
      </c>
      <c r="AR524" s="3058">
        <v>9</v>
      </c>
      <c r="AS524" s="3058">
        <v>12</v>
      </c>
      <c r="AT524" s="3058">
        <v>9</v>
      </c>
      <c r="AU524" s="3058">
        <v>4</v>
      </c>
      <c r="AV524" s="3058">
        <v>4</v>
      </c>
      <c r="AW524" s="3058">
        <v>6</v>
      </c>
      <c r="AX524" s="2891"/>
      <c r="AY524" s="3103">
        <f t="shared" si="152"/>
        <v>0</v>
      </c>
    </row>
    <row r="525" spans="1:51" s="1160" customFormat="1" ht="18" customHeight="1" x14ac:dyDescent="0.2">
      <c r="A525" s="3053" t="s">
        <v>958</v>
      </c>
      <c r="B525" s="3053"/>
      <c r="C525" s="3053"/>
      <c r="D525" s="3053"/>
      <c r="E525" s="3053"/>
      <c r="F525" s="3053"/>
      <c r="G525" s="3053"/>
      <c r="H525" s="3053"/>
      <c r="I525" s="3053"/>
      <c r="J525" s="3053"/>
      <c r="K525" s="3053"/>
      <c r="L525" s="3053"/>
      <c r="M525" s="3053"/>
      <c r="N525" s="3053"/>
      <c r="O525" s="3053"/>
      <c r="P525" s="3053"/>
      <c r="Q525" s="3053"/>
      <c r="R525" s="3053"/>
      <c r="S525" s="3053"/>
      <c r="T525" s="3053"/>
      <c r="U525" s="3053"/>
      <c r="V525" s="3053"/>
      <c r="W525" s="3053"/>
      <c r="X525" s="2983"/>
      <c r="Y525" s="2879"/>
      <c r="Z525" s="2879"/>
      <c r="AA525" s="2879"/>
      <c r="AB525" s="2879"/>
      <c r="AC525" s="2879"/>
      <c r="AD525" s="2879"/>
      <c r="AE525" s="2879"/>
      <c r="AF525" s="2879"/>
      <c r="AG525" s="2879"/>
      <c r="AH525" s="2879"/>
      <c r="AI525" s="2879"/>
      <c r="AJ525" s="2879"/>
      <c r="AK525" s="2879"/>
      <c r="AL525" s="2879"/>
      <c r="AM525" s="2879"/>
      <c r="AN525" s="2879"/>
      <c r="AO525" s="2879"/>
      <c r="AP525" s="2879"/>
      <c r="AQ525" s="2879"/>
      <c r="AR525" s="2879"/>
      <c r="AS525" s="2879"/>
      <c r="AT525" s="2879"/>
      <c r="AU525" s="2879"/>
      <c r="AV525" s="2879"/>
      <c r="AW525" s="2879"/>
      <c r="AX525" s="2880"/>
      <c r="AY525" s="3103">
        <f t="shared" si="152"/>
        <v>0</v>
      </c>
    </row>
    <row r="526" spans="1:51" s="3023" customFormat="1" ht="72" x14ac:dyDescent="0.2">
      <c r="A526" s="2906" t="s">
        <v>53</v>
      </c>
      <c r="B526" s="2883" t="s">
        <v>1267</v>
      </c>
      <c r="C526" s="2882">
        <v>3044194</v>
      </c>
      <c r="D526" s="3125" t="s">
        <v>1268</v>
      </c>
      <c r="E526" s="3126">
        <v>5000118</v>
      </c>
      <c r="F526" s="2957" t="s">
        <v>1269</v>
      </c>
      <c r="G526" s="2981" t="s">
        <v>3316</v>
      </c>
      <c r="H526" s="2981" t="s">
        <v>1268</v>
      </c>
      <c r="I526" s="3099" t="s">
        <v>284</v>
      </c>
      <c r="J526" s="3009">
        <f>+J528</f>
        <v>1739</v>
      </c>
      <c r="K526" s="3009">
        <f>+K528</f>
        <v>434</v>
      </c>
      <c r="L526" s="3009">
        <f>+L528</f>
        <v>435</v>
      </c>
      <c r="M526" s="3009">
        <f>+M528</f>
        <v>435</v>
      </c>
      <c r="N526" s="3009">
        <f>+N528</f>
        <v>435</v>
      </c>
      <c r="O526" s="3020">
        <v>126</v>
      </c>
      <c r="P526" s="3117">
        <v>0</v>
      </c>
      <c r="Q526" s="2890">
        <v>0</v>
      </c>
      <c r="R526" s="3117">
        <v>0</v>
      </c>
      <c r="S526" s="3117">
        <v>0</v>
      </c>
      <c r="T526" s="3117">
        <v>0</v>
      </c>
      <c r="U526" s="2890">
        <f>+Q526-P526</f>
        <v>0</v>
      </c>
      <c r="V526" s="3117">
        <v>0</v>
      </c>
      <c r="W526" s="3020"/>
      <c r="X526" s="3020">
        <f t="shared" si="154"/>
        <v>1739</v>
      </c>
      <c r="Y526" s="3035">
        <f t="shared" ref="Y526:AW526" si="157">+Y528</f>
        <v>0</v>
      </c>
      <c r="Z526" s="3035">
        <f t="shared" si="157"/>
        <v>869</v>
      </c>
      <c r="AA526" s="3035">
        <f t="shared" si="157"/>
        <v>869</v>
      </c>
      <c r="AB526" s="3035">
        <f t="shared" si="157"/>
        <v>0</v>
      </c>
      <c r="AC526" s="3035">
        <f t="shared" si="157"/>
        <v>0</v>
      </c>
      <c r="AD526" s="3035">
        <f t="shared" si="157"/>
        <v>0</v>
      </c>
      <c r="AE526" s="3035">
        <f t="shared" si="157"/>
        <v>0</v>
      </c>
      <c r="AF526" s="3035">
        <f t="shared" si="157"/>
        <v>0</v>
      </c>
      <c r="AG526" s="3035">
        <f t="shared" si="157"/>
        <v>0</v>
      </c>
      <c r="AH526" s="3035">
        <f t="shared" si="157"/>
        <v>0</v>
      </c>
      <c r="AI526" s="3035">
        <f t="shared" si="157"/>
        <v>0</v>
      </c>
      <c r="AJ526" s="3035">
        <f t="shared" si="157"/>
        <v>0</v>
      </c>
      <c r="AK526" s="3035">
        <f t="shared" si="157"/>
        <v>0</v>
      </c>
      <c r="AL526" s="3035">
        <f t="shared" si="157"/>
        <v>0</v>
      </c>
      <c r="AM526" s="3035">
        <f t="shared" si="157"/>
        <v>870</v>
      </c>
      <c r="AN526" s="3035">
        <f t="shared" si="157"/>
        <v>870</v>
      </c>
      <c r="AO526" s="3035">
        <f t="shared" si="157"/>
        <v>0</v>
      </c>
      <c r="AP526" s="3035">
        <f t="shared" si="157"/>
        <v>0</v>
      </c>
      <c r="AQ526" s="3035">
        <f t="shared" si="157"/>
        <v>0</v>
      </c>
      <c r="AR526" s="3035">
        <f t="shared" si="157"/>
        <v>0</v>
      </c>
      <c r="AS526" s="3035">
        <f t="shared" si="157"/>
        <v>0</v>
      </c>
      <c r="AT526" s="3035">
        <f t="shared" si="157"/>
        <v>0</v>
      </c>
      <c r="AU526" s="3035">
        <f t="shared" si="157"/>
        <v>0</v>
      </c>
      <c r="AV526" s="3035">
        <f t="shared" si="157"/>
        <v>0</v>
      </c>
      <c r="AW526" s="3035">
        <f t="shared" si="157"/>
        <v>0</v>
      </c>
      <c r="AX526" s="3074">
        <v>1739</v>
      </c>
      <c r="AY526" s="3055">
        <f t="shared" si="152"/>
        <v>0</v>
      </c>
    </row>
    <row r="527" spans="1:51" ht="72" x14ac:dyDescent="0.2">
      <c r="A527" s="2909"/>
      <c r="B527" s="2892"/>
      <c r="C527" s="2882"/>
      <c r="D527" s="3125"/>
      <c r="E527" s="3126"/>
      <c r="F527" s="2957"/>
      <c r="G527" s="3127"/>
      <c r="H527" s="3118" t="s">
        <v>1270</v>
      </c>
      <c r="I527" s="2953"/>
      <c r="J527" s="2983">
        <v>1739</v>
      </c>
      <c r="K527" s="3030"/>
      <c r="L527" s="3030">
        <v>869</v>
      </c>
      <c r="M527" s="3030"/>
      <c r="N527" s="3030">
        <v>870</v>
      </c>
      <c r="O527" s="3030"/>
      <c r="P527" s="3030"/>
      <c r="Q527" s="3030"/>
      <c r="R527" s="3030"/>
      <c r="S527" s="3030"/>
      <c r="T527" s="3030"/>
      <c r="U527" s="3030"/>
      <c r="V527" s="3030"/>
      <c r="W527" s="3030"/>
      <c r="X527" s="2983">
        <f t="shared" si="154"/>
        <v>1739</v>
      </c>
      <c r="Y527" s="2916"/>
      <c r="Z527" s="2916">
        <f>SUM(AA527:AL527)</f>
        <v>869</v>
      </c>
      <c r="AA527" s="2916">
        <v>869</v>
      </c>
      <c r="AB527" s="2916"/>
      <c r="AC527" s="2916"/>
      <c r="AD527" s="2916"/>
      <c r="AE527" s="2916"/>
      <c r="AF527" s="2916"/>
      <c r="AG527" s="2916"/>
      <c r="AH527" s="2916"/>
      <c r="AI527" s="2916"/>
      <c r="AJ527" s="2916"/>
      <c r="AK527" s="2916"/>
      <c r="AL527" s="2916"/>
      <c r="AM527" s="2916">
        <f>SUM(AN527:AW527)</f>
        <v>870</v>
      </c>
      <c r="AN527" s="2916">
        <v>870</v>
      </c>
      <c r="AO527" s="2916"/>
      <c r="AP527" s="2916"/>
      <c r="AQ527" s="2916"/>
      <c r="AR527" s="2916"/>
      <c r="AS527" s="2916"/>
      <c r="AT527" s="2916"/>
      <c r="AU527" s="2916"/>
      <c r="AV527" s="2916"/>
      <c r="AW527" s="2916"/>
      <c r="AX527" s="2891"/>
      <c r="AY527" s="3103">
        <f t="shared" si="152"/>
        <v>0</v>
      </c>
    </row>
    <row r="528" spans="1:51" ht="81" x14ac:dyDescent="0.2">
      <c r="A528" s="2909"/>
      <c r="B528" s="2892"/>
      <c r="C528" s="2882"/>
      <c r="D528" s="3125"/>
      <c r="E528" s="3126"/>
      <c r="F528" s="2957"/>
      <c r="G528" s="3127"/>
      <c r="H528" s="3118" t="s">
        <v>1271</v>
      </c>
      <c r="I528" s="2953"/>
      <c r="J528" s="3128">
        <v>1739</v>
      </c>
      <c r="K528" s="3030">
        <v>434</v>
      </c>
      <c r="L528" s="3030">
        <v>435</v>
      </c>
      <c r="M528" s="3030">
        <v>435</v>
      </c>
      <c r="N528" s="3030">
        <v>435</v>
      </c>
      <c r="O528" s="3030"/>
      <c r="P528" s="3030"/>
      <c r="Q528" s="3030"/>
      <c r="R528" s="3030"/>
      <c r="S528" s="3030"/>
      <c r="T528" s="3030"/>
      <c r="U528" s="3030"/>
      <c r="V528" s="3030"/>
      <c r="W528" s="3030"/>
      <c r="X528" s="2983">
        <f t="shared" si="154"/>
        <v>1739</v>
      </c>
      <c r="Y528" s="2916"/>
      <c r="Z528" s="2916">
        <f>SUM(AA528:AL528)</f>
        <v>869</v>
      </c>
      <c r="AA528" s="2916">
        <v>869</v>
      </c>
      <c r="AB528" s="2916"/>
      <c r="AC528" s="2916"/>
      <c r="AD528" s="2916"/>
      <c r="AE528" s="2916"/>
      <c r="AF528" s="2916"/>
      <c r="AG528" s="2916"/>
      <c r="AH528" s="2916"/>
      <c r="AI528" s="2916"/>
      <c r="AJ528" s="2916"/>
      <c r="AK528" s="2916"/>
      <c r="AL528" s="2916"/>
      <c r="AM528" s="2916">
        <f>SUM(AN528:AW528)</f>
        <v>870</v>
      </c>
      <c r="AN528" s="2916">
        <v>870</v>
      </c>
      <c r="AO528" s="2916"/>
      <c r="AP528" s="2916"/>
      <c r="AQ528" s="2916"/>
      <c r="AR528" s="2916"/>
      <c r="AS528" s="2916"/>
      <c r="AT528" s="2916"/>
      <c r="AU528" s="2916"/>
      <c r="AV528" s="2916"/>
      <c r="AW528" s="2916"/>
      <c r="AX528" s="2891"/>
      <c r="AY528" s="3103">
        <f t="shared" si="152"/>
        <v>0</v>
      </c>
    </row>
    <row r="529" spans="1:51" s="3023" customFormat="1" ht="27" x14ac:dyDescent="0.2">
      <c r="A529" s="2909"/>
      <c r="B529" s="2892"/>
      <c r="C529" s="2883">
        <v>3000004</v>
      </c>
      <c r="D529" s="2957" t="s">
        <v>1273</v>
      </c>
      <c r="E529" s="2882">
        <v>5000132</v>
      </c>
      <c r="F529" s="2957" t="s">
        <v>1247</v>
      </c>
      <c r="G529" s="2981" t="s">
        <v>3317</v>
      </c>
      <c r="H529" s="2981" t="s">
        <v>1273</v>
      </c>
      <c r="I529" s="3099" t="s">
        <v>1070</v>
      </c>
      <c r="J529" s="3009">
        <f>+J531</f>
        <v>1800</v>
      </c>
      <c r="K529" s="3009">
        <f>+K531</f>
        <v>430</v>
      </c>
      <c r="L529" s="3009">
        <f>+L531</f>
        <v>460</v>
      </c>
      <c r="M529" s="3009">
        <f>+M531</f>
        <v>455</v>
      </c>
      <c r="N529" s="3009">
        <f>+N531</f>
        <v>455</v>
      </c>
      <c r="O529" s="3020">
        <v>121</v>
      </c>
      <c r="P529" s="3117">
        <v>396397.93</v>
      </c>
      <c r="Q529" s="2890">
        <v>0</v>
      </c>
      <c r="R529" s="3117">
        <v>0</v>
      </c>
      <c r="S529" s="3117">
        <v>0</v>
      </c>
      <c r="T529" s="3117">
        <v>0</v>
      </c>
      <c r="U529" s="2890">
        <f>+Q529-P529</f>
        <v>-396397.93</v>
      </c>
      <c r="V529" s="3117">
        <v>0</v>
      </c>
      <c r="W529" s="3020"/>
      <c r="X529" s="3020">
        <f t="shared" si="154"/>
        <v>1800</v>
      </c>
      <c r="Y529" s="3035">
        <f t="shared" ref="Y529:AW529" si="158">+Y531</f>
        <v>0</v>
      </c>
      <c r="Z529" s="3035">
        <f t="shared" si="158"/>
        <v>993</v>
      </c>
      <c r="AA529" s="3035">
        <f t="shared" si="158"/>
        <v>522</v>
      </c>
      <c r="AB529" s="3035">
        <f t="shared" si="158"/>
        <v>0</v>
      </c>
      <c r="AC529" s="3035">
        <f t="shared" si="158"/>
        <v>0</v>
      </c>
      <c r="AD529" s="3035">
        <f t="shared" si="158"/>
        <v>0</v>
      </c>
      <c r="AE529" s="3035">
        <f t="shared" si="158"/>
        <v>48</v>
      </c>
      <c r="AF529" s="3035">
        <f t="shared" si="158"/>
        <v>0</v>
      </c>
      <c r="AG529" s="3035">
        <f t="shared" si="158"/>
        <v>53</v>
      </c>
      <c r="AH529" s="3035">
        <f t="shared" si="158"/>
        <v>100</v>
      </c>
      <c r="AI529" s="3035">
        <f t="shared" si="158"/>
        <v>97</v>
      </c>
      <c r="AJ529" s="3035">
        <f t="shared" si="158"/>
        <v>50</v>
      </c>
      <c r="AK529" s="3035">
        <f t="shared" si="158"/>
        <v>50</v>
      </c>
      <c r="AL529" s="3035">
        <f t="shared" si="158"/>
        <v>73</v>
      </c>
      <c r="AM529" s="3035">
        <f t="shared" si="158"/>
        <v>807</v>
      </c>
      <c r="AN529" s="3035">
        <f t="shared" si="158"/>
        <v>465</v>
      </c>
      <c r="AO529" s="3035">
        <f t="shared" si="158"/>
        <v>49</v>
      </c>
      <c r="AP529" s="3035">
        <f t="shared" si="158"/>
        <v>0</v>
      </c>
      <c r="AQ529" s="3035">
        <f t="shared" si="158"/>
        <v>43</v>
      </c>
      <c r="AR529" s="3035">
        <f t="shared" si="158"/>
        <v>67</v>
      </c>
      <c r="AS529" s="3035">
        <f t="shared" si="158"/>
        <v>110</v>
      </c>
      <c r="AT529" s="3035">
        <f t="shared" si="158"/>
        <v>73</v>
      </c>
      <c r="AU529" s="3035">
        <f t="shared" si="158"/>
        <v>0</v>
      </c>
      <c r="AV529" s="3035">
        <f t="shared" si="158"/>
        <v>0</v>
      </c>
      <c r="AW529" s="3035">
        <f t="shared" si="158"/>
        <v>0</v>
      </c>
      <c r="AX529" s="3074">
        <v>1800</v>
      </c>
      <c r="AY529" s="3055">
        <f t="shared" si="152"/>
        <v>0</v>
      </c>
    </row>
    <row r="530" spans="1:51" ht="36" x14ac:dyDescent="0.2">
      <c r="A530" s="2909"/>
      <c r="B530" s="2892"/>
      <c r="C530" s="2892"/>
      <c r="D530" s="2957"/>
      <c r="E530" s="2882"/>
      <c r="F530" s="2957"/>
      <c r="G530" s="3129" t="s">
        <v>1278</v>
      </c>
      <c r="H530" s="3118" t="s">
        <v>3318</v>
      </c>
      <c r="I530" s="3130" t="s">
        <v>3304</v>
      </c>
      <c r="J530" s="2983">
        <v>300</v>
      </c>
      <c r="K530" s="3030">
        <v>70</v>
      </c>
      <c r="L530" s="3030">
        <v>80</v>
      </c>
      <c r="M530" s="3030">
        <v>75</v>
      </c>
      <c r="N530" s="3030">
        <v>75</v>
      </c>
      <c r="O530" s="3030"/>
      <c r="P530" s="3030"/>
      <c r="Q530" s="3030"/>
      <c r="R530" s="3030"/>
      <c r="S530" s="3030"/>
      <c r="T530" s="3030"/>
      <c r="U530" s="3030"/>
      <c r="V530" s="3030"/>
      <c r="W530" s="3030"/>
      <c r="X530" s="2983">
        <f t="shared" si="154"/>
        <v>300</v>
      </c>
      <c r="Y530" s="2916"/>
      <c r="Z530" s="2916">
        <f>SUM(AA530:AL530)</f>
        <v>180</v>
      </c>
      <c r="AA530" s="2916">
        <v>180</v>
      </c>
      <c r="AB530" s="2916"/>
      <c r="AC530" s="2916"/>
      <c r="AD530" s="2916"/>
      <c r="AE530" s="2916"/>
      <c r="AF530" s="2916"/>
      <c r="AG530" s="2916"/>
      <c r="AH530" s="2916"/>
      <c r="AI530" s="2916"/>
      <c r="AJ530" s="2916"/>
      <c r="AK530" s="2916"/>
      <c r="AL530" s="2916"/>
      <c r="AM530" s="2916">
        <f>SUM(AN530:AW530)</f>
        <v>120</v>
      </c>
      <c r="AN530" s="2916">
        <v>120</v>
      </c>
      <c r="AO530" s="2916"/>
      <c r="AP530" s="2916"/>
      <c r="AQ530" s="2916"/>
      <c r="AR530" s="2916"/>
      <c r="AS530" s="2916"/>
      <c r="AT530" s="2916"/>
      <c r="AU530" s="2916"/>
      <c r="AV530" s="2916"/>
      <c r="AW530" s="2916"/>
      <c r="AX530" s="2891"/>
      <c r="AY530" s="3103">
        <f t="shared" si="152"/>
        <v>0</v>
      </c>
    </row>
    <row r="531" spans="1:51" ht="27" x14ac:dyDescent="0.2">
      <c r="A531" s="2909"/>
      <c r="B531" s="2892"/>
      <c r="C531" s="2892"/>
      <c r="D531" s="2957"/>
      <c r="E531" s="2882"/>
      <c r="F531" s="2957"/>
      <c r="G531" s="3129" t="s">
        <v>1276</v>
      </c>
      <c r="H531" s="3118" t="s">
        <v>3319</v>
      </c>
      <c r="I531" s="3130" t="s">
        <v>669</v>
      </c>
      <c r="J531" s="3128">
        <v>1800</v>
      </c>
      <c r="K531" s="3030">
        <v>430</v>
      </c>
      <c r="L531" s="3030">
        <v>460</v>
      </c>
      <c r="M531" s="3030">
        <v>455</v>
      </c>
      <c r="N531" s="3030">
        <v>455</v>
      </c>
      <c r="O531" s="3030"/>
      <c r="P531" s="3030"/>
      <c r="Q531" s="3030"/>
      <c r="R531" s="3030"/>
      <c r="S531" s="3030"/>
      <c r="T531" s="3030"/>
      <c r="U531" s="3030"/>
      <c r="V531" s="3030"/>
      <c r="W531" s="3030"/>
      <c r="X531" s="2983">
        <f t="shared" si="154"/>
        <v>1800</v>
      </c>
      <c r="Y531" s="2916"/>
      <c r="Z531" s="2916">
        <f>SUM(Z532,Z530)</f>
        <v>993</v>
      </c>
      <c r="AA531" s="2916">
        <f>SUM(AA532,AA530)</f>
        <v>522</v>
      </c>
      <c r="AB531" s="2916"/>
      <c r="AC531" s="2916"/>
      <c r="AD531" s="2916"/>
      <c r="AE531" s="2916">
        <f>SUM(AE532,AE530)</f>
        <v>48</v>
      </c>
      <c r="AF531" s="2916"/>
      <c r="AG531" s="2916">
        <f t="shared" ref="AG531:AO531" si="159">SUM(AG532,AG530)</f>
        <v>53</v>
      </c>
      <c r="AH531" s="2916">
        <f t="shared" si="159"/>
        <v>100</v>
      </c>
      <c r="AI531" s="2916">
        <f t="shared" si="159"/>
        <v>97</v>
      </c>
      <c r="AJ531" s="2916">
        <f t="shared" si="159"/>
        <v>50</v>
      </c>
      <c r="AK531" s="2916">
        <f t="shared" si="159"/>
        <v>50</v>
      </c>
      <c r="AL531" s="2916">
        <f t="shared" si="159"/>
        <v>73</v>
      </c>
      <c r="AM531" s="2916">
        <f t="shared" si="159"/>
        <v>807</v>
      </c>
      <c r="AN531" s="2916">
        <f t="shared" si="159"/>
        <v>465</v>
      </c>
      <c r="AO531" s="2916">
        <f t="shared" si="159"/>
        <v>49</v>
      </c>
      <c r="AP531" s="2916"/>
      <c r="AQ531" s="2916">
        <f>SUM(AQ532,AQ530)</f>
        <v>43</v>
      </c>
      <c r="AR531" s="2916">
        <f>SUM(AR532,AR530)</f>
        <v>67</v>
      </c>
      <c r="AS531" s="2916">
        <f>SUM(AS532,AS530)</f>
        <v>110</v>
      </c>
      <c r="AT531" s="2916">
        <f>SUM(AT532,AT530)</f>
        <v>73</v>
      </c>
      <c r="AU531" s="2916"/>
      <c r="AV531" s="2916"/>
      <c r="AW531" s="2916"/>
      <c r="AX531" s="2891"/>
      <c r="AY531" s="3103">
        <f t="shared" si="152"/>
        <v>0</v>
      </c>
    </row>
    <row r="532" spans="1:51" ht="18" x14ac:dyDescent="0.2">
      <c r="A532" s="2909"/>
      <c r="B532" s="2892"/>
      <c r="C532" s="2901"/>
      <c r="D532" s="2957"/>
      <c r="E532" s="2882"/>
      <c r="F532" s="2957"/>
      <c r="G532" s="3129" t="s">
        <v>1274</v>
      </c>
      <c r="H532" s="3118" t="s">
        <v>3320</v>
      </c>
      <c r="I532" s="3130" t="s">
        <v>669</v>
      </c>
      <c r="J532" s="2983">
        <v>1500</v>
      </c>
      <c r="K532" s="3030">
        <v>360</v>
      </c>
      <c r="L532" s="3030">
        <v>380</v>
      </c>
      <c r="M532" s="3030">
        <v>380</v>
      </c>
      <c r="N532" s="3030">
        <v>380</v>
      </c>
      <c r="O532" s="3030"/>
      <c r="P532" s="3030"/>
      <c r="Q532" s="3030"/>
      <c r="R532" s="3030"/>
      <c r="S532" s="3030"/>
      <c r="T532" s="3030"/>
      <c r="U532" s="3030"/>
      <c r="V532" s="3030"/>
      <c r="W532" s="3030"/>
      <c r="X532" s="2983">
        <f t="shared" si="154"/>
        <v>1500</v>
      </c>
      <c r="Y532" s="2916"/>
      <c r="Z532" s="2916">
        <f>SUM(AA532:AL532)</f>
        <v>813</v>
      </c>
      <c r="AA532" s="2916">
        <v>342</v>
      </c>
      <c r="AB532" s="2916"/>
      <c r="AC532" s="2916"/>
      <c r="AD532" s="2916"/>
      <c r="AE532" s="2916">
        <v>48</v>
      </c>
      <c r="AF532" s="2916"/>
      <c r="AG532" s="2916">
        <v>53</v>
      </c>
      <c r="AH532" s="2916">
        <v>100</v>
      </c>
      <c r="AI532" s="2916">
        <v>97</v>
      </c>
      <c r="AJ532" s="2916">
        <v>50</v>
      </c>
      <c r="AK532" s="2916">
        <v>50</v>
      </c>
      <c r="AL532" s="2916">
        <v>73</v>
      </c>
      <c r="AM532" s="2916">
        <f>SUM(AN532:AW532)</f>
        <v>687</v>
      </c>
      <c r="AN532" s="2916">
        <v>345</v>
      </c>
      <c r="AO532" s="2916">
        <v>49</v>
      </c>
      <c r="AP532" s="2916"/>
      <c r="AQ532" s="2916">
        <v>43</v>
      </c>
      <c r="AR532" s="2916">
        <v>67</v>
      </c>
      <c r="AS532" s="2916">
        <v>110</v>
      </c>
      <c r="AT532" s="2916">
        <v>73</v>
      </c>
      <c r="AU532" s="2916"/>
      <c r="AV532" s="2916"/>
      <c r="AW532" s="2916"/>
      <c r="AX532" s="2891"/>
      <c r="AY532" s="3103">
        <f t="shared" si="152"/>
        <v>0</v>
      </c>
    </row>
    <row r="533" spans="1:51" s="3023" customFormat="1" ht="27" x14ac:dyDescent="0.2">
      <c r="A533" s="2909"/>
      <c r="B533" s="2892"/>
      <c r="C533" s="2883" t="s">
        <v>3321</v>
      </c>
      <c r="D533" s="2957" t="s">
        <v>3322</v>
      </c>
      <c r="E533" s="2882" t="s">
        <v>1988</v>
      </c>
      <c r="F533" s="2957" t="s">
        <v>2230</v>
      </c>
      <c r="G533" s="2981" t="s">
        <v>3323</v>
      </c>
      <c r="H533" s="2981" t="s">
        <v>2230</v>
      </c>
      <c r="I533" s="3131" t="s">
        <v>97</v>
      </c>
      <c r="J533" s="3009">
        <f>+J534</f>
        <v>226</v>
      </c>
      <c r="K533" s="3009">
        <f t="shared" ref="K533:AW533" si="160">+K534</f>
        <v>10</v>
      </c>
      <c r="L533" s="3009">
        <f t="shared" si="160"/>
        <v>60</v>
      </c>
      <c r="M533" s="3009">
        <f t="shared" si="160"/>
        <v>80</v>
      </c>
      <c r="N533" s="3009">
        <f t="shared" si="160"/>
        <v>76</v>
      </c>
      <c r="O533" s="3035">
        <v>125</v>
      </c>
      <c r="P533" s="3009">
        <v>771.44</v>
      </c>
      <c r="Q533" s="3009">
        <v>0</v>
      </c>
      <c r="R533" s="3009">
        <f t="shared" si="160"/>
        <v>0</v>
      </c>
      <c r="S533" s="3009">
        <f t="shared" si="160"/>
        <v>0</v>
      </c>
      <c r="T533" s="3009">
        <f t="shared" si="160"/>
        <v>0</v>
      </c>
      <c r="U533" s="2890">
        <f>+Q533-P533</f>
        <v>-771.44</v>
      </c>
      <c r="V533" s="3009">
        <f t="shared" si="160"/>
        <v>0</v>
      </c>
      <c r="W533" s="3035"/>
      <c r="X533" s="3020">
        <f t="shared" si="154"/>
        <v>226</v>
      </c>
      <c r="Y533" s="3035">
        <f t="shared" si="160"/>
        <v>0</v>
      </c>
      <c r="Z533" s="3035">
        <f t="shared" si="160"/>
        <v>121</v>
      </c>
      <c r="AA533" s="3035">
        <f t="shared" si="160"/>
        <v>37</v>
      </c>
      <c r="AB533" s="3035">
        <f t="shared" si="160"/>
        <v>5</v>
      </c>
      <c r="AC533" s="3035">
        <f t="shared" si="160"/>
        <v>4</v>
      </c>
      <c r="AD533" s="3035">
        <f t="shared" si="160"/>
        <v>4</v>
      </c>
      <c r="AE533" s="3035">
        <f t="shared" si="160"/>
        <v>6</v>
      </c>
      <c r="AF533" s="3035">
        <f t="shared" si="160"/>
        <v>5</v>
      </c>
      <c r="AG533" s="3035">
        <f t="shared" si="160"/>
        <v>9</v>
      </c>
      <c r="AH533" s="3035">
        <f t="shared" si="160"/>
        <v>11</v>
      </c>
      <c r="AI533" s="3035">
        <f t="shared" si="160"/>
        <v>12</v>
      </c>
      <c r="AJ533" s="3035">
        <f t="shared" si="160"/>
        <v>6</v>
      </c>
      <c r="AK533" s="3035">
        <f t="shared" si="160"/>
        <v>12</v>
      </c>
      <c r="AL533" s="3035">
        <f t="shared" si="160"/>
        <v>10</v>
      </c>
      <c r="AM533" s="3035">
        <f t="shared" si="160"/>
        <v>105</v>
      </c>
      <c r="AN533" s="3035">
        <f t="shared" si="160"/>
        <v>40</v>
      </c>
      <c r="AO533" s="3035">
        <f t="shared" si="160"/>
        <v>8</v>
      </c>
      <c r="AP533" s="3035">
        <f t="shared" si="160"/>
        <v>3</v>
      </c>
      <c r="AQ533" s="3035">
        <f t="shared" si="160"/>
        <v>7</v>
      </c>
      <c r="AR533" s="3035">
        <f t="shared" si="160"/>
        <v>10</v>
      </c>
      <c r="AS533" s="3035">
        <f t="shared" si="160"/>
        <v>15</v>
      </c>
      <c r="AT533" s="3035">
        <f t="shared" si="160"/>
        <v>8</v>
      </c>
      <c r="AU533" s="3035">
        <f t="shared" si="160"/>
        <v>5</v>
      </c>
      <c r="AV533" s="3035">
        <f t="shared" si="160"/>
        <v>4</v>
      </c>
      <c r="AW533" s="3035">
        <f t="shared" si="160"/>
        <v>5</v>
      </c>
      <c r="AX533" s="3074">
        <v>226</v>
      </c>
      <c r="AY533" s="3055">
        <f t="shared" si="152"/>
        <v>0</v>
      </c>
    </row>
    <row r="534" spans="1:51" ht="29.25" customHeight="1" x14ac:dyDescent="0.2">
      <c r="A534" s="2944"/>
      <c r="B534" s="2901"/>
      <c r="C534" s="2901"/>
      <c r="D534" s="2957"/>
      <c r="E534" s="2882"/>
      <c r="F534" s="2957"/>
      <c r="G534" s="3129" t="s">
        <v>1988</v>
      </c>
      <c r="H534" s="3118" t="s">
        <v>3324</v>
      </c>
      <c r="I534" s="3132"/>
      <c r="J534" s="3133">
        <v>226</v>
      </c>
      <c r="K534" s="3059">
        <v>10</v>
      </c>
      <c r="L534" s="3059">
        <v>60</v>
      </c>
      <c r="M534" s="3059">
        <v>80</v>
      </c>
      <c r="N534" s="3059">
        <v>76</v>
      </c>
      <c r="O534" s="3059"/>
      <c r="P534" s="3059"/>
      <c r="Q534" s="3059"/>
      <c r="R534" s="3059"/>
      <c r="S534" s="3059"/>
      <c r="T534" s="3059"/>
      <c r="U534" s="3059"/>
      <c r="V534" s="3059"/>
      <c r="W534" s="3059"/>
      <c r="X534" s="2983">
        <f t="shared" si="154"/>
        <v>226</v>
      </c>
      <c r="Y534" s="3072"/>
      <c r="Z534" s="3072">
        <f>SUM(AA534:AL534)</f>
        <v>121</v>
      </c>
      <c r="AA534" s="3068">
        <v>37</v>
      </c>
      <c r="AB534" s="3068">
        <v>5</v>
      </c>
      <c r="AC534" s="3068">
        <v>4</v>
      </c>
      <c r="AD534" s="3068">
        <v>4</v>
      </c>
      <c r="AE534" s="3068">
        <v>6</v>
      </c>
      <c r="AF534" s="3068">
        <v>5</v>
      </c>
      <c r="AG534" s="3068">
        <v>9</v>
      </c>
      <c r="AH534" s="3068">
        <v>11</v>
      </c>
      <c r="AI534" s="3068">
        <v>12</v>
      </c>
      <c r="AJ534" s="3068">
        <v>6</v>
      </c>
      <c r="AK534" s="3068">
        <v>12</v>
      </c>
      <c r="AL534" s="3068">
        <v>10</v>
      </c>
      <c r="AM534" s="3072">
        <f>SUM(AN534:AW534)</f>
        <v>105</v>
      </c>
      <c r="AN534" s="3068">
        <v>40</v>
      </c>
      <c r="AO534" s="3068">
        <v>8</v>
      </c>
      <c r="AP534" s="3068">
        <v>3</v>
      </c>
      <c r="AQ534" s="3068">
        <v>7</v>
      </c>
      <c r="AR534" s="3068">
        <v>10</v>
      </c>
      <c r="AS534" s="3068">
        <v>15</v>
      </c>
      <c r="AT534" s="3068">
        <v>8</v>
      </c>
      <c r="AU534" s="3068">
        <v>5</v>
      </c>
      <c r="AV534" s="3068">
        <v>4</v>
      </c>
      <c r="AW534" s="3068">
        <v>5</v>
      </c>
      <c r="AX534" s="3134"/>
      <c r="AY534" s="3103">
        <f t="shared" si="152"/>
        <v>0</v>
      </c>
    </row>
    <row r="535" spans="1:51" s="3023" customFormat="1" ht="72" x14ac:dyDescent="0.2">
      <c r="A535" s="2947" t="s">
        <v>294</v>
      </c>
      <c r="B535" s="2957" t="s">
        <v>1282</v>
      </c>
      <c r="C535" s="2883">
        <v>3000360</v>
      </c>
      <c r="D535" s="2884" t="s">
        <v>1283</v>
      </c>
      <c r="E535" s="3135">
        <v>5003060</v>
      </c>
      <c r="F535" s="3120" t="s">
        <v>1284</v>
      </c>
      <c r="G535" s="2981" t="s">
        <v>3325</v>
      </c>
      <c r="H535" s="3136" t="s">
        <v>1284</v>
      </c>
      <c r="I535" s="3099" t="s">
        <v>73</v>
      </c>
      <c r="J535" s="3009">
        <f>+J536</f>
        <v>84</v>
      </c>
      <c r="K535" s="3009">
        <f>+K536</f>
        <v>10</v>
      </c>
      <c r="L535" s="3009">
        <f>+L536</f>
        <v>68</v>
      </c>
      <c r="M535" s="3009">
        <f>+M536</f>
        <v>6</v>
      </c>
      <c r="N535" s="3009">
        <f>+N536</f>
        <v>0</v>
      </c>
      <c r="O535" s="3020">
        <v>122</v>
      </c>
      <c r="P535" s="3117">
        <v>206387.51</v>
      </c>
      <c r="Q535" s="2890">
        <v>0</v>
      </c>
      <c r="R535" s="3117">
        <v>0</v>
      </c>
      <c r="S535" s="3117">
        <v>0</v>
      </c>
      <c r="T535" s="3117">
        <v>0</v>
      </c>
      <c r="U535" s="2890">
        <f>+Q535-P535</f>
        <v>-206387.51</v>
      </c>
      <c r="V535" s="3117">
        <v>0</v>
      </c>
      <c r="W535" s="3020"/>
      <c r="X535" s="3020">
        <f t="shared" si="154"/>
        <v>84</v>
      </c>
      <c r="Y535" s="3035">
        <f t="shared" ref="Y535:AW535" si="161">+Y536</f>
        <v>0</v>
      </c>
      <c r="Z535" s="3035">
        <f t="shared" si="161"/>
        <v>43</v>
      </c>
      <c r="AA535" s="3035">
        <f t="shared" si="161"/>
        <v>6</v>
      </c>
      <c r="AB535" s="3035">
        <f t="shared" si="161"/>
        <v>2</v>
      </c>
      <c r="AC535" s="3035">
        <f t="shared" si="161"/>
        <v>3</v>
      </c>
      <c r="AD535" s="3035">
        <f t="shared" si="161"/>
        <v>2</v>
      </c>
      <c r="AE535" s="3035">
        <f t="shared" si="161"/>
        <v>3</v>
      </c>
      <c r="AF535" s="3035">
        <f t="shared" si="161"/>
        <v>3</v>
      </c>
      <c r="AG535" s="3035">
        <f t="shared" si="161"/>
        <v>5</v>
      </c>
      <c r="AH535" s="3035">
        <f t="shared" si="161"/>
        <v>4</v>
      </c>
      <c r="AI535" s="3035">
        <f t="shared" si="161"/>
        <v>5</v>
      </c>
      <c r="AJ535" s="3035">
        <f t="shared" si="161"/>
        <v>4</v>
      </c>
      <c r="AK535" s="3035">
        <f t="shared" si="161"/>
        <v>3</v>
      </c>
      <c r="AL535" s="3035">
        <f t="shared" si="161"/>
        <v>3</v>
      </c>
      <c r="AM535" s="3035">
        <f t="shared" si="161"/>
        <v>41</v>
      </c>
      <c r="AN535" s="3035">
        <f t="shared" si="161"/>
        <v>9</v>
      </c>
      <c r="AO535" s="3035">
        <f t="shared" si="161"/>
        <v>4</v>
      </c>
      <c r="AP535" s="3035">
        <f t="shared" si="161"/>
        <v>2</v>
      </c>
      <c r="AQ535" s="3035">
        <f t="shared" si="161"/>
        <v>3</v>
      </c>
      <c r="AR535" s="3035">
        <f t="shared" si="161"/>
        <v>5</v>
      </c>
      <c r="AS535" s="3035">
        <f t="shared" si="161"/>
        <v>7</v>
      </c>
      <c r="AT535" s="3035">
        <f t="shared" si="161"/>
        <v>5</v>
      </c>
      <c r="AU535" s="3035">
        <f t="shared" si="161"/>
        <v>2</v>
      </c>
      <c r="AV535" s="3035">
        <f t="shared" si="161"/>
        <v>2</v>
      </c>
      <c r="AW535" s="3035">
        <f t="shared" si="161"/>
        <v>2</v>
      </c>
      <c r="AX535" s="3074">
        <v>88</v>
      </c>
      <c r="AY535" s="3055">
        <f t="shared" si="152"/>
        <v>0</v>
      </c>
    </row>
    <row r="536" spans="1:51" ht="63" x14ac:dyDescent="0.2">
      <c r="A536" s="2947"/>
      <c r="B536" s="2957"/>
      <c r="C536" s="2892"/>
      <c r="D536" s="2893"/>
      <c r="E536" s="3137"/>
      <c r="F536" s="3121"/>
      <c r="G536" s="3118" t="s">
        <v>1285</v>
      </c>
      <c r="H536" s="3118" t="s">
        <v>3326</v>
      </c>
      <c r="I536" s="2919" t="s">
        <v>2169</v>
      </c>
      <c r="J536" s="3138">
        <v>84</v>
      </c>
      <c r="K536" s="2928">
        <v>10</v>
      </c>
      <c r="L536" s="2928">
        <v>68</v>
      </c>
      <c r="M536" s="2928">
        <v>6</v>
      </c>
      <c r="N536" s="2928">
        <v>0</v>
      </c>
      <c r="O536" s="3030"/>
      <c r="P536" s="3030"/>
      <c r="Q536" s="3030"/>
      <c r="R536" s="3030"/>
      <c r="S536" s="3030"/>
      <c r="T536" s="3030"/>
      <c r="U536" s="3030"/>
      <c r="V536" s="3030"/>
      <c r="W536" s="3030"/>
      <c r="X536" s="2983">
        <f t="shared" si="154"/>
        <v>84</v>
      </c>
      <c r="Y536" s="3139"/>
      <c r="Z536" s="3072">
        <f>SUM(AA536:AL536)</f>
        <v>43</v>
      </c>
      <c r="AA536" s="3058">
        <v>6</v>
      </c>
      <c r="AB536" s="3058">
        <v>2</v>
      </c>
      <c r="AC536" s="3058">
        <v>3</v>
      </c>
      <c r="AD536" s="3058">
        <v>2</v>
      </c>
      <c r="AE536" s="3058">
        <v>3</v>
      </c>
      <c r="AF536" s="3058">
        <v>3</v>
      </c>
      <c r="AG536" s="3058">
        <v>5</v>
      </c>
      <c r="AH536" s="3058">
        <v>4</v>
      </c>
      <c r="AI536" s="3058">
        <v>5</v>
      </c>
      <c r="AJ536" s="3058">
        <v>4</v>
      </c>
      <c r="AK536" s="3058">
        <v>3</v>
      </c>
      <c r="AL536" s="3058">
        <v>3</v>
      </c>
      <c r="AM536" s="3072">
        <f>SUM(AN536:AW536)</f>
        <v>41</v>
      </c>
      <c r="AN536" s="3058">
        <v>9</v>
      </c>
      <c r="AO536" s="3058">
        <v>4</v>
      </c>
      <c r="AP536" s="3058">
        <v>2</v>
      </c>
      <c r="AQ536" s="3058">
        <v>3</v>
      </c>
      <c r="AR536" s="3058">
        <v>5</v>
      </c>
      <c r="AS536" s="3058">
        <v>7</v>
      </c>
      <c r="AT536" s="3058">
        <v>5</v>
      </c>
      <c r="AU536" s="3058">
        <v>2</v>
      </c>
      <c r="AV536" s="3058">
        <v>2</v>
      </c>
      <c r="AW536" s="3058">
        <v>2</v>
      </c>
      <c r="AX536" s="2891"/>
      <c r="AY536" s="3103">
        <f t="shared" si="152"/>
        <v>0</v>
      </c>
    </row>
    <row r="537" spans="1:51" ht="36" x14ac:dyDescent="0.2">
      <c r="A537" s="2947"/>
      <c r="B537" s="2957"/>
      <c r="C537" s="2892"/>
      <c r="D537" s="2893"/>
      <c r="E537" s="3137"/>
      <c r="F537" s="3121"/>
      <c r="G537" s="3118" t="s">
        <v>1287</v>
      </c>
      <c r="H537" s="3118" t="s">
        <v>3327</v>
      </c>
      <c r="I537" s="2919" t="s">
        <v>2777</v>
      </c>
      <c r="J537" s="2924">
        <v>216</v>
      </c>
      <c r="K537" s="2923">
        <v>0</v>
      </c>
      <c r="L537" s="2923">
        <v>156</v>
      </c>
      <c r="M537" s="2923">
        <v>60</v>
      </c>
      <c r="N537" s="2923">
        <v>0</v>
      </c>
      <c r="O537" s="3030"/>
      <c r="P537" s="3030"/>
      <c r="Q537" s="3030"/>
      <c r="R537" s="3030"/>
      <c r="S537" s="3030"/>
      <c r="T537" s="3030"/>
      <c r="U537" s="3030"/>
      <c r="V537" s="3030"/>
      <c r="W537" s="3030"/>
      <c r="X537" s="2983">
        <f t="shared" si="154"/>
        <v>216</v>
      </c>
      <c r="Y537" s="3140"/>
      <c r="Z537" s="3072">
        <f>SUM(AA537:AL537)</f>
        <v>115</v>
      </c>
      <c r="AA537" s="3058">
        <v>30</v>
      </c>
      <c r="AB537" s="3058">
        <v>4</v>
      </c>
      <c r="AC537" s="3058">
        <v>4</v>
      </c>
      <c r="AD537" s="3058">
        <v>4</v>
      </c>
      <c r="AE537" s="3058">
        <v>6</v>
      </c>
      <c r="AF537" s="3058">
        <v>5</v>
      </c>
      <c r="AG537" s="3058">
        <v>10</v>
      </c>
      <c r="AH537" s="3058">
        <v>15</v>
      </c>
      <c r="AI537" s="3058">
        <v>12</v>
      </c>
      <c r="AJ537" s="3058">
        <v>7</v>
      </c>
      <c r="AK537" s="3058">
        <v>8</v>
      </c>
      <c r="AL537" s="3058">
        <v>10</v>
      </c>
      <c r="AM537" s="3072">
        <f>SUM(AN537:AW537)</f>
        <v>101</v>
      </c>
      <c r="AN537" s="3058">
        <v>35</v>
      </c>
      <c r="AO537" s="3058">
        <v>8</v>
      </c>
      <c r="AP537" s="3058">
        <v>5</v>
      </c>
      <c r="AQ537" s="3058">
        <v>6</v>
      </c>
      <c r="AR537" s="3058">
        <v>10</v>
      </c>
      <c r="AS537" s="3058">
        <v>15</v>
      </c>
      <c r="AT537" s="3058">
        <v>9</v>
      </c>
      <c r="AU537" s="3058">
        <v>6</v>
      </c>
      <c r="AV537" s="3058">
        <v>3</v>
      </c>
      <c r="AW537" s="3058">
        <v>4</v>
      </c>
      <c r="AX537" s="2891"/>
      <c r="AY537" s="3103">
        <f t="shared" si="152"/>
        <v>0</v>
      </c>
    </row>
    <row r="538" spans="1:51" ht="81" x14ac:dyDescent="0.2">
      <c r="A538" s="2947"/>
      <c r="B538" s="2957"/>
      <c r="C538" s="2901"/>
      <c r="D538" s="2902"/>
      <c r="E538" s="3141"/>
      <c r="F538" s="3124"/>
      <c r="G538" s="3118" t="s">
        <v>1289</v>
      </c>
      <c r="H538" s="3118" t="s">
        <v>3328</v>
      </c>
      <c r="I538" s="2919" t="s">
        <v>2779</v>
      </c>
      <c r="J538" s="2924">
        <v>84</v>
      </c>
      <c r="K538" s="2923">
        <v>0</v>
      </c>
      <c r="L538" s="2923">
        <v>50</v>
      </c>
      <c r="M538" s="2923">
        <v>34</v>
      </c>
      <c r="N538" s="2923">
        <v>0</v>
      </c>
      <c r="O538" s="3030"/>
      <c r="P538" s="3030"/>
      <c r="Q538" s="3030"/>
      <c r="R538" s="3030"/>
      <c r="S538" s="3030"/>
      <c r="T538" s="3030"/>
      <c r="U538" s="3030"/>
      <c r="V538" s="3030"/>
      <c r="W538" s="3030"/>
      <c r="X538" s="2983">
        <f t="shared" si="154"/>
        <v>84</v>
      </c>
      <c r="Y538" s="3140"/>
      <c r="Z538" s="3072">
        <f>SUM(AA538:AL538)</f>
        <v>43</v>
      </c>
      <c r="AA538" s="3058">
        <v>6</v>
      </c>
      <c r="AB538" s="3058">
        <v>2</v>
      </c>
      <c r="AC538" s="3058">
        <v>3</v>
      </c>
      <c r="AD538" s="3058">
        <v>2</v>
      </c>
      <c r="AE538" s="3058">
        <v>3</v>
      </c>
      <c r="AF538" s="3058">
        <v>3</v>
      </c>
      <c r="AG538" s="3058">
        <v>5</v>
      </c>
      <c r="AH538" s="3058">
        <v>4</v>
      </c>
      <c r="AI538" s="3058">
        <v>5</v>
      </c>
      <c r="AJ538" s="3058">
        <v>4</v>
      </c>
      <c r="AK538" s="3058">
        <v>3</v>
      </c>
      <c r="AL538" s="3058">
        <v>3</v>
      </c>
      <c r="AM538" s="3072">
        <f>SUM(AN538:AW538)</f>
        <v>41</v>
      </c>
      <c r="AN538" s="3058">
        <v>9</v>
      </c>
      <c r="AO538" s="3058">
        <v>4</v>
      </c>
      <c r="AP538" s="3058">
        <v>2</v>
      </c>
      <c r="AQ538" s="3058">
        <v>3</v>
      </c>
      <c r="AR538" s="3058">
        <v>5</v>
      </c>
      <c r="AS538" s="3058">
        <v>7</v>
      </c>
      <c r="AT538" s="3058">
        <v>5</v>
      </c>
      <c r="AU538" s="3058">
        <v>2</v>
      </c>
      <c r="AV538" s="3058">
        <v>2</v>
      </c>
      <c r="AW538" s="3058">
        <v>2</v>
      </c>
      <c r="AX538" s="2891"/>
      <c r="AY538" s="3103">
        <f t="shared" si="152"/>
        <v>0</v>
      </c>
    </row>
    <row r="539" spans="1:51" s="3023" customFormat="1" ht="61.5" customHeight="1" x14ac:dyDescent="0.2">
      <c r="A539" s="2947"/>
      <c r="B539" s="2957"/>
      <c r="C539" s="2883">
        <v>3000361</v>
      </c>
      <c r="D539" s="2884" t="s">
        <v>1291</v>
      </c>
      <c r="E539" s="3135">
        <v>5003061</v>
      </c>
      <c r="F539" s="3120" t="s">
        <v>1292</v>
      </c>
      <c r="G539" s="2981" t="s">
        <v>3329</v>
      </c>
      <c r="H539" s="2981" t="s">
        <v>3330</v>
      </c>
      <c r="I539" s="2887" t="s">
        <v>82</v>
      </c>
      <c r="J539" s="3009">
        <f>+J540</f>
        <v>2067</v>
      </c>
      <c r="K539" s="3009">
        <f>+K540</f>
        <v>400</v>
      </c>
      <c r="L539" s="3009">
        <f>+L540</f>
        <v>550</v>
      </c>
      <c r="M539" s="3009">
        <f>+M540</f>
        <v>550</v>
      </c>
      <c r="N539" s="3009">
        <f>+N540</f>
        <v>567</v>
      </c>
      <c r="O539" s="3020">
        <v>84</v>
      </c>
      <c r="P539" s="3117">
        <v>30608.63</v>
      </c>
      <c r="Q539" s="2890">
        <v>1141</v>
      </c>
      <c r="R539" s="3117">
        <v>0</v>
      </c>
      <c r="S539" s="3117">
        <v>0</v>
      </c>
      <c r="T539" s="3117">
        <v>0</v>
      </c>
      <c r="U539" s="2890">
        <f>+Q539-P539</f>
        <v>-29467.63</v>
      </c>
      <c r="V539" s="3117">
        <v>0</v>
      </c>
      <c r="W539" s="3020"/>
      <c r="X539" s="3020">
        <f t="shared" si="154"/>
        <v>2067</v>
      </c>
      <c r="Y539" s="3035">
        <f t="shared" ref="Y539:AW539" si="162">+Y540</f>
        <v>0</v>
      </c>
      <c r="Z539" s="3035">
        <f t="shared" si="162"/>
        <v>1130</v>
      </c>
      <c r="AA539" s="3035">
        <f t="shared" si="162"/>
        <v>240</v>
      </c>
      <c r="AB539" s="3035">
        <f t="shared" si="162"/>
        <v>60</v>
      </c>
      <c r="AC539" s="3035">
        <f t="shared" si="162"/>
        <v>61</v>
      </c>
      <c r="AD539" s="3035">
        <f t="shared" si="162"/>
        <v>61</v>
      </c>
      <c r="AE539" s="3035">
        <f t="shared" si="162"/>
        <v>84</v>
      </c>
      <c r="AF539" s="3035">
        <f t="shared" si="162"/>
        <v>84</v>
      </c>
      <c r="AG539" s="3035">
        <f t="shared" si="162"/>
        <v>84</v>
      </c>
      <c r="AH539" s="3035">
        <f t="shared" si="162"/>
        <v>120</v>
      </c>
      <c r="AI539" s="3035">
        <f t="shared" si="162"/>
        <v>84</v>
      </c>
      <c r="AJ539" s="3035">
        <f t="shared" si="162"/>
        <v>84</v>
      </c>
      <c r="AK539" s="3035">
        <f t="shared" si="162"/>
        <v>84</v>
      </c>
      <c r="AL539" s="3035">
        <f t="shared" si="162"/>
        <v>84</v>
      </c>
      <c r="AM539" s="3035">
        <f t="shared" si="162"/>
        <v>937</v>
      </c>
      <c r="AN539" s="3035">
        <f t="shared" si="162"/>
        <v>240</v>
      </c>
      <c r="AO539" s="3035">
        <f t="shared" si="162"/>
        <v>84</v>
      </c>
      <c r="AP539" s="3035">
        <f t="shared" si="162"/>
        <v>60</v>
      </c>
      <c r="AQ539" s="3035">
        <f t="shared" si="162"/>
        <v>84</v>
      </c>
      <c r="AR539" s="3035">
        <f t="shared" si="162"/>
        <v>84</v>
      </c>
      <c r="AS539" s="3035">
        <f t="shared" si="162"/>
        <v>120</v>
      </c>
      <c r="AT539" s="3035">
        <f t="shared" si="162"/>
        <v>84</v>
      </c>
      <c r="AU539" s="3035">
        <f t="shared" si="162"/>
        <v>61</v>
      </c>
      <c r="AV539" s="3035">
        <f t="shared" si="162"/>
        <v>60</v>
      </c>
      <c r="AW539" s="3035">
        <f t="shared" si="162"/>
        <v>60</v>
      </c>
      <c r="AX539" s="3074">
        <v>2067</v>
      </c>
      <c r="AY539" s="3055">
        <f t="shared" si="152"/>
        <v>0</v>
      </c>
    </row>
    <row r="540" spans="1:51" ht="72" x14ac:dyDescent="0.2">
      <c r="A540" s="2947"/>
      <c r="B540" s="2957"/>
      <c r="C540" s="2901"/>
      <c r="D540" s="2902"/>
      <c r="E540" s="3141"/>
      <c r="F540" s="3124"/>
      <c r="G540" s="3118" t="s">
        <v>1293</v>
      </c>
      <c r="H540" s="3118" t="s">
        <v>3331</v>
      </c>
      <c r="I540" s="2903"/>
      <c r="J540" s="3138">
        <v>2067</v>
      </c>
      <c r="K540" s="2928">
        <v>400</v>
      </c>
      <c r="L540" s="2928">
        <v>550</v>
      </c>
      <c r="M540" s="2928">
        <v>550</v>
      </c>
      <c r="N540" s="2928">
        <v>567</v>
      </c>
      <c r="O540" s="3030"/>
      <c r="P540" s="3030"/>
      <c r="Q540" s="3030"/>
      <c r="R540" s="3030"/>
      <c r="S540" s="3030"/>
      <c r="T540" s="3030"/>
      <c r="U540" s="3030"/>
      <c r="V540" s="3030"/>
      <c r="W540" s="3030"/>
      <c r="X540" s="2983">
        <f t="shared" si="154"/>
        <v>2067</v>
      </c>
      <c r="Y540" s="3142"/>
      <c r="Z540" s="3072">
        <f>SUM(AA540:AL540)</f>
        <v>1130</v>
      </c>
      <c r="AA540" s="3143">
        <v>240</v>
      </c>
      <c r="AB540" s="3143">
        <v>60</v>
      </c>
      <c r="AC540" s="3143">
        <v>61</v>
      </c>
      <c r="AD540" s="3143">
        <v>61</v>
      </c>
      <c r="AE540" s="3143">
        <v>84</v>
      </c>
      <c r="AF540" s="3143">
        <v>84</v>
      </c>
      <c r="AG540" s="3143">
        <v>84</v>
      </c>
      <c r="AH540" s="3143">
        <v>120</v>
      </c>
      <c r="AI540" s="3143">
        <v>84</v>
      </c>
      <c r="AJ540" s="3143">
        <v>84</v>
      </c>
      <c r="AK540" s="3143">
        <v>84</v>
      </c>
      <c r="AL540" s="3143">
        <v>84</v>
      </c>
      <c r="AM540" s="3072">
        <f>SUM(AN540:AW540)</f>
        <v>937</v>
      </c>
      <c r="AN540" s="3143">
        <v>240</v>
      </c>
      <c r="AO540" s="3143">
        <v>84</v>
      </c>
      <c r="AP540" s="3143">
        <v>60</v>
      </c>
      <c r="AQ540" s="3143">
        <v>84</v>
      </c>
      <c r="AR540" s="3143">
        <v>84</v>
      </c>
      <c r="AS540" s="3143">
        <v>120</v>
      </c>
      <c r="AT540" s="3143">
        <v>84</v>
      </c>
      <c r="AU540" s="3143">
        <v>61</v>
      </c>
      <c r="AV540" s="3143">
        <v>60</v>
      </c>
      <c r="AW540" s="3143">
        <v>60</v>
      </c>
      <c r="AX540" s="2891"/>
      <c r="AY540" s="3103">
        <f t="shared" si="152"/>
        <v>0</v>
      </c>
    </row>
    <row r="541" spans="1:51" s="3023" customFormat="1" ht="54" x14ac:dyDescent="0.2">
      <c r="A541" s="2947"/>
      <c r="B541" s="2957"/>
      <c r="C541" s="2883">
        <v>3000362</v>
      </c>
      <c r="D541" s="2884" t="s">
        <v>1295</v>
      </c>
      <c r="E541" s="3135">
        <v>5003062</v>
      </c>
      <c r="F541" s="3120" t="s">
        <v>1296</v>
      </c>
      <c r="G541" s="2981" t="s">
        <v>3332</v>
      </c>
      <c r="H541" s="2981" t="s">
        <v>3333</v>
      </c>
      <c r="I541" s="2887" t="s">
        <v>57</v>
      </c>
      <c r="J541" s="3009">
        <f>+J542</f>
        <v>2</v>
      </c>
      <c r="K541" s="3009">
        <f>+K542</f>
        <v>0</v>
      </c>
      <c r="L541" s="3009">
        <f>+L542</f>
        <v>0</v>
      </c>
      <c r="M541" s="3009">
        <f>+M542</f>
        <v>2</v>
      </c>
      <c r="N541" s="3009">
        <f>+N542</f>
        <v>0</v>
      </c>
      <c r="O541" s="3020">
        <v>123</v>
      </c>
      <c r="P541" s="3117">
        <v>25751.200000000001</v>
      </c>
      <c r="Q541" s="2890">
        <v>0</v>
      </c>
      <c r="R541" s="3117">
        <v>0</v>
      </c>
      <c r="S541" s="3117">
        <v>0</v>
      </c>
      <c r="T541" s="3117">
        <v>0</v>
      </c>
      <c r="U541" s="2890">
        <f>+Q541-P541</f>
        <v>-25751.200000000001</v>
      </c>
      <c r="V541" s="3117">
        <v>0</v>
      </c>
      <c r="W541" s="3020"/>
      <c r="X541" s="3020">
        <f t="shared" si="154"/>
        <v>2</v>
      </c>
      <c r="Y541" s="3035">
        <f t="shared" ref="Y541:AW541" si="163">+Y542</f>
        <v>0</v>
      </c>
      <c r="Z541" s="3035">
        <f t="shared" si="163"/>
        <v>1</v>
      </c>
      <c r="AA541" s="3035">
        <f t="shared" si="163"/>
        <v>1</v>
      </c>
      <c r="AB541" s="3035">
        <f t="shared" si="163"/>
        <v>0</v>
      </c>
      <c r="AC541" s="3035">
        <f t="shared" si="163"/>
        <v>0</v>
      </c>
      <c r="AD541" s="3035">
        <f t="shared" si="163"/>
        <v>0</v>
      </c>
      <c r="AE541" s="3035">
        <f t="shared" si="163"/>
        <v>0</v>
      </c>
      <c r="AF541" s="3035">
        <f t="shared" si="163"/>
        <v>0</v>
      </c>
      <c r="AG541" s="3035">
        <f t="shared" si="163"/>
        <v>0</v>
      </c>
      <c r="AH541" s="3035">
        <f t="shared" si="163"/>
        <v>0</v>
      </c>
      <c r="AI541" s="3035">
        <f t="shared" si="163"/>
        <v>0</v>
      </c>
      <c r="AJ541" s="3035">
        <f t="shared" si="163"/>
        <v>0</v>
      </c>
      <c r="AK541" s="3035">
        <f t="shared" si="163"/>
        <v>0</v>
      </c>
      <c r="AL541" s="3035">
        <f t="shared" si="163"/>
        <v>0</v>
      </c>
      <c r="AM541" s="3035">
        <f t="shared" si="163"/>
        <v>1</v>
      </c>
      <c r="AN541" s="3035">
        <f t="shared" si="163"/>
        <v>1</v>
      </c>
      <c r="AO541" s="3035">
        <f t="shared" si="163"/>
        <v>0</v>
      </c>
      <c r="AP541" s="3035">
        <f t="shared" si="163"/>
        <v>0</v>
      </c>
      <c r="AQ541" s="3035">
        <f t="shared" si="163"/>
        <v>0</v>
      </c>
      <c r="AR541" s="3035">
        <f t="shared" si="163"/>
        <v>0</v>
      </c>
      <c r="AS541" s="3035">
        <f t="shared" si="163"/>
        <v>0</v>
      </c>
      <c r="AT541" s="3035">
        <f t="shared" si="163"/>
        <v>0</v>
      </c>
      <c r="AU541" s="3035">
        <f t="shared" si="163"/>
        <v>0</v>
      </c>
      <c r="AV541" s="3035">
        <f t="shared" si="163"/>
        <v>0</v>
      </c>
      <c r="AW541" s="3035">
        <f t="shared" si="163"/>
        <v>0</v>
      </c>
      <c r="AX541" s="3074">
        <v>2</v>
      </c>
      <c r="AY541" s="3055">
        <f t="shared" si="152"/>
        <v>0</v>
      </c>
    </row>
    <row r="542" spans="1:51" ht="45" x14ac:dyDescent="0.2">
      <c r="A542" s="2947"/>
      <c r="B542" s="2957"/>
      <c r="C542" s="2892"/>
      <c r="D542" s="2893"/>
      <c r="E542" s="3137"/>
      <c r="F542" s="3121"/>
      <c r="G542" s="3118" t="s">
        <v>1297</v>
      </c>
      <c r="H542" s="3118" t="s">
        <v>3334</v>
      </c>
      <c r="I542" s="2903"/>
      <c r="J542" s="3144">
        <v>2</v>
      </c>
      <c r="K542" s="2923">
        <v>0</v>
      </c>
      <c r="L542" s="2923">
        <v>0</v>
      </c>
      <c r="M542" s="2923">
        <v>2</v>
      </c>
      <c r="N542" s="2923">
        <v>0</v>
      </c>
      <c r="O542" s="3030"/>
      <c r="P542" s="3030"/>
      <c r="Q542" s="3030"/>
      <c r="R542" s="3030"/>
      <c r="S542" s="3030"/>
      <c r="T542" s="3030"/>
      <c r="U542" s="3030"/>
      <c r="V542" s="3030"/>
      <c r="W542" s="3030"/>
      <c r="X542" s="2983">
        <f t="shared" si="154"/>
        <v>2</v>
      </c>
      <c r="Y542" s="3123"/>
      <c r="Z542" s="3072">
        <f>SUM(AA542:AL542)</f>
        <v>1</v>
      </c>
      <c r="AA542" s="2932">
        <v>1</v>
      </c>
      <c r="AB542" s="2932">
        <v>0</v>
      </c>
      <c r="AC542" s="2932">
        <v>0</v>
      </c>
      <c r="AD542" s="2932">
        <v>0</v>
      </c>
      <c r="AE542" s="2932">
        <v>0</v>
      </c>
      <c r="AF542" s="2932">
        <v>0</v>
      </c>
      <c r="AG542" s="2932">
        <v>0</v>
      </c>
      <c r="AH542" s="2932">
        <v>0</v>
      </c>
      <c r="AI542" s="2932">
        <v>0</v>
      </c>
      <c r="AJ542" s="2932">
        <v>0</v>
      </c>
      <c r="AK542" s="2932">
        <v>0</v>
      </c>
      <c r="AL542" s="2932">
        <v>0</v>
      </c>
      <c r="AM542" s="3072">
        <f>SUM(AN542:AW542)</f>
        <v>1</v>
      </c>
      <c r="AN542" s="2932">
        <v>1</v>
      </c>
      <c r="AO542" s="2932">
        <v>0</v>
      </c>
      <c r="AP542" s="2932">
        <v>0</v>
      </c>
      <c r="AQ542" s="2932">
        <v>0</v>
      </c>
      <c r="AR542" s="2932">
        <v>0</v>
      </c>
      <c r="AS542" s="2932">
        <v>0</v>
      </c>
      <c r="AT542" s="2932">
        <v>0</v>
      </c>
      <c r="AU542" s="2932">
        <v>0</v>
      </c>
      <c r="AV542" s="2932">
        <v>0</v>
      </c>
      <c r="AW542" s="2932">
        <v>0</v>
      </c>
      <c r="AX542" s="2891"/>
      <c r="AY542" s="3103">
        <f t="shared" si="152"/>
        <v>0</v>
      </c>
    </row>
    <row r="543" spans="1:51" ht="45" x14ac:dyDescent="0.2">
      <c r="A543" s="2947"/>
      <c r="B543" s="2957"/>
      <c r="C543" s="2901"/>
      <c r="D543" s="2902"/>
      <c r="E543" s="3141"/>
      <c r="F543" s="3124"/>
      <c r="G543" s="3118" t="s">
        <v>1299</v>
      </c>
      <c r="H543" s="3118" t="s">
        <v>3335</v>
      </c>
      <c r="I543" s="2919" t="s">
        <v>2766</v>
      </c>
      <c r="J543" s="2924">
        <v>2</v>
      </c>
      <c r="K543" s="2923">
        <v>0</v>
      </c>
      <c r="L543" s="2923">
        <v>0</v>
      </c>
      <c r="M543" s="2923">
        <v>2</v>
      </c>
      <c r="N543" s="2923">
        <v>0</v>
      </c>
      <c r="O543" s="3030"/>
      <c r="P543" s="3030"/>
      <c r="Q543" s="3030"/>
      <c r="R543" s="3030"/>
      <c r="S543" s="3030"/>
      <c r="T543" s="3030"/>
      <c r="U543" s="3030"/>
      <c r="V543" s="3030"/>
      <c r="W543" s="3030"/>
      <c r="X543" s="2983">
        <f t="shared" si="154"/>
        <v>2</v>
      </c>
      <c r="Y543" s="3123"/>
      <c r="Z543" s="3072">
        <f>SUM(AA543:AL543)</f>
        <v>1</v>
      </c>
      <c r="AA543" s="2932">
        <v>1</v>
      </c>
      <c r="AB543" s="2932">
        <v>0</v>
      </c>
      <c r="AC543" s="2932">
        <v>0</v>
      </c>
      <c r="AD543" s="2932">
        <v>0</v>
      </c>
      <c r="AE543" s="2932">
        <v>0</v>
      </c>
      <c r="AF543" s="2932">
        <v>0</v>
      </c>
      <c r="AG543" s="2932">
        <v>0</v>
      </c>
      <c r="AH543" s="2932">
        <v>0</v>
      </c>
      <c r="AI543" s="2932">
        <v>0</v>
      </c>
      <c r="AJ543" s="2932">
        <v>0</v>
      </c>
      <c r="AK543" s="2932">
        <v>0</v>
      </c>
      <c r="AL543" s="2932">
        <v>0</v>
      </c>
      <c r="AM543" s="3072">
        <f>SUM(AN543:AW543)</f>
        <v>1</v>
      </c>
      <c r="AN543" s="2932">
        <v>1</v>
      </c>
      <c r="AO543" s="2932">
        <v>0</v>
      </c>
      <c r="AP543" s="2932">
        <v>0</v>
      </c>
      <c r="AQ543" s="2932">
        <v>0</v>
      </c>
      <c r="AR543" s="2932">
        <v>0</v>
      </c>
      <c r="AS543" s="2932">
        <v>0</v>
      </c>
      <c r="AT543" s="2932">
        <v>0</v>
      </c>
      <c r="AU543" s="2932">
        <v>0</v>
      </c>
      <c r="AV543" s="2932">
        <v>0</v>
      </c>
      <c r="AW543" s="2932">
        <v>0</v>
      </c>
      <c r="AX543" s="2891"/>
      <c r="AY543" s="3103">
        <f t="shared" si="152"/>
        <v>0</v>
      </c>
    </row>
    <row r="544" spans="1:51" s="3023" customFormat="1" ht="60" customHeight="1" x14ac:dyDescent="0.2">
      <c r="A544" s="2947"/>
      <c r="B544" s="2957"/>
      <c r="C544" s="2883">
        <v>3000363</v>
      </c>
      <c r="D544" s="2884" t="s">
        <v>1301</v>
      </c>
      <c r="E544" s="3135">
        <v>5003063</v>
      </c>
      <c r="F544" s="3120" t="s">
        <v>1302</v>
      </c>
      <c r="G544" s="2981" t="s">
        <v>3336</v>
      </c>
      <c r="H544" s="2981" t="s">
        <v>3337</v>
      </c>
      <c r="I544" s="2887" t="s">
        <v>1303</v>
      </c>
      <c r="J544" s="3009">
        <f>+J545</f>
        <v>1420</v>
      </c>
      <c r="K544" s="3009">
        <f>+K545</f>
        <v>350</v>
      </c>
      <c r="L544" s="3009">
        <f>+L545</f>
        <v>355</v>
      </c>
      <c r="M544" s="3009">
        <f>+M545</f>
        <v>360</v>
      </c>
      <c r="N544" s="3009">
        <f>+N545</f>
        <v>355</v>
      </c>
      <c r="O544" s="3020">
        <v>124</v>
      </c>
      <c r="P544" s="3117">
        <v>86059.37</v>
      </c>
      <c r="Q544" s="2890">
        <v>0</v>
      </c>
      <c r="R544" s="3117">
        <v>0</v>
      </c>
      <c r="S544" s="3117">
        <v>0</v>
      </c>
      <c r="T544" s="3117">
        <v>0</v>
      </c>
      <c r="U544" s="2890">
        <f>+Q544-P544</f>
        <v>-86059.37</v>
      </c>
      <c r="V544" s="3117">
        <v>0</v>
      </c>
      <c r="W544" s="3020"/>
      <c r="X544" s="3020">
        <f t="shared" si="154"/>
        <v>1420</v>
      </c>
      <c r="Y544" s="3035">
        <f t="shared" ref="Y544:AW544" si="164">+Y545</f>
        <v>0</v>
      </c>
      <c r="Z544" s="3035">
        <f t="shared" si="164"/>
        <v>758</v>
      </c>
      <c r="AA544" s="3035">
        <f t="shared" si="164"/>
        <v>282</v>
      </c>
      <c r="AB544" s="3035">
        <f t="shared" si="164"/>
        <v>0</v>
      </c>
      <c r="AC544" s="3035">
        <f t="shared" si="164"/>
        <v>0</v>
      </c>
      <c r="AD544" s="3035">
        <f t="shared" si="164"/>
        <v>0</v>
      </c>
      <c r="AE544" s="3035">
        <f t="shared" si="164"/>
        <v>50</v>
      </c>
      <c r="AF544" s="3035">
        <f t="shared" si="164"/>
        <v>0</v>
      </c>
      <c r="AG544" s="3035">
        <f t="shared" si="164"/>
        <v>70</v>
      </c>
      <c r="AH544" s="3035">
        <f t="shared" si="164"/>
        <v>83</v>
      </c>
      <c r="AI544" s="3035">
        <f t="shared" si="164"/>
        <v>80</v>
      </c>
      <c r="AJ544" s="3035">
        <f t="shared" si="164"/>
        <v>50</v>
      </c>
      <c r="AK544" s="3035">
        <f t="shared" si="164"/>
        <v>75</v>
      </c>
      <c r="AL544" s="3035">
        <f t="shared" si="164"/>
        <v>68</v>
      </c>
      <c r="AM544" s="3035">
        <f t="shared" si="164"/>
        <v>662</v>
      </c>
      <c r="AN544" s="3035">
        <f t="shared" si="164"/>
        <v>298</v>
      </c>
      <c r="AO544" s="3035">
        <f t="shared" si="164"/>
        <v>67</v>
      </c>
      <c r="AP544" s="3035">
        <f t="shared" si="164"/>
        <v>0</v>
      </c>
      <c r="AQ544" s="3035">
        <f t="shared" si="164"/>
        <v>65</v>
      </c>
      <c r="AR544" s="3035">
        <f t="shared" si="164"/>
        <v>75</v>
      </c>
      <c r="AS544" s="3035">
        <f t="shared" si="164"/>
        <v>84</v>
      </c>
      <c r="AT544" s="3035">
        <f t="shared" si="164"/>
        <v>73</v>
      </c>
      <c r="AU544" s="3035">
        <f t="shared" si="164"/>
        <v>0</v>
      </c>
      <c r="AV544" s="3035">
        <f t="shared" si="164"/>
        <v>0</v>
      </c>
      <c r="AW544" s="3035">
        <f t="shared" si="164"/>
        <v>0</v>
      </c>
      <c r="AX544" s="3074">
        <v>1420</v>
      </c>
      <c r="AY544" s="3055">
        <f t="shared" si="152"/>
        <v>0</v>
      </c>
    </row>
    <row r="545" spans="1:51" ht="36" x14ac:dyDescent="0.2">
      <c r="A545" s="2947"/>
      <c r="B545" s="2957"/>
      <c r="C545" s="2901"/>
      <c r="D545" s="2902"/>
      <c r="E545" s="3141"/>
      <c r="F545" s="3124"/>
      <c r="G545" s="3118" t="s">
        <v>1304</v>
      </c>
      <c r="H545" s="3118" t="s">
        <v>3338</v>
      </c>
      <c r="I545" s="2903"/>
      <c r="J545" s="3133">
        <v>1420</v>
      </c>
      <c r="K545" s="3030">
        <v>350</v>
      </c>
      <c r="L545" s="3030">
        <v>355</v>
      </c>
      <c r="M545" s="3030">
        <v>360</v>
      </c>
      <c r="N545" s="3030">
        <v>355</v>
      </c>
      <c r="O545" s="3030"/>
      <c r="P545" s="3030"/>
      <c r="Q545" s="3030"/>
      <c r="R545" s="3030"/>
      <c r="S545" s="3030"/>
      <c r="T545" s="3030"/>
      <c r="U545" s="3030"/>
      <c r="V545" s="3030"/>
      <c r="W545" s="3030"/>
      <c r="X545" s="2983">
        <f t="shared" si="154"/>
        <v>1420</v>
      </c>
      <c r="Y545" s="2916"/>
      <c r="Z545" s="2916">
        <f>SUM(AA545:AL545)</f>
        <v>758</v>
      </c>
      <c r="AA545" s="2916">
        <v>282</v>
      </c>
      <c r="AB545" s="2916">
        <f>AB546*0.774</f>
        <v>0</v>
      </c>
      <c r="AC545" s="2916">
        <f>AC546*0.774</f>
        <v>0</v>
      </c>
      <c r="AD545" s="2916">
        <f>AD546*0.774</f>
        <v>0</v>
      </c>
      <c r="AE545" s="2916">
        <v>50</v>
      </c>
      <c r="AF545" s="2916">
        <f>AF546*0.774</f>
        <v>0</v>
      </c>
      <c r="AG545" s="2916">
        <v>70</v>
      </c>
      <c r="AH545" s="2916">
        <v>83</v>
      </c>
      <c r="AI545" s="2916">
        <v>80</v>
      </c>
      <c r="AJ545" s="2916">
        <v>50</v>
      </c>
      <c r="AK545" s="2916">
        <v>75</v>
      </c>
      <c r="AL545" s="2916">
        <v>68</v>
      </c>
      <c r="AM545" s="2916">
        <f>SUM(AN545:AW545)</f>
        <v>662</v>
      </c>
      <c r="AN545" s="2916">
        <v>298</v>
      </c>
      <c r="AO545" s="2916">
        <v>67</v>
      </c>
      <c r="AP545" s="2916">
        <f>AP546*0.774</f>
        <v>0</v>
      </c>
      <c r="AQ545" s="2916">
        <v>65</v>
      </c>
      <c r="AR545" s="2916">
        <v>75</v>
      </c>
      <c r="AS545" s="2916">
        <v>84</v>
      </c>
      <c r="AT545" s="2916">
        <v>73</v>
      </c>
      <c r="AU545" s="2916"/>
      <c r="AV545" s="2916"/>
      <c r="AW545" s="2916"/>
      <c r="AX545" s="2891"/>
      <c r="AY545" s="3103">
        <f t="shared" si="152"/>
        <v>0</v>
      </c>
    </row>
    <row r="546" spans="1:51" s="3023" customFormat="1" ht="33" customHeight="1" x14ac:dyDescent="0.2">
      <c r="A546" s="2947"/>
      <c r="B546" s="2957"/>
      <c r="C546" s="2882">
        <v>3044195</v>
      </c>
      <c r="D546" s="3032" t="s">
        <v>1446</v>
      </c>
      <c r="E546" s="2882">
        <v>5000119</v>
      </c>
      <c r="F546" s="2957" t="s">
        <v>1447</v>
      </c>
      <c r="G546" s="2981" t="s">
        <v>3339</v>
      </c>
      <c r="H546" s="2981" t="s">
        <v>1446</v>
      </c>
      <c r="I546" s="3099" t="s">
        <v>1303</v>
      </c>
      <c r="J546" s="3009">
        <f>+J547</f>
        <v>1834</v>
      </c>
      <c r="K546" s="3009">
        <f>+K547</f>
        <v>458</v>
      </c>
      <c r="L546" s="3009">
        <f>+L547</f>
        <v>459</v>
      </c>
      <c r="M546" s="3009">
        <f>+M547</f>
        <v>459</v>
      </c>
      <c r="N546" s="3009">
        <f>+N547</f>
        <v>458</v>
      </c>
      <c r="O546" s="3057">
        <v>127</v>
      </c>
      <c r="P546" s="3117">
        <v>9804.1299999999992</v>
      </c>
      <c r="Q546" s="2890">
        <v>0</v>
      </c>
      <c r="R546" s="3117">
        <v>0</v>
      </c>
      <c r="S546" s="3117">
        <v>0</v>
      </c>
      <c r="T546" s="3117">
        <v>0</v>
      </c>
      <c r="U546" s="2890">
        <f>+Q546-P546</f>
        <v>-9804.1299999999992</v>
      </c>
      <c r="V546" s="3117">
        <v>0</v>
      </c>
      <c r="W546" s="3020"/>
      <c r="X546" s="3020">
        <f t="shared" si="154"/>
        <v>1834</v>
      </c>
      <c r="Y546" s="3035">
        <f t="shared" ref="Y546:AW546" si="165">+Y547</f>
        <v>0</v>
      </c>
      <c r="Z546" s="3035">
        <f t="shared" si="165"/>
        <v>972</v>
      </c>
      <c r="AA546" s="3035">
        <f t="shared" si="165"/>
        <v>372</v>
      </c>
      <c r="AB546" s="3035">
        <f t="shared" si="165"/>
        <v>0</v>
      </c>
      <c r="AC546" s="3035">
        <f t="shared" si="165"/>
        <v>0</v>
      </c>
      <c r="AD546" s="3035">
        <f t="shared" si="165"/>
        <v>0</v>
      </c>
      <c r="AE546" s="3035">
        <f t="shared" si="165"/>
        <v>58</v>
      </c>
      <c r="AF546" s="3035">
        <f t="shared" si="165"/>
        <v>0</v>
      </c>
      <c r="AG546" s="3035">
        <f t="shared" si="165"/>
        <v>90</v>
      </c>
      <c r="AH546" s="3035">
        <f t="shared" si="165"/>
        <v>107</v>
      </c>
      <c r="AI546" s="3035">
        <f t="shared" si="165"/>
        <v>100</v>
      </c>
      <c r="AJ546" s="3035">
        <f t="shared" si="165"/>
        <v>62</v>
      </c>
      <c r="AK546" s="3035">
        <f t="shared" si="165"/>
        <v>96</v>
      </c>
      <c r="AL546" s="3035">
        <f t="shared" si="165"/>
        <v>87</v>
      </c>
      <c r="AM546" s="3035">
        <f t="shared" si="165"/>
        <v>862</v>
      </c>
      <c r="AN546" s="3035">
        <f t="shared" si="165"/>
        <v>405</v>
      </c>
      <c r="AO546" s="3035">
        <f t="shared" si="165"/>
        <v>83</v>
      </c>
      <c r="AP546" s="3035">
        <f t="shared" si="165"/>
        <v>0</v>
      </c>
      <c r="AQ546" s="3035">
        <f t="shared" si="165"/>
        <v>77</v>
      </c>
      <c r="AR546" s="3035">
        <f t="shared" si="165"/>
        <v>96</v>
      </c>
      <c r="AS546" s="3035">
        <f t="shared" si="165"/>
        <v>113</v>
      </c>
      <c r="AT546" s="3035">
        <f t="shared" si="165"/>
        <v>88</v>
      </c>
      <c r="AU546" s="3035">
        <f t="shared" si="165"/>
        <v>0</v>
      </c>
      <c r="AV546" s="3035">
        <f t="shared" si="165"/>
        <v>0</v>
      </c>
      <c r="AW546" s="3035">
        <f t="shared" si="165"/>
        <v>0</v>
      </c>
      <c r="AX546" s="3074">
        <v>1834</v>
      </c>
      <c r="AY546" s="3055">
        <f t="shared" si="152"/>
        <v>0</v>
      </c>
    </row>
    <row r="547" spans="1:51" ht="27" x14ac:dyDescent="0.2">
      <c r="A547" s="2947"/>
      <c r="B547" s="2957"/>
      <c r="C547" s="2882"/>
      <c r="D547" s="3032"/>
      <c r="E547" s="2882"/>
      <c r="F547" s="2957"/>
      <c r="G547" s="2996" t="s">
        <v>1990</v>
      </c>
      <c r="H547" s="2894" t="s">
        <v>3340</v>
      </c>
      <c r="I547" s="2999" t="s">
        <v>2934</v>
      </c>
      <c r="J547" s="3128">
        <v>1834</v>
      </c>
      <c r="K547" s="2898">
        <v>458</v>
      </c>
      <c r="L547" s="2898">
        <v>459</v>
      </c>
      <c r="M547" s="2898">
        <v>459</v>
      </c>
      <c r="N547" s="2898">
        <v>458</v>
      </c>
      <c r="O547" s="2898"/>
      <c r="P547" s="3030"/>
      <c r="Q547" s="3030"/>
      <c r="R547" s="3030"/>
      <c r="S547" s="3030"/>
      <c r="T547" s="3030"/>
      <c r="U547" s="3030"/>
      <c r="V547" s="3030"/>
      <c r="W547" s="3030"/>
      <c r="X547" s="2983">
        <f t="shared" si="154"/>
        <v>1834</v>
      </c>
      <c r="Y547" s="2916"/>
      <c r="Z547" s="2916">
        <f>SUM(AA547:AL547)</f>
        <v>972</v>
      </c>
      <c r="AA547" s="2916">
        <v>372</v>
      </c>
      <c r="AB547" s="2916"/>
      <c r="AC547" s="2916"/>
      <c r="AD547" s="2916"/>
      <c r="AE547" s="2916">
        <v>58</v>
      </c>
      <c r="AF547" s="2916"/>
      <c r="AG547" s="2916">
        <v>90</v>
      </c>
      <c r="AH547" s="2916">
        <v>107</v>
      </c>
      <c r="AI547" s="2916">
        <v>100</v>
      </c>
      <c r="AJ547" s="2916">
        <v>62</v>
      </c>
      <c r="AK547" s="2916">
        <v>96</v>
      </c>
      <c r="AL547" s="2916">
        <v>87</v>
      </c>
      <c r="AM547" s="2916">
        <f>SUM(AN547:AW547)</f>
        <v>862</v>
      </c>
      <c r="AN547" s="2916">
        <v>405</v>
      </c>
      <c r="AO547" s="2916">
        <v>83</v>
      </c>
      <c r="AP547" s="2916"/>
      <c r="AQ547" s="2916">
        <v>77</v>
      </c>
      <c r="AR547" s="2916">
        <v>96</v>
      </c>
      <c r="AS547" s="2916">
        <v>113</v>
      </c>
      <c r="AT547" s="2916">
        <v>88</v>
      </c>
      <c r="AU547" s="2916"/>
      <c r="AV547" s="2916"/>
      <c r="AW547" s="2916"/>
      <c r="AX547" s="2891"/>
      <c r="AY547" s="3103">
        <f t="shared" si="152"/>
        <v>0</v>
      </c>
    </row>
    <row r="548" spans="1:51" s="3023" customFormat="1" ht="27" x14ac:dyDescent="0.2">
      <c r="A548" s="2947"/>
      <c r="B548" s="2957"/>
      <c r="C548" s="2882">
        <v>3044197</v>
      </c>
      <c r="D548" s="2957" t="s">
        <v>1449</v>
      </c>
      <c r="E548" s="2882">
        <v>5000120</v>
      </c>
      <c r="F548" s="2957" t="s">
        <v>1450</v>
      </c>
      <c r="G548" s="2981" t="s">
        <v>1991</v>
      </c>
      <c r="H548" s="2981" t="s">
        <v>1449</v>
      </c>
      <c r="I548" s="3099" t="s">
        <v>1303</v>
      </c>
      <c r="J548" s="3009">
        <f>+J549</f>
        <v>1834</v>
      </c>
      <c r="K548" s="3009">
        <f>+K549</f>
        <v>458</v>
      </c>
      <c r="L548" s="3009">
        <f>+L549</f>
        <v>459</v>
      </c>
      <c r="M548" s="3009">
        <f>+M549</f>
        <v>459</v>
      </c>
      <c r="N548" s="3009">
        <f>+N549</f>
        <v>458</v>
      </c>
      <c r="O548" s="3057">
        <v>128</v>
      </c>
      <c r="P548" s="3117">
        <v>19715.21</v>
      </c>
      <c r="Q548" s="2890">
        <v>0</v>
      </c>
      <c r="R548" s="3117">
        <v>0</v>
      </c>
      <c r="S548" s="3117">
        <v>0</v>
      </c>
      <c r="T548" s="3117">
        <v>0</v>
      </c>
      <c r="U548" s="2890">
        <f>+Q548-P548</f>
        <v>-19715.21</v>
      </c>
      <c r="V548" s="3117">
        <v>0</v>
      </c>
      <c r="W548" s="3020"/>
      <c r="X548" s="3020">
        <f t="shared" si="154"/>
        <v>1834</v>
      </c>
      <c r="Y548" s="3035">
        <f t="shared" ref="Y548:AW548" si="166">+Y549</f>
        <v>0</v>
      </c>
      <c r="Z548" s="3035">
        <f t="shared" si="166"/>
        <v>972</v>
      </c>
      <c r="AA548" s="3035">
        <f t="shared" si="166"/>
        <v>372</v>
      </c>
      <c r="AB548" s="3035">
        <f t="shared" si="166"/>
        <v>0</v>
      </c>
      <c r="AC548" s="3035">
        <f t="shared" si="166"/>
        <v>0</v>
      </c>
      <c r="AD548" s="3035">
        <f t="shared" si="166"/>
        <v>0</v>
      </c>
      <c r="AE548" s="3035">
        <f t="shared" si="166"/>
        <v>58</v>
      </c>
      <c r="AF548" s="3035">
        <f t="shared" si="166"/>
        <v>0</v>
      </c>
      <c r="AG548" s="3035">
        <f t="shared" si="166"/>
        <v>90</v>
      </c>
      <c r="AH548" s="3035">
        <f t="shared" si="166"/>
        <v>107</v>
      </c>
      <c r="AI548" s="3035">
        <f t="shared" si="166"/>
        <v>100</v>
      </c>
      <c r="AJ548" s="3035">
        <f t="shared" si="166"/>
        <v>62</v>
      </c>
      <c r="AK548" s="3035">
        <f t="shared" si="166"/>
        <v>96</v>
      </c>
      <c r="AL548" s="3035">
        <f t="shared" si="166"/>
        <v>87</v>
      </c>
      <c r="AM548" s="3035">
        <f t="shared" si="166"/>
        <v>862</v>
      </c>
      <c r="AN548" s="3035">
        <f t="shared" si="166"/>
        <v>405</v>
      </c>
      <c r="AO548" s="3035">
        <f t="shared" si="166"/>
        <v>83</v>
      </c>
      <c r="AP548" s="3035">
        <f t="shared" si="166"/>
        <v>0</v>
      </c>
      <c r="AQ548" s="3035">
        <f t="shared" si="166"/>
        <v>77</v>
      </c>
      <c r="AR548" s="3035">
        <f t="shared" si="166"/>
        <v>96</v>
      </c>
      <c r="AS548" s="3035">
        <f t="shared" si="166"/>
        <v>113</v>
      </c>
      <c r="AT548" s="3035">
        <f t="shared" si="166"/>
        <v>88</v>
      </c>
      <c r="AU548" s="3035">
        <f t="shared" si="166"/>
        <v>0</v>
      </c>
      <c r="AV548" s="3035">
        <f t="shared" si="166"/>
        <v>0</v>
      </c>
      <c r="AW548" s="3035">
        <f t="shared" si="166"/>
        <v>0</v>
      </c>
      <c r="AX548" s="3074">
        <v>1834</v>
      </c>
      <c r="AY548" s="3055">
        <f t="shared" si="152"/>
        <v>0</v>
      </c>
    </row>
    <row r="549" spans="1:51" ht="27" x14ac:dyDescent="0.2">
      <c r="A549" s="2947"/>
      <c r="B549" s="2957"/>
      <c r="C549" s="2882"/>
      <c r="D549" s="2957"/>
      <c r="E549" s="2882"/>
      <c r="F549" s="2957"/>
      <c r="G549" s="2996">
        <v>4419701</v>
      </c>
      <c r="H549" s="2894" t="s">
        <v>3341</v>
      </c>
      <c r="I549" s="2999" t="s">
        <v>2934</v>
      </c>
      <c r="J549" s="3128">
        <v>1834</v>
      </c>
      <c r="K549" s="2898">
        <v>458</v>
      </c>
      <c r="L549" s="2898">
        <v>459</v>
      </c>
      <c r="M549" s="2898">
        <v>459</v>
      </c>
      <c r="N549" s="2898">
        <v>458</v>
      </c>
      <c r="O549" s="2898"/>
      <c r="P549" s="3030"/>
      <c r="Q549" s="3030"/>
      <c r="R549" s="3030"/>
      <c r="S549" s="3030"/>
      <c r="T549" s="3030"/>
      <c r="U549" s="3030"/>
      <c r="V549" s="3030"/>
      <c r="W549" s="3030"/>
      <c r="X549" s="2983">
        <f t="shared" si="154"/>
        <v>1834</v>
      </c>
      <c r="Y549" s="2916"/>
      <c r="Z549" s="2916">
        <f>SUM(AA549:AL549)</f>
        <v>972</v>
      </c>
      <c r="AA549" s="2916">
        <v>372</v>
      </c>
      <c r="AB549" s="2916"/>
      <c r="AC549" s="2916"/>
      <c r="AD549" s="2916"/>
      <c r="AE549" s="2916">
        <v>58</v>
      </c>
      <c r="AF549" s="2916"/>
      <c r="AG549" s="2916">
        <v>90</v>
      </c>
      <c r="AH549" s="2916">
        <v>107</v>
      </c>
      <c r="AI549" s="2916">
        <v>100</v>
      </c>
      <c r="AJ549" s="2916">
        <v>62</v>
      </c>
      <c r="AK549" s="2916">
        <v>96</v>
      </c>
      <c r="AL549" s="2916">
        <v>87</v>
      </c>
      <c r="AM549" s="2916">
        <f>SUM(AN549:AW549)</f>
        <v>862</v>
      </c>
      <c r="AN549" s="2916">
        <v>405</v>
      </c>
      <c r="AO549" s="2916">
        <v>83</v>
      </c>
      <c r="AP549" s="2916"/>
      <c r="AQ549" s="2916">
        <v>77</v>
      </c>
      <c r="AR549" s="2916">
        <v>96</v>
      </c>
      <c r="AS549" s="2916">
        <v>113</v>
      </c>
      <c r="AT549" s="2916">
        <v>88</v>
      </c>
      <c r="AU549" s="2916"/>
      <c r="AV549" s="2916"/>
      <c r="AW549" s="2916"/>
      <c r="AX549" s="2891"/>
      <c r="AY549" s="3103">
        <f t="shared" si="152"/>
        <v>0</v>
      </c>
    </row>
    <row r="550" spans="1:51" s="3023" customFormat="1" ht="36" x14ac:dyDescent="0.2">
      <c r="A550" s="2947"/>
      <c r="B550" s="2957"/>
      <c r="C550" s="2882">
        <v>3044199</v>
      </c>
      <c r="D550" s="3032" t="s">
        <v>1459</v>
      </c>
      <c r="E550" s="2882">
        <v>5000122</v>
      </c>
      <c r="F550" s="2957" t="s">
        <v>1460</v>
      </c>
      <c r="G550" s="2981" t="s">
        <v>3342</v>
      </c>
      <c r="H550" s="2981" t="s">
        <v>1459</v>
      </c>
      <c r="I550" s="3099" t="s">
        <v>1303</v>
      </c>
      <c r="J550" s="3009">
        <f>+J551</f>
        <v>1105</v>
      </c>
      <c r="K550" s="3009">
        <f>+K551</f>
        <v>276</v>
      </c>
      <c r="L550" s="3009">
        <f>+L551</f>
        <v>277</v>
      </c>
      <c r="M550" s="3009">
        <f>+M551</f>
        <v>276</v>
      </c>
      <c r="N550" s="3009">
        <f>+N551</f>
        <v>276</v>
      </c>
      <c r="O550" s="3057">
        <v>85</v>
      </c>
      <c r="P550" s="3117">
        <v>45840.45</v>
      </c>
      <c r="Q550" s="2890">
        <v>1050</v>
      </c>
      <c r="R550" s="3117">
        <v>0</v>
      </c>
      <c r="S550" s="3117">
        <v>0</v>
      </c>
      <c r="T550" s="3117">
        <v>0</v>
      </c>
      <c r="U550" s="2890">
        <f>+Q550-P550</f>
        <v>-44790.45</v>
      </c>
      <c r="V550" s="3117">
        <v>0</v>
      </c>
      <c r="W550" s="3020"/>
      <c r="X550" s="3020">
        <f t="shared" si="154"/>
        <v>1105</v>
      </c>
      <c r="Y550" s="3035">
        <f t="shared" ref="Y550:AW550" si="167">+Y551</f>
        <v>0</v>
      </c>
      <c r="Z550" s="3035">
        <f t="shared" si="167"/>
        <v>597</v>
      </c>
      <c r="AA550" s="3035">
        <f t="shared" si="167"/>
        <v>183</v>
      </c>
      <c r="AB550" s="3035">
        <f t="shared" si="167"/>
        <v>0</v>
      </c>
      <c r="AC550" s="3035">
        <f t="shared" si="167"/>
        <v>0</v>
      </c>
      <c r="AD550" s="3035">
        <f t="shared" si="167"/>
        <v>0</v>
      </c>
      <c r="AE550" s="3035">
        <f t="shared" si="167"/>
        <v>43</v>
      </c>
      <c r="AF550" s="3035">
        <f t="shared" si="167"/>
        <v>0</v>
      </c>
      <c r="AG550" s="3035">
        <f t="shared" si="167"/>
        <v>56</v>
      </c>
      <c r="AH550" s="3035">
        <f t="shared" si="167"/>
        <v>69</v>
      </c>
      <c r="AI550" s="3035">
        <f t="shared" si="167"/>
        <v>71</v>
      </c>
      <c r="AJ550" s="3035">
        <f t="shared" si="167"/>
        <v>45</v>
      </c>
      <c r="AK550" s="3035">
        <f t="shared" si="167"/>
        <v>70</v>
      </c>
      <c r="AL550" s="3035">
        <f t="shared" si="167"/>
        <v>60</v>
      </c>
      <c r="AM550" s="3035">
        <f t="shared" si="167"/>
        <v>508</v>
      </c>
      <c r="AN550" s="3035">
        <f t="shared" si="167"/>
        <v>186</v>
      </c>
      <c r="AO550" s="3035">
        <f t="shared" si="167"/>
        <v>53</v>
      </c>
      <c r="AP550" s="3035">
        <f t="shared" si="167"/>
        <v>0</v>
      </c>
      <c r="AQ550" s="3035">
        <f t="shared" si="167"/>
        <v>52</v>
      </c>
      <c r="AR550" s="3035">
        <f t="shared" si="167"/>
        <v>65</v>
      </c>
      <c r="AS550" s="3035">
        <f t="shared" si="167"/>
        <v>96</v>
      </c>
      <c r="AT550" s="3035">
        <f t="shared" si="167"/>
        <v>56</v>
      </c>
      <c r="AU550" s="3035">
        <f t="shared" si="167"/>
        <v>0</v>
      </c>
      <c r="AV550" s="3035">
        <f t="shared" si="167"/>
        <v>0</v>
      </c>
      <c r="AW550" s="3035">
        <f t="shared" si="167"/>
        <v>0</v>
      </c>
      <c r="AX550" s="3074">
        <v>1105</v>
      </c>
      <c r="AY550" s="3055">
        <f t="shared" si="152"/>
        <v>0</v>
      </c>
    </row>
    <row r="551" spans="1:51" ht="27" x14ac:dyDescent="0.25">
      <c r="A551" s="2947"/>
      <c r="B551" s="2957"/>
      <c r="C551" s="2882"/>
      <c r="D551" s="3032"/>
      <c r="E551" s="2882"/>
      <c r="F551" s="2957"/>
      <c r="G551" s="2996" t="s">
        <v>1461</v>
      </c>
      <c r="H551" s="2894" t="s">
        <v>3343</v>
      </c>
      <c r="I551" s="2999" t="s">
        <v>2934</v>
      </c>
      <c r="J551" s="3133">
        <v>1105</v>
      </c>
      <c r="K551" s="2898">
        <v>276</v>
      </c>
      <c r="L551" s="2898">
        <v>277</v>
      </c>
      <c r="M551" s="2898">
        <v>276</v>
      </c>
      <c r="N551" s="2898">
        <v>276</v>
      </c>
      <c r="O551" s="2898"/>
      <c r="P551" s="3030"/>
      <c r="Q551" s="3030"/>
      <c r="R551" s="3030"/>
      <c r="S551" s="3030"/>
      <c r="T551" s="3030"/>
      <c r="U551" s="3030"/>
      <c r="V551" s="3030"/>
      <c r="W551" s="3030"/>
      <c r="X551" s="2983">
        <f t="shared" si="154"/>
        <v>1105</v>
      </c>
      <c r="Y551" s="2916"/>
      <c r="Z551" s="2916">
        <f>SUM(AA551:AL551)</f>
        <v>597</v>
      </c>
      <c r="AA551" s="3068">
        <v>183</v>
      </c>
      <c r="AB551" s="3068"/>
      <c r="AC551" s="3068"/>
      <c r="AD551" s="3068"/>
      <c r="AE551" s="3068">
        <v>43</v>
      </c>
      <c r="AF551" s="3068"/>
      <c r="AG551" s="3068">
        <v>56</v>
      </c>
      <c r="AH551" s="3068">
        <v>69</v>
      </c>
      <c r="AI551" s="3068">
        <v>71</v>
      </c>
      <c r="AJ551" s="3068">
        <v>45</v>
      </c>
      <c r="AK551" s="3068">
        <v>70</v>
      </c>
      <c r="AL551" s="3068">
        <v>60</v>
      </c>
      <c r="AM551" s="2916">
        <f>SUM(AN551:AW551)</f>
        <v>508</v>
      </c>
      <c r="AN551" s="3068">
        <v>186</v>
      </c>
      <c r="AO551" s="3068">
        <v>53</v>
      </c>
      <c r="AP551" s="3068"/>
      <c r="AQ551" s="3068">
        <v>52</v>
      </c>
      <c r="AR551" s="3068">
        <v>65</v>
      </c>
      <c r="AS551" s="3068">
        <v>96</v>
      </c>
      <c r="AT551" s="3068">
        <v>56</v>
      </c>
      <c r="AU551" s="2916"/>
      <c r="AV551" s="2916"/>
      <c r="AW551" s="2916"/>
      <c r="AX551" s="2891"/>
      <c r="AY551" s="3103">
        <f t="shared" si="152"/>
        <v>0</v>
      </c>
    </row>
    <row r="552" spans="1:51" s="3023" customFormat="1" ht="36" x14ac:dyDescent="0.2">
      <c r="A552" s="2947"/>
      <c r="B552" s="2957"/>
      <c r="C552" s="2882">
        <v>3044200</v>
      </c>
      <c r="D552" s="3032" t="s">
        <v>1463</v>
      </c>
      <c r="E552" s="2882">
        <v>5000123</v>
      </c>
      <c r="F552" s="2957" t="s">
        <v>1464</v>
      </c>
      <c r="G552" s="2981" t="s">
        <v>3344</v>
      </c>
      <c r="H552" s="2981" t="s">
        <v>1463</v>
      </c>
      <c r="I552" s="3099" t="s">
        <v>1303</v>
      </c>
      <c r="J552" s="3009">
        <f>+J553</f>
        <v>664</v>
      </c>
      <c r="K552" s="3009">
        <f>+K553</f>
        <v>166</v>
      </c>
      <c r="L552" s="3009">
        <f>+L553</f>
        <v>166</v>
      </c>
      <c r="M552" s="3009">
        <f>+M553</f>
        <v>166</v>
      </c>
      <c r="N552" s="3009">
        <f>+N553</f>
        <v>166</v>
      </c>
      <c r="O552" s="3057">
        <v>129</v>
      </c>
      <c r="P552" s="3117">
        <v>62046.05</v>
      </c>
      <c r="Q552" s="2890">
        <v>0</v>
      </c>
      <c r="R552" s="3117">
        <v>0</v>
      </c>
      <c r="S552" s="3117">
        <v>0</v>
      </c>
      <c r="T552" s="3117">
        <v>0</v>
      </c>
      <c r="U552" s="2890">
        <f>+Q552-P552</f>
        <v>-62046.05</v>
      </c>
      <c r="V552" s="3117">
        <v>0</v>
      </c>
      <c r="W552" s="3020"/>
      <c r="X552" s="3020">
        <f t="shared" si="154"/>
        <v>664</v>
      </c>
      <c r="Y552" s="3035">
        <f t="shared" ref="Y552:AW552" si="168">+Y553</f>
        <v>0</v>
      </c>
      <c r="Z552" s="3035">
        <f t="shared" si="168"/>
        <v>354</v>
      </c>
      <c r="AA552" s="3035">
        <f t="shared" si="168"/>
        <v>113</v>
      </c>
      <c r="AB552" s="3035">
        <f t="shared" si="168"/>
        <v>0</v>
      </c>
      <c r="AC552" s="3035">
        <f t="shared" si="168"/>
        <v>0</v>
      </c>
      <c r="AD552" s="3035">
        <f t="shared" si="168"/>
        <v>0</v>
      </c>
      <c r="AE552" s="3035">
        <f t="shared" si="168"/>
        <v>26</v>
      </c>
      <c r="AF552" s="3035">
        <f t="shared" si="168"/>
        <v>0</v>
      </c>
      <c r="AG552" s="3035">
        <f t="shared" si="168"/>
        <v>34</v>
      </c>
      <c r="AH552" s="3035">
        <f t="shared" si="168"/>
        <v>39</v>
      </c>
      <c r="AI552" s="3035">
        <f t="shared" si="168"/>
        <v>41</v>
      </c>
      <c r="AJ552" s="3035">
        <f t="shared" si="168"/>
        <v>26</v>
      </c>
      <c r="AK552" s="3035">
        <f t="shared" si="168"/>
        <v>40</v>
      </c>
      <c r="AL552" s="3035">
        <f t="shared" si="168"/>
        <v>35</v>
      </c>
      <c r="AM552" s="3035">
        <f t="shared" si="168"/>
        <v>310</v>
      </c>
      <c r="AN552" s="3035">
        <f t="shared" si="168"/>
        <v>116</v>
      </c>
      <c r="AO552" s="3035">
        <f t="shared" si="168"/>
        <v>31</v>
      </c>
      <c r="AP552" s="3035">
        <f t="shared" si="168"/>
        <v>0</v>
      </c>
      <c r="AQ552" s="3035">
        <f t="shared" si="168"/>
        <v>32</v>
      </c>
      <c r="AR552" s="3035">
        <f t="shared" si="168"/>
        <v>38</v>
      </c>
      <c r="AS552" s="3035">
        <f t="shared" si="168"/>
        <v>60</v>
      </c>
      <c r="AT552" s="3035">
        <f t="shared" si="168"/>
        <v>33</v>
      </c>
      <c r="AU552" s="3035">
        <f t="shared" si="168"/>
        <v>0</v>
      </c>
      <c r="AV552" s="3035">
        <f t="shared" si="168"/>
        <v>0</v>
      </c>
      <c r="AW552" s="3035">
        <f t="shared" si="168"/>
        <v>0</v>
      </c>
      <c r="AX552" s="3074">
        <v>664</v>
      </c>
      <c r="AY552" s="3055">
        <f t="shared" si="152"/>
        <v>0</v>
      </c>
    </row>
    <row r="553" spans="1:51" ht="27" x14ac:dyDescent="0.25">
      <c r="A553" s="2947"/>
      <c r="B553" s="2957"/>
      <c r="C553" s="2882"/>
      <c r="D553" s="3032"/>
      <c r="E553" s="2882"/>
      <c r="F553" s="2957"/>
      <c r="G553" s="2996" t="s">
        <v>1465</v>
      </c>
      <c r="H553" s="2894" t="s">
        <v>3345</v>
      </c>
      <c r="I553" s="2999" t="s">
        <v>2934</v>
      </c>
      <c r="J553" s="3133">
        <v>664</v>
      </c>
      <c r="K553" s="2898">
        <v>166</v>
      </c>
      <c r="L553" s="2898">
        <v>166</v>
      </c>
      <c r="M553" s="2898">
        <v>166</v>
      </c>
      <c r="N553" s="2898">
        <v>166</v>
      </c>
      <c r="O553" s="2898"/>
      <c r="P553" s="3030"/>
      <c r="Q553" s="3030"/>
      <c r="R553" s="3030"/>
      <c r="S553" s="3030"/>
      <c r="T553" s="3030"/>
      <c r="U553" s="3030"/>
      <c r="V553" s="3030"/>
      <c r="W553" s="3030"/>
      <c r="X553" s="2983">
        <f t="shared" si="154"/>
        <v>664</v>
      </c>
      <c r="Y553" s="2916"/>
      <c r="Z553" s="2916">
        <f>SUM(AA553:AL553)</f>
        <v>354</v>
      </c>
      <c r="AA553" s="2916">
        <v>113</v>
      </c>
      <c r="AB553" s="2916"/>
      <c r="AC553" s="2916"/>
      <c r="AD553" s="2916"/>
      <c r="AE553" s="2916">
        <v>26</v>
      </c>
      <c r="AF553" s="2916"/>
      <c r="AG553" s="2916">
        <v>34</v>
      </c>
      <c r="AH553" s="2916">
        <v>39</v>
      </c>
      <c r="AI553" s="2916">
        <v>41</v>
      </c>
      <c r="AJ553" s="2916">
        <v>26</v>
      </c>
      <c r="AK553" s="2916">
        <v>40</v>
      </c>
      <c r="AL553" s="2916">
        <v>35</v>
      </c>
      <c r="AM553" s="2916">
        <f>SUM(AN553:AW553)</f>
        <v>310</v>
      </c>
      <c r="AN553" s="2916">
        <v>116</v>
      </c>
      <c r="AO553" s="2916">
        <v>31</v>
      </c>
      <c r="AP553" s="2916"/>
      <c r="AQ553" s="2916">
        <v>32</v>
      </c>
      <c r="AR553" s="2916">
        <v>38</v>
      </c>
      <c r="AS553" s="2916">
        <v>60</v>
      </c>
      <c r="AT553" s="2916">
        <v>33</v>
      </c>
      <c r="AU553" s="3145"/>
      <c r="AV553" s="3145"/>
      <c r="AW553" s="3145"/>
      <c r="AX553" s="2891"/>
      <c r="AY553" s="3103">
        <f t="shared" si="152"/>
        <v>0</v>
      </c>
    </row>
    <row r="554" spans="1:51" s="3023" customFormat="1" ht="36" x14ac:dyDescent="0.2">
      <c r="A554" s="2947"/>
      <c r="B554" s="2957"/>
      <c r="C554" s="2882">
        <v>3044203</v>
      </c>
      <c r="D554" s="3032" t="s">
        <v>1477</v>
      </c>
      <c r="E554" s="2882">
        <v>5000126</v>
      </c>
      <c r="F554" s="2957" t="s">
        <v>1478</v>
      </c>
      <c r="G554" s="2981" t="s">
        <v>3346</v>
      </c>
      <c r="H554" s="2981" t="s">
        <v>1477</v>
      </c>
      <c r="I554" s="3099" t="s">
        <v>1303</v>
      </c>
      <c r="J554" s="3009">
        <f>+J555</f>
        <v>640</v>
      </c>
      <c r="K554" s="3009">
        <f>+K555</f>
        <v>50</v>
      </c>
      <c r="L554" s="3009">
        <f>+L555</f>
        <v>220</v>
      </c>
      <c r="M554" s="3009">
        <f>+M555</f>
        <v>220</v>
      </c>
      <c r="N554" s="3009">
        <f>+N555</f>
        <v>150</v>
      </c>
      <c r="O554" s="3057">
        <v>130</v>
      </c>
      <c r="P554" s="3117">
        <v>142198.62</v>
      </c>
      <c r="Q554" s="2890">
        <v>0</v>
      </c>
      <c r="R554" s="3117">
        <v>0</v>
      </c>
      <c r="S554" s="3117">
        <v>0</v>
      </c>
      <c r="T554" s="3117">
        <v>0</v>
      </c>
      <c r="U554" s="2890">
        <f>+Q554-P554</f>
        <v>-142198.62</v>
      </c>
      <c r="V554" s="3117">
        <v>0</v>
      </c>
      <c r="W554" s="3020"/>
      <c r="X554" s="3020">
        <f t="shared" si="154"/>
        <v>640</v>
      </c>
      <c r="Y554" s="3035">
        <f t="shared" ref="Y554:AW554" si="169">+Y555</f>
        <v>0</v>
      </c>
      <c r="Z554" s="3035">
        <f t="shared" si="169"/>
        <v>347</v>
      </c>
      <c r="AA554" s="3035">
        <f t="shared" si="169"/>
        <v>120</v>
      </c>
      <c r="AB554" s="3035">
        <f t="shared" si="169"/>
        <v>0</v>
      </c>
      <c r="AC554" s="3035">
        <f t="shared" si="169"/>
        <v>0</v>
      </c>
      <c r="AD554" s="3035">
        <f t="shared" si="169"/>
        <v>0</v>
      </c>
      <c r="AE554" s="3035">
        <f t="shared" si="169"/>
        <v>23</v>
      </c>
      <c r="AF554" s="3035">
        <f t="shared" si="169"/>
        <v>0</v>
      </c>
      <c r="AG554" s="3035">
        <f t="shared" si="169"/>
        <v>33</v>
      </c>
      <c r="AH554" s="3035">
        <f t="shared" si="169"/>
        <v>36</v>
      </c>
      <c r="AI554" s="3035">
        <f t="shared" si="169"/>
        <v>39</v>
      </c>
      <c r="AJ554" s="3035">
        <f t="shared" si="169"/>
        <v>23</v>
      </c>
      <c r="AK554" s="3035">
        <f t="shared" si="169"/>
        <v>40</v>
      </c>
      <c r="AL554" s="3035">
        <f t="shared" si="169"/>
        <v>33</v>
      </c>
      <c r="AM554" s="3035">
        <f t="shared" si="169"/>
        <v>293</v>
      </c>
      <c r="AN554" s="3035">
        <f t="shared" si="169"/>
        <v>125</v>
      </c>
      <c r="AO554" s="3035">
        <f t="shared" si="169"/>
        <v>28</v>
      </c>
      <c r="AP554" s="3035">
        <f t="shared" si="169"/>
        <v>0</v>
      </c>
      <c r="AQ554" s="3035">
        <f t="shared" si="169"/>
        <v>26</v>
      </c>
      <c r="AR554" s="3035">
        <f t="shared" si="169"/>
        <v>34</v>
      </c>
      <c r="AS554" s="3035">
        <f t="shared" si="169"/>
        <v>52</v>
      </c>
      <c r="AT554" s="3035">
        <f t="shared" si="169"/>
        <v>28</v>
      </c>
      <c r="AU554" s="3035">
        <f t="shared" si="169"/>
        <v>0</v>
      </c>
      <c r="AV554" s="3035">
        <f t="shared" si="169"/>
        <v>0</v>
      </c>
      <c r="AW554" s="3035">
        <f t="shared" si="169"/>
        <v>0</v>
      </c>
      <c r="AX554" s="3074">
        <v>640</v>
      </c>
      <c r="AY554" s="3055">
        <f t="shared" si="152"/>
        <v>0</v>
      </c>
    </row>
    <row r="555" spans="1:51" ht="27" x14ac:dyDescent="0.25">
      <c r="A555" s="2947"/>
      <c r="B555" s="2957"/>
      <c r="C555" s="2882"/>
      <c r="D555" s="3032"/>
      <c r="E555" s="2882"/>
      <c r="F555" s="2957"/>
      <c r="G555" s="2996" t="s">
        <v>1479</v>
      </c>
      <c r="H555" s="2894" t="s">
        <v>3347</v>
      </c>
      <c r="I555" s="2999" t="s">
        <v>2934</v>
      </c>
      <c r="J555" s="3133">
        <v>640</v>
      </c>
      <c r="K555" s="2898">
        <v>50</v>
      </c>
      <c r="L555" s="2898">
        <v>220</v>
      </c>
      <c r="M555" s="2898">
        <v>220</v>
      </c>
      <c r="N555" s="2898">
        <v>150</v>
      </c>
      <c r="O555" s="2898"/>
      <c r="P555" s="3030"/>
      <c r="Q555" s="3030"/>
      <c r="R555" s="3030"/>
      <c r="S555" s="3030"/>
      <c r="T555" s="3030"/>
      <c r="U555" s="3030"/>
      <c r="V555" s="3030"/>
      <c r="W555" s="3030"/>
      <c r="X555" s="2983">
        <f t="shared" si="154"/>
        <v>640</v>
      </c>
      <c r="Y555" s="2916"/>
      <c r="Z555" s="2916">
        <f>SUM(AA555:AL555)</f>
        <v>347</v>
      </c>
      <c r="AA555" s="2916">
        <v>120</v>
      </c>
      <c r="AB555" s="2916"/>
      <c r="AC555" s="2916"/>
      <c r="AD555" s="2916"/>
      <c r="AE555" s="2916">
        <v>23</v>
      </c>
      <c r="AF555" s="2916"/>
      <c r="AG555" s="2916">
        <v>33</v>
      </c>
      <c r="AH555" s="2916">
        <v>36</v>
      </c>
      <c r="AI555" s="2916">
        <v>39</v>
      </c>
      <c r="AJ555" s="2916">
        <v>23</v>
      </c>
      <c r="AK555" s="2916">
        <v>40</v>
      </c>
      <c r="AL555" s="2916">
        <v>33</v>
      </c>
      <c r="AM555" s="2916">
        <f>SUM(AN555:AW555)</f>
        <v>293</v>
      </c>
      <c r="AN555" s="2916">
        <v>125</v>
      </c>
      <c r="AO555" s="2916">
        <v>28</v>
      </c>
      <c r="AP555" s="2916"/>
      <c r="AQ555" s="2916">
        <v>26</v>
      </c>
      <c r="AR555" s="2916">
        <v>34</v>
      </c>
      <c r="AS555" s="2916">
        <v>52</v>
      </c>
      <c r="AT555" s="2916">
        <v>28</v>
      </c>
      <c r="AU555" s="3145"/>
      <c r="AV555" s="3145"/>
      <c r="AW555" s="3145"/>
      <c r="AX555" s="2891"/>
      <c r="AY555" s="3103">
        <f t="shared" si="152"/>
        <v>0</v>
      </c>
    </row>
    <row r="556" spans="1:51" s="3023" customFormat="1" ht="45" x14ac:dyDescent="0.2">
      <c r="A556" s="2947"/>
      <c r="B556" s="2957"/>
      <c r="C556" s="2882">
        <v>3044204</v>
      </c>
      <c r="D556" s="3032" t="s">
        <v>1481</v>
      </c>
      <c r="E556" s="2882">
        <v>5000127</v>
      </c>
      <c r="F556" s="2957" t="s">
        <v>1482</v>
      </c>
      <c r="G556" s="2981" t="s">
        <v>3348</v>
      </c>
      <c r="H556" s="2981" t="s">
        <v>1481</v>
      </c>
      <c r="I556" s="3099" t="s">
        <v>1303</v>
      </c>
      <c r="J556" s="3009">
        <f>+J557</f>
        <v>750</v>
      </c>
      <c r="K556" s="3009">
        <f>+K557</f>
        <v>187</v>
      </c>
      <c r="L556" s="3009">
        <f>+L557</f>
        <v>188</v>
      </c>
      <c r="M556" s="3009">
        <f>+M557</f>
        <v>188</v>
      </c>
      <c r="N556" s="3009">
        <f>+N557</f>
        <v>187</v>
      </c>
      <c r="O556" s="3057">
        <v>131</v>
      </c>
      <c r="P556" s="3117">
        <v>12840.97</v>
      </c>
      <c r="Q556" s="2890">
        <v>0</v>
      </c>
      <c r="R556" s="3117">
        <v>0</v>
      </c>
      <c r="S556" s="3117">
        <v>0</v>
      </c>
      <c r="T556" s="3117">
        <v>0</v>
      </c>
      <c r="U556" s="2890">
        <f>+Q556-P556</f>
        <v>-12840.97</v>
      </c>
      <c r="V556" s="3117">
        <v>0</v>
      </c>
      <c r="W556" s="3020"/>
      <c r="X556" s="3020">
        <f t="shared" si="154"/>
        <v>750</v>
      </c>
      <c r="Y556" s="3035">
        <f t="shared" ref="Y556:AW556" si="170">+Y557</f>
        <v>0</v>
      </c>
      <c r="Z556" s="3035">
        <f t="shared" si="170"/>
        <v>393</v>
      </c>
      <c r="AA556" s="3035">
        <f t="shared" si="170"/>
        <v>130</v>
      </c>
      <c r="AB556" s="3035">
        <f t="shared" si="170"/>
        <v>0</v>
      </c>
      <c r="AC556" s="3035">
        <f t="shared" si="170"/>
        <v>0</v>
      </c>
      <c r="AD556" s="3035">
        <f t="shared" si="170"/>
        <v>0</v>
      </c>
      <c r="AE556" s="3035">
        <f t="shared" si="170"/>
        <v>28</v>
      </c>
      <c r="AF556" s="3035">
        <f t="shared" si="170"/>
        <v>0</v>
      </c>
      <c r="AG556" s="3035">
        <f t="shared" si="170"/>
        <v>40</v>
      </c>
      <c r="AH556" s="3035">
        <f t="shared" si="170"/>
        <v>44</v>
      </c>
      <c r="AI556" s="3035">
        <f t="shared" si="170"/>
        <v>50</v>
      </c>
      <c r="AJ556" s="3035">
        <f t="shared" si="170"/>
        <v>30</v>
      </c>
      <c r="AK556" s="3035">
        <f t="shared" si="170"/>
        <v>35</v>
      </c>
      <c r="AL556" s="3035">
        <f t="shared" si="170"/>
        <v>36</v>
      </c>
      <c r="AM556" s="3035">
        <f t="shared" si="170"/>
        <v>357</v>
      </c>
      <c r="AN556" s="3035">
        <f t="shared" si="170"/>
        <v>145</v>
      </c>
      <c r="AO556" s="3035">
        <f t="shared" si="170"/>
        <v>38</v>
      </c>
      <c r="AP556" s="3035">
        <f t="shared" si="170"/>
        <v>0</v>
      </c>
      <c r="AQ556" s="3035">
        <f t="shared" si="170"/>
        <v>32</v>
      </c>
      <c r="AR556" s="3035">
        <f t="shared" si="170"/>
        <v>43</v>
      </c>
      <c r="AS556" s="3035">
        <f t="shared" si="170"/>
        <v>61</v>
      </c>
      <c r="AT556" s="3035">
        <f t="shared" si="170"/>
        <v>38</v>
      </c>
      <c r="AU556" s="3035">
        <f t="shared" si="170"/>
        <v>0</v>
      </c>
      <c r="AV556" s="3035">
        <f t="shared" si="170"/>
        <v>0</v>
      </c>
      <c r="AW556" s="3035">
        <f t="shared" si="170"/>
        <v>0</v>
      </c>
      <c r="AX556" s="3074">
        <v>750</v>
      </c>
      <c r="AY556" s="3055">
        <f t="shared" si="152"/>
        <v>0</v>
      </c>
    </row>
    <row r="557" spans="1:51" ht="34.5" customHeight="1" x14ac:dyDescent="0.25">
      <c r="A557" s="2947"/>
      <c r="B557" s="2957"/>
      <c r="C557" s="2882"/>
      <c r="D557" s="3032"/>
      <c r="E557" s="2882"/>
      <c r="F557" s="2957"/>
      <c r="G557" s="2894" t="s">
        <v>1483</v>
      </c>
      <c r="H557" s="2894" t="s">
        <v>3347</v>
      </c>
      <c r="I557" s="2919" t="s">
        <v>2934</v>
      </c>
      <c r="J557" s="3133">
        <v>750</v>
      </c>
      <c r="K557" s="2898">
        <v>187</v>
      </c>
      <c r="L557" s="2898">
        <v>188</v>
      </c>
      <c r="M557" s="2898">
        <v>188</v>
      </c>
      <c r="N557" s="2898">
        <v>187</v>
      </c>
      <c r="O557" s="2898"/>
      <c r="P557" s="3030"/>
      <c r="Q557" s="3030"/>
      <c r="R557" s="3030"/>
      <c r="S557" s="3030"/>
      <c r="T557" s="3030"/>
      <c r="U557" s="3030"/>
      <c r="V557" s="3030"/>
      <c r="W557" s="3030"/>
      <c r="X557" s="2983">
        <f t="shared" si="154"/>
        <v>750</v>
      </c>
      <c r="Y557" s="2916"/>
      <c r="Z557" s="2916">
        <f>SUM(AA557:AL557)</f>
        <v>393</v>
      </c>
      <c r="AA557" s="2916">
        <v>130</v>
      </c>
      <c r="AB557" s="2916"/>
      <c r="AC557" s="2916"/>
      <c r="AD557" s="2916"/>
      <c r="AE557" s="2916">
        <v>28</v>
      </c>
      <c r="AF557" s="2916"/>
      <c r="AG557" s="2916">
        <v>40</v>
      </c>
      <c r="AH557" s="2916">
        <v>44</v>
      </c>
      <c r="AI557" s="2916">
        <v>50</v>
      </c>
      <c r="AJ557" s="2916">
        <v>30</v>
      </c>
      <c r="AK557" s="2916">
        <v>35</v>
      </c>
      <c r="AL557" s="2916">
        <v>36</v>
      </c>
      <c r="AM557" s="2916">
        <f>SUM(AN557:AW557)</f>
        <v>357</v>
      </c>
      <c r="AN557" s="2916">
        <v>145</v>
      </c>
      <c r="AO557" s="2916">
        <v>38</v>
      </c>
      <c r="AP557" s="2916"/>
      <c r="AQ557" s="2916">
        <v>32</v>
      </c>
      <c r="AR557" s="2916">
        <v>43</v>
      </c>
      <c r="AS557" s="2916">
        <v>61</v>
      </c>
      <c r="AT557" s="2916">
        <v>38</v>
      </c>
      <c r="AU557" s="2916"/>
      <c r="AV557" s="2916"/>
      <c r="AW557" s="2916"/>
      <c r="AX557" s="2891"/>
      <c r="AY557" s="3103">
        <f t="shared" si="152"/>
        <v>0</v>
      </c>
    </row>
    <row r="558" spans="1:51" ht="15" x14ac:dyDescent="0.25">
      <c r="B558" s="3040"/>
      <c r="C558" s="3039"/>
      <c r="D558" s="3146"/>
      <c r="E558" s="3147"/>
      <c r="F558" s="3148"/>
      <c r="G558" s="3146"/>
      <c r="H558" s="3149"/>
      <c r="I558" s="2978"/>
      <c r="J558" s="3042"/>
      <c r="K558" s="3041"/>
      <c r="L558" s="3041"/>
      <c r="M558" s="3041"/>
      <c r="N558" s="3041"/>
      <c r="O558" s="3041"/>
      <c r="P558" s="3150"/>
      <c r="Q558" s="2975">
        <f>SUM(Q516:Q557)</f>
        <v>34457</v>
      </c>
      <c r="R558" s="3150"/>
      <c r="S558" s="3150"/>
      <c r="T558" s="3150"/>
      <c r="U558" s="3150"/>
      <c r="V558" s="3150"/>
      <c r="W558" s="3041"/>
      <c r="X558" s="3042"/>
      <c r="AX558" s="2939"/>
    </row>
    <row r="559" spans="1:51" ht="15" x14ac:dyDescent="0.25">
      <c r="B559" s="3040"/>
      <c r="C559" s="3039"/>
      <c r="D559" s="3146"/>
      <c r="E559" s="3147"/>
      <c r="F559" s="3148"/>
      <c r="G559" s="3146"/>
      <c r="H559" s="3149"/>
      <c r="I559" s="2978"/>
      <c r="J559" s="3042"/>
      <c r="K559" s="3041"/>
      <c r="L559" s="3041"/>
      <c r="M559" s="3041"/>
      <c r="N559" s="3041"/>
      <c r="O559" s="3041"/>
      <c r="P559" s="3150"/>
      <c r="Q559" s="2974"/>
      <c r="R559" s="3150"/>
      <c r="S559" s="3150"/>
      <c r="T559" s="3150"/>
      <c r="U559" s="3150"/>
      <c r="V559" s="3150"/>
      <c r="W559" s="3041"/>
      <c r="X559" s="3042"/>
      <c r="AX559" s="2939"/>
    </row>
    <row r="560" spans="1:51" ht="15" x14ac:dyDescent="0.25">
      <c r="B560" s="3040"/>
      <c r="C560" s="3039"/>
      <c r="D560" s="3146"/>
      <c r="E560" s="3147"/>
      <c r="F560" s="3148"/>
      <c r="G560" s="3146"/>
      <c r="H560" s="3149"/>
      <c r="I560" s="2978"/>
      <c r="J560" s="3042"/>
      <c r="K560" s="3041"/>
      <c r="L560" s="3041"/>
      <c r="M560" s="3041"/>
      <c r="N560" s="3041"/>
      <c r="O560" s="3041"/>
      <c r="P560" s="3150"/>
      <c r="Q560" s="2974"/>
      <c r="R560" s="3150"/>
      <c r="S560" s="3150"/>
      <c r="T560" s="3150"/>
      <c r="U560" s="3150"/>
      <c r="V560" s="3150"/>
      <c r="W560" s="3041"/>
      <c r="X560" s="3042"/>
      <c r="AX560" s="2939"/>
    </row>
    <row r="561" spans="1:50" ht="19.5" customHeight="1" x14ac:dyDescent="0.25">
      <c r="A561" s="2837" t="s">
        <v>0</v>
      </c>
      <c r="B561" s="2837"/>
      <c r="C561" s="2837"/>
      <c r="D561" s="2837"/>
      <c r="E561" s="2837"/>
      <c r="F561" s="2837"/>
      <c r="G561" s="2837"/>
      <c r="H561" s="2837"/>
      <c r="I561" s="2837"/>
      <c r="J561" s="2837"/>
      <c r="K561" s="2837"/>
      <c r="L561" s="2837"/>
      <c r="M561" s="2837"/>
      <c r="N561" s="2837"/>
      <c r="O561" s="2837"/>
      <c r="P561" s="2837"/>
      <c r="Q561" s="2837"/>
      <c r="R561" s="2837"/>
      <c r="S561" s="2837"/>
      <c r="T561" s="2837"/>
      <c r="U561" s="2837"/>
      <c r="V561" s="2837"/>
      <c r="W561" s="2837"/>
      <c r="AX561" s="2841"/>
    </row>
    <row r="562" spans="1:50" ht="19.5" customHeight="1" x14ac:dyDescent="0.25">
      <c r="A562" s="2837" t="s">
        <v>244</v>
      </c>
      <c r="B562" s="2837"/>
      <c r="C562" s="2837"/>
      <c r="D562" s="2837"/>
      <c r="E562" s="2837"/>
      <c r="F562" s="2837"/>
      <c r="G562" s="2837"/>
      <c r="H562" s="2837"/>
      <c r="I562" s="2837"/>
      <c r="J562" s="2837"/>
      <c r="K562" s="2837"/>
      <c r="L562" s="2837"/>
      <c r="M562" s="2837"/>
      <c r="N562" s="2837"/>
      <c r="O562" s="2837"/>
      <c r="P562" s="2837"/>
      <c r="Q562" s="2837"/>
      <c r="R562" s="2837"/>
      <c r="S562" s="2837"/>
      <c r="T562" s="2837"/>
      <c r="U562" s="2837"/>
      <c r="V562" s="2837"/>
      <c r="W562" s="2837"/>
      <c r="AX562" s="2841"/>
    </row>
    <row r="563" spans="1:50" ht="15" x14ac:dyDescent="0.25">
      <c r="A563" s="2842" t="s">
        <v>2703</v>
      </c>
      <c r="B563" s="2842"/>
      <c r="C563" s="2843"/>
      <c r="D563" s="2844" t="s">
        <v>2704</v>
      </c>
      <c r="E563" s="2845"/>
      <c r="F563" s="2846"/>
      <c r="G563" s="2847"/>
      <c r="H563" s="2848"/>
    </row>
    <row r="564" spans="1:50" ht="15" x14ac:dyDescent="0.25">
      <c r="A564" s="2842" t="s">
        <v>2705</v>
      </c>
      <c r="B564" s="2842"/>
      <c r="C564" s="2843"/>
      <c r="D564" s="2844" t="s">
        <v>2706</v>
      </c>
      <c r="E564" s="2845"/>
      <c r="F564" s="2846"/>
      <c r="G564" s="2852"/>
    </row>
    <row r="565" spans="1:50" ht="18" customHeight="1" x14ac:dyDescent="0.25">
      <c r="A565" s="2842" t="s">
        <v>2707</v>
      </c>
      <c r="B565" s="2842"/>
      <c r="C565" s="2843"/>
      <c r="D565" s="2844" t="s">
        <v>3349</v>
      </c>
      <c r="E565" s="2845"/>
      <c r="F565" s="2846"/>
      <c r="G565" s="2852"/>
      <c r="I565" s="2978"/>
    </row>
    <row r="566" spans="1:50" s="1621" customFormat="1" ht="15.75" customHeight="1" x14ac:dyDescent="0.2">
      <c r="A566" s="2855" t="s">
        <v>2709</v>
      </c>
      <c r="B566" s="2855" t="s">
        <v>247</v>
      </c>
      <c r="C566" s="2855" t="s">
        <v>5</v>
      </c>
      <c r="D566" s="2855" t="s">
        <v>6</v>
      </c>
      <c r="E566" s="2855" t="s">
        <v>7</v>
      </c>
      <c r="F566" s="2856" t="s">
        <v>248</v>
      </c>
      <c r="G566" s="2855" t="s">
        <v>249</v>
      </c>
      <c r="H566" s="2855" t="s">
        <v>2710</v>
      </c>
      <c r="I566" s="2857" t="s">
        <v>11</v>
      </c>
      <c r="J566" s="2855" t="s">
        <v>251</v>
      </c>
      <c r="K566" s="2855" t="s">
        <v>252</v>
      </c>
      <c r="L566" s="2855"/>
      <c r="M566" s="2855"/>
      <c r="N566" s="2855"/>
      <c r="O566" s="2855" t="s">
        <v>2711</v>
      </c>
      <c r="P566" s="2858" t="s">
        <v>253</v>
      </c>
      <c r="Q566" s="2858"/>
      <c r="R566" s="2858"/>
      <c r="S566" s="2858"/>
      <c r="T566" s="2858"/>
      <c r="U566" s="2858"/>
      <c r="V566" s="2858" t="s">
        <v>2712</v>
      </c>
      <c r="W566" s="2855" t="s">
        <v>16</v>
      </c>
      <c r="X566" s="2860" t="s">
        <v>2713</v>
      </c>
      <c r="Y566" s="2860" t="s">
        <v>2714</v>
      </c>
      <c r="Z566" s="2860"/>
      <c r="AA566" s="2860"/>
      <c r="AB566" s="2860"/>
      <c r="AC566" s="2860"/>
      <c r="AD566" s="2860"/>
      <c r="AE566" s="2860"/>
      <c r="AF566" s="2860"/>
      <c r="AG566" s="2860"/>
      <c r="AH566" s="2860"/>
      <c r="AI566" s="2860"/>
      <c r="AJ566" s="2860"/>
      <c r="AK566" s="2860"/>
      <c r="AL566" s="2860"/>
      <c r="AM566" s="2860"/>
      <c r="AN566" s="2860"/>
      <c r="AO566" s="2860"/>
      <c r="AP566" s="2860"/>
      <c r="AQ566" s="2860"/>
      <c r="AR566" s="2860"/>
      <c r="AS566" s="2860"/>
      <c r="AT566" s="2860"/>
      <c r="AU566" s="2860"/>
      <c r="AV566" s="2860"/>
      <c r="AW566" s="2860"/>
      <c r="AX566" s="2861" t="s">
        <v>251</v>
      </c>
    </row>
    <row r="567" spans="1:50" s="1621" customFormat="1" ht="15.75" customHeight="1" x14ac:dyDescent="0.2">
      <c r="A567" s="2855"/>
      <c r="B567" s="2855"/>
      <c r="C567" s="2855"/>
      <c r="D567" s="2855"/>
      <c r="E567" s="2855"/>
      <c r="F567" s="2856"/>
      <c r="G567" s="2855"/>
      <c r="H567" s="2855"/>
      <c r="I567" s="2857"/>
      <c r="J567" s="2855"/>
      <c r="K567" s="2855"/>
      <c r="L567" s="2855"/>
      <c r="M567" s="2855"/>
      <c r="N567" s="2855"/>
      <c r="O567" s="2855"/>
      <c r="P567" s="2858" t="s">
        <v>2715</v>
      </c>
      <c r="Q567" s="2858" t="s">
        <v>1939</v>
      </c>
      <c r="R567" s="2858"/>
      <c r="S567" s="2858"/>
      <c r="T567" s="2866"/>
      <c r="U567" s="2979" t="s">
        <v>255</v>
      </c>
      <c r="V567" s="2858"/>
      <c r="W567" s="2855"/>
      <c r="X567" s="2860"/>
      <c r="Y567" s="2860" t="s">
        <v>2716</v>
      </c>
      <c r="Z567" s="2869" t="s">
        <v>2717</v>
      </c>
      <c r="AA567" s="2869" t="s">
        <v>2718</v>
      </c>
      <c r="AB567" s="2869" t="s">
        <v>2719</v>
      </c>
      <c r="AC567" s="2869" t="s">
        <v>2720</v>
      </c>
      <c r="AD567" s="2869" t="s">
        <v>2721</v>
      </c>
      <c r="AE567" s="2869" t="s">
        <v>2722</v>
      </c>
      <c r="AF567" s="2869" t="s">
        <v>2723</v>
      </c>
      <c r="AG567" s="2869" t="s">
        <v>2724</v>
      </c>
      <c r="AH567" s="2869" t="s">
        <v>2725</v>
      </c>
      <c r="AI567" s="2869" t="s">
        <v>2726</v>
      </c>
      <c r="AJ567" s="2869" t="s">
        <v>2727</v>
      </c>
      <c r="AK567" s="2869" t="s">
        <v>2728</v>
      </c>
      <c r="AL567" s="2869" t="s">
        <v>2729</v>
      </c>
      <c r="AM567" s="2869" t="s">
        <v>2730</v>
      </c>
      <c r="AN567" s="2869" t="s">
        <v>2731</v>
      </c>
      <c r="AO567" s="2869" t="s">
        <v>2732</v>
      </c>
      <c r="AP567" s="2869" t="s">
        <v>2733</v>
      </c>
      <c r="AQ567" s="2869" t="s">
        <v>2734</v>
      </c>
      <c r="AR567" s="2869" t="s">
        <v>2735</v>
      </c>
      <c r="AS567" s="2869" t="s">
        <v>2736</v>
      </c>
      <c r="AT567" s="2869" t="s">
        <v>2737</v>
      </c>
      <c r="AU567" s="2869" t="s">
        <v>2738</v>
      </c>
      <c r="AV567" s="2869" t="s">
        <v>2739</v>
      </c>
      <c r="AW567" s="2869" t="s">
        <v>2740</v>
      </c>
      <c r="AX567" s="2861"/>
    </row>
    <row r="568" spans="1:50" s="1621" customFormat="1" ht="25.5" customHeight="1" x14ac:dyDescent="0.2">
      <c r="A568" s="2855"/>
      <c r="B568" s="2855"/>
      <c r="C568" s="2855"/>
      <c r="D568" s="2855"/>
      <c r="E568" s="2855"/>
      <c r="F568" s="2856"/>
      <c r="G568" s="2855"/>
      <c r="H568" s="2855"/>
      <c r="I568" s="2857"/>
      <c r="J568" s="2855"/>
      <c r="K568" s="2855"/>
      <c r="L568" s="2855"/>
      <c r="M568" s="2855"/>
      <c r="N568" s="2855"/>
      <c r="O568" s="2855"/>
      <c r="P568" s="2858"/>
      <c r="Q568" s="2858" t="s">
        <v>18</v>
      </c>
      <c r="R568" s="2858" t="s">
        <v>19</v>
      </c>
      <c r="S568" s="2858" t="s">
        <v>254</v>
      </c>
      <c r="T568" s="2858" t="s">
        <v>2741</v>
      </c>
      <c r="U568" s="2979"/>
      <c r="V568" s="2858"/>
      <c r="W568" s="2855"/>
      <c r="X568" s="2860"/>
      <c r="Y568" s="2872"/>
      <c r="Z568" s="2869"/>
      <c r="AA568" s="2869"/>
      <c r="AB568" s="2869"/>
      <c r="AC568" s="2869"/>
      <c r="AD568" s="2869"/>
      <c r="AE568" s="2869"/>
      <c r="AF568" s="2869"/>
      <c r="AG568" s="2869"/>
      <c r="AH568" s="2869"/>
      <c r="AI568" s="2869"/>
      <c r="AJ568" s="2869"/>
      <c r="AK568" s="2869"/>
      <c r="AL568" s="2869"/>
      <c r="AM568" s="2869"/>
      <c r="AN568" s="2869"/>
      <c r="AO568" s="2869"/>
      <c r="AP568" s="2869"/>
      <c r="AQ568" s="2869"/>
      <c r="AR568" s="2869"/>
      <c r="AS568" s="2869"/>
      <c r="AT568" s="2869"/>
      <c r="AU568" s="2869"/>
      <c r="AV568" s="2869"/>
      <c r="AW568" s="2869"/>
      <c r="AX568" s="2861"/>
    </row>
    <row r="569" spans="1:50" s="1621" customFormat="1" ht="36" customHeight="1" x14ac:dyDescent="0.2">
      <c r="A569" s="2855"/>
      <c r="B569" s="2855"/>
      <c r="C569" s="2855"/>
      <c r="D569" s="2855"/>
      <c r="E569" s="2855"/>
      <c r="F569" s="2856"/>
      <c r="G569" s="2855"/>
      <c r="H569" s="2855"/>
      <c r="I569" s="2857"/>
      <c r="J569" s="2855"/>
      <c r="K569" s="2873" t="s">
        <v>23</v>
      </c>
      <c r="L569" s="2873" t="s">
        <v>24</v>
      </c>
      <c r="M569" s="2873" t="s">
        <v>25</v>
      </c>
      <c r="N569" s="2873" t="s">
        <v>26</v>
      </c>
      <c r="O569" s="2855"/>
      <c r="P569" s="2858"/>
      <c r="Q569" s="2858"/>
      <c r="R569" s="2858"/>
      <c r="S569" s="2858"/>
      <c r="T569" s="2858"/>
      <c r="U569" s="2979"/>
      <c r="V569" s="2858"/>
      <c r="W569" s="2855"/>
      <c r="X569" s="2860"/>
      <c r="Y569" s="2872"/>
      <c r="Z569" s="2869"/>
      <c r="AA569" s="2869"/>
      <c r="AB569" s="2869"/>
      <c r="AC569" s="2869"/>
      <c r="AD569" s="2869"/>
      <c r="AE569" s="2869"/>
      <c r="AF569" s="2869"/>
      <c r="AG569" s="2869"/>
      <c r="AH569" s="2869"/>
      <c r="AI569" s="2869"/>
      <c r="AJ569" s="2869"/>
      <c r="AK569" s="2869"/>
      <c r="AL569" s="2869"/>
      <c r="AM569" s="2869"/>
      <c r="AN569" s="2869"/>
      <c r="AO569" s="2869"/>
      <c r="AP569" s="2869"/>
      <c r="AQ569" s="2869"/>
      <c r="AR569" s="2869"/>
      <c r="AS569" s="2869"/>
      <c r="AT569" s="2869"/>
      <c r="AU569" s="2869"/>
      <c r="AV569" s="2869"/>
      <c r="AW569" s="2869"/>
      <c r="AX569" s="2861"/>
    </row>
    <row r="570" spans="1:50" s="1160" customFormat="1" ht="20.25" customHeight="1" x14ac:dyDescent="0.2">
      <c r="A570" s="3053" t="s">
        <v>3350</v>
      </c>
      <c r="B570" s="3053"/>
      <c r="C570" s="3053"/>
      <c r="D570" s="3053"/>
      <c r="E570" s="3053"/>
      <c r="F570" s="3053"/>
      <c r="G570" s="3053"/>
      <c r="H570" s="3053"/>
      <c r="I570" s="3053"/>
      <c r="J570" s="3053"/>
      <c r="K570" s="3053"/>
      <c r="L570" s="3053"/>
      <c r="M570" s="3053"/>
      <c r="N570" s="2914"/>
      <c r="O570" s="2914"/>
      <c r="P570" s="3080"/>
      <c r="Q570" s="3080"/>
      <c r="R570" s="3080"/>
      <c r="S570" s="3080"/>
      <c r="T570" s="3080"/>
      <c r="U570" s="3080"/>
      <c r="V570" s="3080"/>
      <c r="W570" s="2914"/>
      <c r="X570" s="2914"/>
      <c r="Y570" s="2879"/>
      <c r="Z570" s="2879"/>
      <c r="AA570" s="2879"/>
      <c r="AB570" s="2879"/>
      <c r="AC570" s="2879"/>
      <c r="AD570" s="2879"/>
      <c r="AE570" s="2879"/>
      <c r="AF570" s="2879"/>
      <c r="AG570" s="2879"/>
      <c r="AH570" s="2879"/>
      <c r="AI570" s="2879"/>
      <c r="AJ570" s="2879"/>
      <c r="AK570" s="2879"/>
      <c r="AL570" s="2879"/>
      <c r="AM570" s="2879"/>
      <c r="AN570" s="2879"/>
      <c r="AO570" s="2879"/>
      <c r="AP570" s="2879"/>
      <c r="AQ570" s="2879"/>
      <c r="AR570" s="2879"/>
      <c r="AS570" s="2879"/>
      <c r="AT570" s="2879"/>
      <c r="AU570" s="2879"/>
      <c r="AV570" s="2879"/>
      <c r="AW570" s="2879"/>
      <c r="AX570" s="2880"/>
    </row>
    <row r="571" spans="1:50" ht="45" x14ac:dyDescent="0.25">
      <c r="A571" s="2947" t="s">
        <v>1496</v>
      </c>
      <c r="B571" s="3151" t="s">
        <v>1996</v>
      </c>
      <c r="C571" s="3152" t="s">
        <v>3351</v>
      </c>
      <c r="D571" s="3153" t="s">
        <v>2243</v>
      </c>
      <c r="E571" s="3154" t="s">
        <v>2245</v>
      </c>
      <c r="F571" s="3155" t="s">
        <v>2246</v>
      </c>
      <c r="G571" s="3153" t="s">
        <v>3352</v>
      </c>
      <c r="H571" s="3156" t="s">
        <v>2246</v>
      </c>
      <c r="I571" s="3157" t="s">
        <v>64</v>
      </c>
      <c r="J571" s="3158">
        <v>1</v>
      </c>
      <c r="K571" s="3059">
        <v>0</v>
      </c>
      <c r="L571" s="3059">
        <v>0</v>
      </c>
      <c r="M571" s="3059">
        <v>1</v>
      </c>
      <c r="N571" s="3059">
        <v>0</v>
      </c>
      <c r="O571" s="3079">
        <v>86</v>
      </c>
      <c r="P571" s="3059">
        <v>5958.7</v>
      </c>
      <c r="Q571" s="3059">
        <v>73701</v>
      </c>
      <c r="R571" s="3059">
        <v>0</v>
      </c>
      <c r="S571" s="3059">
        <v>0</v>
      </c>
      <c r="T571" s="3059">
        <v>0</v>
      </c>
      <c r="U571" s="2890">
        <f t="shared" ref="U571:U584" si="171">+Q571-P571</f>
        <v>67742.3</v>
      </c>
      <c r="V571" s="3059">
        <v>73701</v>
      </c>
      <c r="W571" s="3059"/>
      <c r="X571" s="3059">
        <f t="shared" ref="X571:X584" si="172">Y571+Z571+AM571</f>
        <v>1</v>
      </c>
      <c r="Y571" s="2916"/>
      <c r="Z571" s="2916">
        <v>0</v>
      </c>
      <c r="AA571" s="2916"/>
      <c r="AB571" s="2916"/>
      <c r="AC571" s="2916"/>
      <c r="AD571" s="2916"/>
      <c r="AE571" s="2916"/>
      <c r="AF571" s="2916"/>
      <c r="AG571" s="2916"/>
      <c r="AH571" s="2916"/>
      <c r="AI571" s="2916"/>
      <c r="AJ571" s="2916"/>
      <c r="AK571" s="2916"/>
      <c r="AL571" s="2916"/>
      <c r="AM571" s="2916">
        <v>1</v>
      </c>
      <c r="AN571" s="2916"/>
      <c r="AO571" s="2916"/>
      <c r="AP571" s="2916"/>
      <c r="AQ571" s="2916"/>
      <c r="AR571" s="2916">
        <v>1</v>
      </c>
      <c r="AS571" s="2916"/>
      <c r="AT571" s="2916"/>
      <c r="AU571" s="2916"/>
      <c r="AV571" s="2916"/>
      <c r="AW571" s="2916"/>
      <c r="AX571" s="3159">
        <v>1</v>
      </c>
    </row>
    <row r="572" spans="1:50" ht="69.75" customHeight="1" x14ac:dyDescent="0.25">
      <c r="A572" s="2947"/>
      <c r="B572" s="3151"/>
      <c r="C572" s="3152" t="s">
        <v>3351</v>
      </c>
      <c r="D572" s="3153" t="s">
        <v>2243</v>
      </c>
      <c r="E572" s="3154" t="s">
        <v>2248</v>
      </c>
      <c r="F572" s="3155" t="s">
        <v>2249</v>
      </c>
      <c r="G572" s="3153" t="s">
        <v>3353</v>
      </c>
      <c r="H572" s="3156" t="s">
        <v>2249</v>
      </c>
      <c r="I572" s="3157" t="s">
        <v>64</v>
      </c>
      <c r="J572" s="3158">
        <v>1</v>
      </c>
      <c r="K572" s="3059">
        <v>0</v>
      </c>
      <c r="L572" s="3059">
        <v>0</v>
      </c>
      <c r="M572" s="3059">
        <v>1</v>
      </c>
      <c r="N572" s="3059">
        <v>0</v>
      </c>
      <c r="O572" s="3079">
        <v>87</v>
      </c>
      <c r="P572" s="3059">
        <v>31150.15</v>
      </c>
      <c r="Q572" s="3059">
        <v>3100</v>
      </c>
      <c r="R572" s="3059">
        <v>0</v>
      </c>
      <c r="S572" s="3059">
        <v>0</v>
      </c>
      <c r="T572" s="3059">
        <v>0</v>
      </c>
      <c r="U572" s="2890">
        <f t="shared" si="171"/>
        <v>-28050.15</v>
      </c>
      <c r="V572" s="3059">
        <v>0</v>
      </c>
      <c r="W572" s="3059"/>
      <c r="X572" s="3059">
        <f t="shared" si="172"/>
        <v>1</v>
      </c>
      <c r="Y572" s="2916"/>
      <c r="Z572" s="2916">
        <v>0</v>
      </c>
      <c r="AA572" s="2916"/>
      <c r="AB572" s="2916"/>
      <c r="AC572" s="2916"/>
      <c r="AD572" s="2916"/>
      <c r="AE572" s="2916"/>
      <c r="AF572" s="2916"/>
      <c r="AG572" s="2916"/>
      <c r="AH572" s="2916"/>
      <c r="AI572" s="2916"/>
      <c r="AJ572" s="2916"/>
      <c r="AK572" s="2916"/>
      <c r="AL572" s="2916"/>
      <c r="AM572" s="2916">
        <v>1</v>
      </c>
      <c r="AN572" s="2916"/>
      <c r="AO572" s="2916"/>
      <c r="AP572" s="2916"/>
      <c r="AQ572" s="2916"/>
      <c r="AR572" s="2916">
        <v>1</v>
      </c>
      <c r="AS572" s="2916"/>
      <c r="AT572" s="2916"/>
      <c r="AU572" s="2916"/>
      <c r="AV572" s="2916"/>
      <c r="AW572" s="2916"/>
      <c r="AX572" s="3159">
        <v>1</v>
      </c>
    </row>
    <row r="573" spans="1:50" ht="63" x14ac:dyDescent="0.25">
      <c r="A573" s="2947"/>
      <c r="B573" s="3151"/>
      <c r="C573" s="3152" t="s">
        <v>3354</v>
      </c>
      <c r="D573" s="3153" t="s">
        <v>3355</v>
      </c>
      <c r="E573" s="3154" t="s">
        <v>1993</v>
      </c>
      <c r="F573" s="3155" t="s">
        <v>3356</v>
      </c>
      <c r="G573" s="3153" t="s">
        <v>3357</v>
      </c>
      <c r="H573" s="3156" t="s">
        <v>3356</v>
      </c>
      <c r="I573" s="3157" t="s">
        <v>1303</v>
      </c>
      <c r="J573" s="3158">
        <v>100</v>
      </c>
      <c r="K573" s="3059">
        <v>0</v>
      </c>
      <c r="L573" s="3059">
        <v>35</v>
      </c>
      <c r="M573" s="3059">
        <v>35</v>
      </c>
      <c r="N573" s="3059">
        <v>30</v>
      </c>
      <c r="O573" s="3079">
        <v>88</v>
      </c>
      <c r="P573" s="3059">
        <v>32928.49</v>
      </c>
      <c r="Q573" s="3059">
        <v>3100</v>
      </c>
      <c r="R573" s="3059">
        <v>0</v>
      </c>
      <c r="S573" s="3059">
        <v>0</v>
      </c>
      <c r="T573" s="3059">
        <v>0</v>
      </c>
      <c r="U573" s="2890">
        <f t="shared" si="171"/>
        <v>-29828.489999999998</v>
      </c>
      <c r="V573" s="3059">
        <v>0</v>
      </c>
      <c r="W573" s="3059"/>
      <c r="X573" s="3059">
        <f t="shared" si="172"/>
        <v>100</v>
      </c>
      <c r="Y573" s="2916">
        <v>20</v>
      </c>
      <c r="Z573" s="2916">
        <v>40</v>
      </c>
      <c r="AA573" s="2916"/>
      <c r="AB573" s="2916"/>
      <c r="AC573" s="2916"/>
      <c r="AD573" s="2916"/>
      <c r="AE573" s="2916"/>
      <c r="AF573" s="2916"/>
      <c r="AG573" s="2916"/>
      <c r="AH573" s="2916"/>
      <c r="AI573" s="2916"/>
      <c r="AJ573" s="2916"/>
      <c r="AK573" s="2916"/>
      <c r="AL573" s="2916"/>
      <c r="AM573" s="2916">
        <v>40</v>
      </c>
      <c r="AN573" s="2916"/>
      <c r="AO573" s="2916"/>
      <c r="AP573" s="2916"/>
      <c r="AQ573" s="2916"/>
      <c r="AR573" s="2916"/>
      <c r="AS573" s="2916"/>
      <c r="AT573" s="2916"/>
      <c r="AU573" s="2916"/>
      <c r="AV573" s="2916"/>
      <c r="AW573" s="2916"/>
      <c r="AX573" s="3159">
        <v>100</v>
      </c>
    </row>
    <row r="574" spans="1:50" ht="63" x14ac:dyDescent="0.25">
      <c r="A574" s="2947"/>
      <c r="B574" s="3151"/>
      <c r="C574" s="3152" t="s">
        <v>3354</v>
      </c>
      <c r="D574" s="3153" t="s">
        <v>3355</v>
      </c>
      <c r="E574" s="3154" t="s">
        <v>1994</v>
      </c>
      <c r="F574" s="3155" t="s">
        <v>3358</v>
      </c>
      <c r="G574" s="3153" t="s">
        <v>3359</v>
      </c>
      <c r="H574" s="3156" t="s">
        <v>3360</v>
      </c>
      <c r="I574" s="3157" t="s">
        <v>1729</v>
      </c>
      <c r="J574" s="3158">
        <v>4</v>
      </c>
      <c r="K574" s="3059">
        <v>1</v>
      </c>
      <c r="L574" s="3059">
        <v>1</v>
      </c>
      <c r="M574" s="3059">
        <v>1</v>
      </c>
      <c r="N574" s="3059">
        <v>1</v>
      </c>
      <c r="O574" s="3079">
        <v>89</v>
      </c>
      <c r="P574" s="3059">
        <v>0</v>
      </c>
      <c r="Q574" s="3059">
        <v>36495</v>
      </c>
      <c r="R574" s="3059">
        <v>0</v>
      </c>
      <c r="S574" s="3059">
        <v>0</v>
      </c>
      <c r="T574" s="3059">
        <v>0</v>
      </c>
      <c r="U574" s="2890">
        <f t="shared" si="171"/>
        <v>36495</v>
      </c>
      <c r="V574" s="3059">
        <v>0</v>
      </c>
      <c r="W574" s="3059"/>
      <c r="X574" s="3059">
        <f t="shared" si="172"/>
        <v>4</v>
      </c>
      <c r="Y574" s="2916">
        <v>4</v>
      </c>
      <c r="Z574" s="2916"/>
      <c r="AA574" s="2916"/>
      <c r="AB574" s="2916"/>
      <c r="AC574" s="2916"/>
      <c r="AD574" s="2916"/>
      <c r="AE574" s="2916"/>
      <c r="AF574" s="2916"/>
      <c r="AG574" s="2916"/>
      <c r="AH574" s="2916"/>
      <c r="AI574" s="2916"/>
      <c r="AJ574" s="2916"/>
      <c r="AK574" s="2916"/>
      <c r="AL574" s="2916"/>
      <c r="AM574" s="2916"/>
      <c r="AN574" s="2916"/>
      <c r="AO574" s="2916"/>
      <c r="AP574" s="2916"/>
      <c r="AQ574" s="2916"/>
      <c r="AR574" s="2916"/>
      <c r="AS574" s="2916"/>
      <c r="AT574" s="2916"/>
      <c r="AU574" s="2916"/>
      <c r="AV574" s="2916"/>
      <c r="AW574" s="2916"/>
      <c r="AX574" s="3159">
        <v>4</v>
      </c>
    </row>
    <row r="575" spans="1:50" ht="63" x14ac:dyDescent="0.25">
      <c r="A575" s="2947"/>
      <c r="B575" s="3151"/>
      <c r="C575" s="3152" t="s">
        <v>3354</v>
      </c>
      <c r="D575" s="3153" t="s">
        <v>3355</v>
      </c>
      <c r="E575" s="3154" t="s">
        <v>1995</v>
      </c>
      <c r="F575" s="3155" t="s">
        <v>1730</v>
      </c>
      <c r="G575" s="3153" t="s">
        <v>3361</v>
      </c>
      <c r="H575" s="3156" t="s">
        <v>1730</v>
      </c>
      <c r="I575" s="3157" t="s">
        <v>1731</v>
      </c>
      <c r="J575" s="3158">
        <v>4</v>
      </c>
      <c r="K575" s="3059">
        <v>1</v>
      </c>
      <c r="L575" s="3059">
        <v>1</v>
      </c>
      <c r="M575" s="3059">
        <v>1</v>
      </c>
      <c r="N575" s="3059">
        <v>1</v>
      </c>
      <c r="O575" s="3079">
        <v>90</v>
      </c>
      <c r="P575" s="3059">
        <v>0</v>
      </c>
      <c r="Q575" s="3059">
        <v>3051</v>
      </c>
      <c r="R575" s="3059">
        <v>0</v>
      </c>
      <c r="S575" s="3059">
        <v>0</v>
      </c>
      <c r="T575" s="3059">
        <v>0</v>
      </c>
      <c r="U575" s="2890">
        <f t="shared" si="171"/>
        <v>3051</v>
      </c>
      <c r="V575" s="3059">
        <v>0</v>
      </c>
      <c r="W575" s="3059"/>
      <c r="X575" s="3059">
        <f t="shared" si="172"/>
        <v>4</v>
      </c>
      <c r="Y575" s="2916">
        <v>4</v>
      </c>
      <c r="Z575" s="2916"/>
      <c r="AA575" s="2916"/>
      <c r="AB575" s="2916"/>
      <c r="AC575" s="2916"/>
      <c r="AD575" s="2916"/>
      <c r="AE575" s="2916"/>
      <c r="AF575" s="2916"/>
      <c r="AG575" s="2916"/>
      <c r="AH575" s="2916"/>
      <c r="AI575" s="2916"/>
      <c r="AJ575" s="2916"/>
      <c r="AK575" s="2916"/>
      <c r="AL575" s="2916"/>
      <c r="AM575" s="2916"/>
      <c r="AN575" s="2916"/>
      <c r="AO575" s="2916"/>
      <c r="AP575" s="2916"/>
      <c r="AQ575" s="2916"/>
      <c r="AR575" s="2916"/>
      <c r="AS575" s="2916"/>
      <c r="AT575" s="2916"/>
      <c r="AU575" s="2916"/>
      <c r="AV575" s="2916"/>
      <c r="AW575" s="2916"/>
      <c r="AX575" s="3159">
        <v>4</v>
      </c>
    </row>
    <row r="576" spans="1:50" ht="54" x14ac:dyDescent="0.25">
      <c r="A576" s="2947"/>
      <c r="B576" s="3151"/>
      <c r="C576" s="3152" t="s">
        <v>3362</v>
      </c>
      <c r="D576" s="3153" t="s">
        <v>1997</v>
      </c>
      <c r="E576" s="3154" t="s">
        <v>1999</v>
      </c>
      <c r="F576" s="3155" t="s">
        <v>1998</v>
      </c>
      <c r="G576" s="3153" t="s">
        <v>3363</v>
      </c>
      <c r="H576" s="3156" t="s">
        <v>1998</v>
      </c>
      <c r="I576" s="3157" t="s">
        <v>1733</v>
      </c>
      <c r="J576" s="3158">
        <v>1</v>
      </c>
      <c r="K576" s="3059">
        <v>0</v>
      </c>
      <c r="L576" s="3059">
        <v>0</v>
      </c>
      <c r="M576" s="3059">
        <v>1</v>
      </c>
      <c r="N576" s="3059">
        <v>0</v>
      </c>
      <c r="O576" s="3079">
        <v>91</v>
      </c>
      <c r="P576" s="3059">
        <v>8068.29</v>
      </c>
      <c r="Q576" s="3059">
        <v>2850</v>
      </c>
      <c r="R576" s="3059">
        <v>0</v>
      </c>
      <c r="S576" s="3059">
        <v>0</v>
      </c>
      <c r="T576" s="3059">
        <v>0</v>
      </c>
      <c r="U576" s="2890">
        <f t="shared" si="171"/>
        <v>-5218.29</v>
      </c>
      <c r="V576" s="3059">
        <v>0</v>
      </c>
      <c r="W576" s="3059"/>
      <c r="X576" s="3059">
        <f t="shared" si="172"/>
        <v>1</v>
      </c>
      <c r="Y576" s="2916"/>
      <c r="Z576" s="2916">
        <f>AA576+AB576+AC576+AD576+AE576+AF576+AG576+AH576+AI576+AJ576+AK576+AL576</f>
        <v>1</v>
      </c>
      <c r="AA576" s="2916">
        <v>1</v>
      </c>
      <c r="AB576" s="2916"/>
      <c r="AC576" s="2916"/>
      <c r="AD576" s="2916"/>
      <c r="AE576" s="2916"/>
      <c r="AF576" s="2916"/>
      <c r="AG576" s="2916"/>
      <c r="AH576" s="2916"/>
      <c r="AI576" s="2916"/>
      <c r="AJ576" s="2916"/>
      <c r="AK576" s="2916"/>
      <c r="AL576" s="2916"/>
      <c r="AM576" s="2916"/>
      <c r="AN576" s="2916"/>
      <c r="AO576" s="2916"/>
      <c r="AP576" s="2916"/>
      <c r="AQ576" s="2916"/>
      <c r="AR576" s="2916"/>
      <c r="AS576" s="2916"/>
      <c r="AT576" s="2916"/>
      <c r="AU576" s="2916"/>
      <c r="AV576" s="2916"/>
      <c r="AW576" s="2916"/>
      <c r="AX576" s="3159">
        <v>1</v>
      </c>
    </row>
    <row r="577" spans="1:50" ht="54" x14ac:dyDescent="0.25">
      <c r="A577" s="2947"/>
      <c r="B577" s="3151"/>
      <c r="C577" s="3152" t="s">
        <v>3362</v>
      </c>
      <c r="D577" s="3153" t="s">
        <v>1997</v>
      </c>
      <c r="E577" s="3154" t="s">
        <v>2250</v>
      </c>
      <c r="F577" s="3155" t="s">
        <v>2251</v>
      </c>
      <c r="G577" s="3153" t="s">
        <v>3364</v>
      </c>
      <c r="H577" s="3156" t="s">
        <v>2251</v>
      </c>
      <c r="I577" s="3157" t="s">
        <v>293</v>
      </c>
      <c r="J577" s="3158">
        <v>312</v>
      </c>
      <c r="K577" s="3059">
        <v>110</v>
      </c>
      <c r="L577" s="3059">
        <v>100</v>
      </c>
      <c r="M577" s="3059">
        <v>25</v>
      </c>
      <c r="N577" s="3059">
        <v>87</v>
      </c>
      <c r="O577" s="3079">
        <v>92</v>
      </c>
      <c r="P577" s="3059">
        <v>70076.38</v>
      </c>
      <c r="Q577" s="3059">
        <v>2925</v>
      </c>
      <c r="R577" s="3059">
        <v>0</v>
      </c>
      <c r="S577" s="3059">
        <v>0</v>
      </c>
      <c r="T577" s="3059">
        <v>0</v>
      </c>
      <c r="U577" s="2890">
        <f t="shared" si="171"/>
        <v>-67151.38</v>
      </c>
      <c r="V577" s="3059">
        <v>0</v>
      </c>
      <c r="W577" s="3059"/>
      <c r="X577" s="3059">
        <f t="shared" si="172"/>
        <v>312</v>
      </c>
      <c r="Y577" s="2916"/>
      <c r="Z577" s="2916">
        <v>112</v>
      </c>
      <c r="AA577" s="2916"/>
      <c r="AB577" s="2916"/>
      <c r="AC577" s="2916"/>
      <c r="AD577" s="2916"/>
      <c r="AE577" s="2916"/>
      <c r="AF577" s="2916"/>
      <c r="AG577" s="2916"/>
      <c r="AH577" s="2916"/>
      <c r="AI577" s="2916"/>
      <c r="AJ577" s="2916"/>
      <c r="AK577" s="2916"/>
      <c r="AL577" s="2916"/>
      <c r="AM577" s="2916">
        <v>200</v>
      </c>
      <c r="AN577" s="2916"/>
      <c r="AO577" s="2916"/>
      <c r="AP577" s="2916"/>
      <c r="AQ577" s="2916"/>
      <c r="AR577" s="2916"/>
      <c r="AS577" s="2916"/>
      <c r="AT577" s="2916"/>
      <c r="AU577" s="2916"/>
      <c r="AV577" s="2916"/>
      <c r="AW577" s="2916"/>
      <c r="AX577" s="3159">
        <v>312</v>
      </c>
    </row>
    <row r="578" spans="1:50" ht="54" x14ac:dyDescent="0.25">
      <c r="A578" s="2947"/>
      <c r="B578" s="3151"/>
      <c r="C578" s="3152" t="s">
        <v>3362</v>
      </c>
      <c r="D578" s="3153" t="s">
        <v>1997</v>
      </c>
      <c r="E578" s="3154" t="s">
        <v>2252</v>
      </c>
      <c r="F578" s="3155" t="s">
        <v>2253</v>
      </c>
      <c r="G578" s="3153" t="s">
        <v>3365</v>
      </c>
      <c r="H578" s="3156" t="s">
        <v>2253</v>
      </c>
      <c r="I578" s="3157" t="s">
        <v>293</v>
      </c>
      <c r="J578" s="3158">
        <v>50</v>
      </c>
      <c r="K578" s="3059">
        <v>20</v>
      </c>
      <c r="L578" s="3059">
        <v>10</v>
      </c>
      <c r="M578" s="3059">
        <v>10</v>
      </c>
      <c r="N578" s="3059">
        <v>10</v>
      </c>
      <c r="O578" s="3079">
        <v>93</v>
      </c>
      <c r="P578" s="3059">
        <v>245371.98</v>
      </c>
      <c r="Q578" s="3059">
        <v>28336</v>
      </c>
      <c r="R578" s="3059">
        <v>0</v>
      </c>
      <c r="S578" s="3059">
        <v>0</v>
      </c>
      <c r="T578" s="3059">
        <v>0</v>
      </c>
      <c r="U578" s="2890">
        <f t="shared" si="171"/>
        <v>-217035.98</v>
      </c>
      <c r="V578" s="3059">
        <v>28336</v>
      </c>
      <c r="W578" s="3059"/>
      <c r="X578" s="3059">
        <f t="shared" si="172"/>
        <v>50</v>
      </c>
      <c r="Y578" s="2916"/>
      <c r="Z578" s="2916">
        <v>25</v>
      </c>
      <c r="AA578" s="2916"/>
      <c r="AB578" s="2916"/>
      <c r="AC578" s="2916"/>
      <c r="AD578" s="2916"/>
      <c r="AE578" s="2916"/>
      <c r="AF578" s="2916"/>
      <c r="AG578" s="2916"/>
      <c r="AH578" s="2916"/>
      <c r="AI578" s="2916"/>
      <c r="AJ578" s="2916"/>
      <c r="AK578" s="2916"/>
      <c r="AL578" s="2916"/>
      <c r="AM578" s="2916">
        <v>25</v>
      </c>
      <c r="AN578" s="2916"/>
      <c r="AO578" s="2916"/>
      <c r="AP578" s="2916"/>
      <c r="AQ578" s="2916"/>
      <c r="AR578" s="2916"/>
      <c r="AS578" s="2916"/>
      <c r="AT578" s="2916"/>
      <c r="AU578" s="2916"/>
      <c r="AV578" s="2916"/>
      <c r="AW578" s="2916"/>
      <c r="AX578" s="3159">
        <v>50</v>
      </c>
    </row>
    <row r="579" spans="1:50" ht="36" x14ac:dyDescent="0.25">
      <c r="A579" s="2947"/>
      <c r="B579" s="3151"/>
      <c r="C579" s="3152" t="s">
        <v>3366</v>
      </c>
      <c r="D579" s="3153" t="s">
        <v>3367</v>
      </c>
      <c r="E579" s="3154" t="s">
        <v>2001</v>
      </c>
      <c r="F579" s="3155" t="s">
        <v>2002</v>
      </c>
      <c r="G579" s="3153" t="s">
        <v>3368</v>
      </c>
      <c r="H579" s="3156" t="s">
        <v>3369</v>
      </c>
      <c r="I579" s="3157" t="s">
        <v>1733</v>
      </c>
      <c r="J579" s="3158">
        <v>1</v>
      </c>
      <c r="K579" s="3160" t="s">
        <v>1827</v>
      </c>
      <c r="L579" s="3161">
        <v>0</v>
      </c>
      <c r="M579" s="3161">
        <v>1</v>
      </c>
      <c r="N579" s="3059">
        <v>0</v>
      </c>
      <c r="O579" s="3079">
        <v>94</v>
      </c>
      <c r="P579" s="3059">
        <v>1020</v>
      </c>
      <c r="Q579" s="3059">
        <v>64181</v>
      </c>
      <c r="R579" s="3059">
        <v>0</v>
      </c>
      <c r="S579" s="3059">
        <v>0</v>
      </c>
      <c r="T579" s="3059">
        <v>0</v>
      </c>
      <c r="U579" s="2890">
        <f t="shared" si="171"/>
        <v>63161</v>
      </c>
      <c r="V579" s="3059">
        <v>0</v>
      </c>
      <c r="W579" s="3059"/>
      <c r="X579" s="3059">
        <f t="shared" si="172"/>
        <v>1</v>
      </c>
      <c r="Y579" s="2916"/>
      <c r="Z579" s="2916">
        <v>1</v>
      </c>
      <c r="AA579" s="2916"/>
      <c r="AB579" s="2916"/>
      <c r="AC579" s="2916"/>
      <c r="AD579" s="2916"/>
      <c r="AE579" s="2916"/>
      <c r="AF579" s="2916"/>
      <c r="AG579" s="2916"/>
      <c r="AH579" s="2916">
        <v>1</v>
      </c>
      <c r="AI579" s="2916"/>
      <c r="AJ579" s="2916"/>
      <c r="AK579" s="2916"/>
      <c r="AL579" s="2916"/>
      <c r="AM579" s="2916"/>
      <c r="AN579" s="2916"/>
      <c r="AO579" s="2916"/>
      <c r="AP579" s="2916"/>
      <c r="AQ579" s="2916"/>
      <c r="AR579" s="2916"/>
      <c r="AS579" s="2916"/>
      <c r="AT579" s="2916"/>
      <c r="AU579" s="2916"/>
      <c r="AV579" s="2916"/>
      <c r="AW579" s="2916"/>
      <c r="AX579" s="3159">
        <v>1</v>
      </c>
    </row>
    <row r="580" spans="1:50" ht="36" x14ac:dyDescent="0.25">
      <c r="A580" s="2947"/>
      <c r="B580" s="3151"/>
      <c r="C580" s="3152" t="s">
        <v>3366</v>
      </c>
      <c r="D580" s="3153" t="s">
        <v>3367</v>
      </c>
      <c r="E580" s="3154" t="s">
        <v>2003</v>
      </c>
      <c r="F580" s="3155" t="s">
        <v>3370</v>
      </c>
      <c r="G580" s="3153" t="s">
        <v>3371</v>
      </c>
      <c r="H580" s="3156" t="s">
        <v>3370</v>
      </c>
      <c r="I580" s="3157" t="s">
        <v>2004</v>
      </c>
      <c r="J580" s="3158">
        <v>1</v>
      </c>
      <c r="K580" s="3059">
        <v>0</v>
      </c>
      <c r="L580" s="3059">
        <v>0</v>
      </c>
      <c r="M580" s="3059">
        <v>0</v>
      </c>
      <c r="N580" s="3059">
        <v>1</v>
      </c>
      <c r="O580" s="3079">
        <v>95</v>
      </c>
      <c r="P580" s="3059">
        <v>3900</v>
      </c>
      <c r="Q580" s="3059">
        <v>1200</v>
      </c>
      <c r="R580" s="3059">
        <v>0</v>
      </c>
      <c r="S580" s="3059">
        <v>0</v>
      </c>
      <c r="T580" s="3059">
        <v>0</v>
      </c>
      <c r="U580" s="2890">
        <f t="shared" si="171"/>
        <v>-2700</v>
      </c>
      <c r="V580" s="3059">
        <v>0</v>
      </c>
      <c r="W580" s="3059"/>
      <c r="X580" s="3059">
        <f t="shared" si="172"/>
        <v>1</v>
      </c>
      <c r="Y580" s="2916"/>
      <c r="Z580" s="2916"/>
      <c r="AA580" s="2916"/>
      <c r="AB580" s="2916"/>
      <c r="AC580" s="2916"/>
      <c r="AD580" s="2916"/>
      <c r="AE580" s="2916"/>
      <c r="AF580" s="2916"/>
      <c r="AG580" s="2916"/>
      <c r="AH580" s="2916"/>
      <c r="AI580" s="2916"/>
      <c r="AJ580" s="2916"/>
      <c r="AK580" s="2916"/>
      <c r="AL580" s="2916"/>
      <c r="AM580" s="2916">
        <v>1</v>
      </c>
      <c r="AN580" s="2916"/>
      <c r="AO580" s="2916"/>
      <c r="AP580" s="2916"/>
      <c r="AQ580" s="2916"/>
      <c r="AR580" s="2916"/>
      <c r="AS580" s="2916"/>
      <c r="AT580" s="2916"/>
      <c r="AU580" s="2916"/>
      <c r="AV580" s="2916">
        <v>1</v>
      </c>
      <c r="AW580" s="2916"/>
      <c r="AX580" s="3159">
        <v>1</v>
      </c>
    </row>
    <row r="581" spans="1:50" ht="36" x14ac:dyDescent="0.25">
      <c r="A581" s="2947"/>
      <c r="B581" s="3151"/>
      <c r="C581" s="3152" t="s">
        <v>3366</v>
      </c>
      <c r="D581" s="3153" t="s">
        <v>3367</v>
      </c>
      <c r="E581" s="3154" t="s">
        <v>2005</v>
      </c>
      <c r="F581" s="3155" t="s">
        <v>1742</v>
      </c>
      <c r="G581" s="3153" t="s">
        <v>3372</v>
      </c>
      <c r="H581" s="3156" t="s">
        <v>1742</v>
      </c>
      <c r="I581" s="3157" t="s">
        <v>1733</v>
      </c>
      <c r="J581" s="3158">
        <v>1</v>
      </c>
      <c r="K581" s="3059">
        <v>0</v>
      </c>
      <c r="L581" s="3059">
        <v>0</v>
      </c>
      <c r="M581" s="3059">
        <v>1</v>
      </c>
      <c r="N581" s="3059">
        <v>0</v>
      </c>
      <c r="O581" s="3079">
        <v>96</v>
      </c>
      <c r="P581" s="3059">
        <v>20845</v>
      </c>
      <c r="Q581" s="3059">
        <v>64181</v>
      </c>
      <c r="R581" s="3059">
        <v>0</v>
      </c>
      <c r="S581" s="3059">
        <v>0</v>
      </c>
      <c r="T581" s="3059">
        <v>0</v>
      </c>
      <c r="U581" s="2890">
        <f t="shared" si="171"/>
        <v>43336</v>
      </c>
      <c r="V581" s="3059">
        <v>0</v>
      </c>
      <c r="W581" s="3059"/>
      <c r="X581" s="3059">
        <f t="shared" si="172"/>
        <v>1</v>
      </c>
      <c r="Y581" s="2916"/>
      <c r="Z581" s="2916">
        <v>1</v>
      </c>
      <c r="AA581" s="2916"/>
      <c r="AB581" s="2916"/>
      <c r="AC581" s="2916"/>
      <c r="AD581" s="2916"/>
      <c r="AE581" s="2916"/>
      <c r="AF581" s="2916"/>
      <c r="AG581" s="2916"/>
      <c r="AH581" s="2916">
        <v>1</v>
      </c>
      <c r="AI581" s="2916"/>
      <c r="AJ581" s="2916"/>
      <c r="AK581" s="2916"/>
      <c r="AL581" s="2916"/>
      <c r="AM581" s="2916"/>
      <c r="AN581" s="2916"/>
      <c r="AO581" s="2916"/>
      <c r="AP581" s="2916"/>
      <c r="AQ581" s="2916"/>
      <c r="AR581" s="2916"/>
      <c r="AS581" s="2916"/>
      <c r="AT581" s="2916"/>
      <c r="AU581" s="2916"/>
      <c r="AV581" s="2916"/>
      <c r="AW581" s="2916"/>
      <c r="AX581" s="3159">
        <v>1</v>
      </c>
    </row>
    <row r="582" spans="1:50" ht="54" x14ac:dyDescent="0.25">
      <c r="A582" s="2947"/>
      <c r="B582" s="3151"/>
      <c r="C582" s="3152" t="s">
        <v>3373</v>
      </c>
      <c r="D582" s="3153" t="s">
        <v>3374</v>
      </c>
      <c r="E582" s="3154" t="s">
        <v>1744</v>
      </c>
      <c r="F582" s="3155" t="s">
        <v>3375</v>
      </c>
      <c r="G582" s="3153" t="s">
        <v>3376</v>
      </c>
      <c r="H582" s="3156" t="s">
        <v>3375</v>
      </c>
      <c r="I582" s="3157" t="s">
        <v>2007</v>
      </c>
      <c r="J582" s="3158">
        <v>6</v>
      </c>
      <c r="K582" s="3059">
        <v>0</v>
      </c>
      <c r="L582" s="3059">
        <v>2</v>
      </c>
      <c r="M582" s="3059">
        <v>2</v>
      </c>
      <c r="N582" s="3059">
        <v>2</v>
      </c>
      <c r="O582" s="3079">
        <v>97</v>
      </c>
      <c r="P582" s="3059">
        <v>6529.02</v>
      </c>
      <c r="Q582" s="3059">
        <v>100</v>
      </c>
      <c r="R582" s="3059">
        <v>0</v>
      </c>
      <c r="S582" s="3059">
        <v>0</v>
      </c>
      <c r="T582" s="3059">
        <v>0</v>
      </c>
      <c r="U582" s="2890">
        <f t="shared" si="171"/>
        <v>-6429.02</v>
      </c>
      <c r="V582" s="3059">
        <v>0</v>
      </c>
      <c r="W582" s="3059"/>
      <c r="X582" s="3059">
        <f t="shared" si="172"/>
        <v>6</v>
      </c>
      <c r="Y582" s="2916"/>
      <c r="Z582" s="2916">
        <v>3</v>
      </c>
      <c r="AA582" s="2916"/>
      <c r="AB582" s="2916"/>
      <c r="AC582" s="2916"/>
      <c r="AD582" s="2916"/>
      <c r="AE582" s="2916"/>
      <c r="AF582" s="2916"/>
      <c r="AG582" s="2916"/>
      <c r="AH582" s="2916"/>
      <c r="AI582" s="2916"/>
      <c r="AJ582" s="2916"/>
      <c r="AK582" s="2916"/>
      <c r="AL582" s="2916"/>
      <c r="AM582" s="2916">
        <v>3</v>
      </c>
      <c r="AN582" s="2916"/>
      <c r="AO582" s="2916"/>
      <c r="AP582" s="2916"/>
      <c r="AQ582" s="2916"/>
      <c r="AR582" s="2916"/>
      <c r="AS582" s="2916"/>
      <c r="AT582" s="2916"/>
      <c r="AU582" s="2916"/>
      <c r="AV582" s="2916"/>
      <c r="AW582" s="2916"/>
      <c r="AX582" s="3159">
        <v>6</v>
      </c>
    </row>
    <row r="583" spans="1:50" ht="54" x14ac:dyDescent="0.25">
      <c r="A583" s="2947"/>
      <c r="B583" s="3151"/>
      <c r="C583" s="3152" t="s">
        <v>3373</v>
      </c>
      <c r="D583" s="3153" t="s">
        <v>3374</v>
      </c>
      <c r="E583" s="3154" t="s">
        <v>1747</v>
      </c>
      <c r="F583" s="3155" t="s">
        <v>1748</v>
      </c>
      <c r="G583" s="3153" t="s">
        <v>3377</v>
      </c>
      <c r="H583" s="3156" t="s">
        <v>1748</v>
      </c>
      <c r="I583" s="3157" t="s">
        <v>1729</v>
      </c>
      <c r="J583" s="3158">
        <v>1</v>
      </c>
      <c r="K583" s="3059">
        <v>0</v>
      </c>
      <c r="L583" s="3059">
        <v>0</v>
      </c>
      <c r="M583" s="3059">
        <v>1</v>
      </c>
      <c r="N583" s="3059">
        <v>0</v>
      </c>
      <c r="O583" s="3079">
        <v>98</v>
      </c>
      <c r="P583" s="3059">
        <v>0</v>
      </c>
      <c r="Q583" s="3059">
        <v>100</v>
      </c>
      <c r="R583" s="3059">
        <v>0</v>
      </c>
      <c r="S583" s="3059">
        <v>0</v>
      </c>
      <c r="T583" s="3059">
        <v>0</v>
      </c>
      <c r="U583" s="2890">
        <f t="shared" si="171"/>
        <v>100</v>
      </c>
      <c r="V583" s="3059">
        <v>0</v>
      </c>
      <c r="W583" s="3059"/>
      <c r="X583" s="3059">
        <f t="shared" si="172"/>
        <v>1</v>
      </c>
      <c r="Y583" s="2916"/>
      <c r="Z583" s="2916"/>
      <c r="AA583" s="2916"/>
      <c r="AB583" s="2916"/>
      <c r="AC583" s="2916"/>
      <c r="AD583" s="2916"/>
      <c r="AE583" s="2916"/>
      <c r="AF583" s="2916"/>
      <c r="AG583" s="2916"/>
      <c r="AH583" s="2916"/>
      <c r="AI583" s="2916"/>
      <c r="AJ583" s="2916"/>
      <c r="AK583" s="2916"/>
      <c r="AL583" s="2916"/>
      <c r="AM583" s="2916">
        <v>1</v>
      </c>
      <c r="AN583" s="2916">
        <v>1</v>
      </c>
      <c r="AO583" s="2916"/>
      <c r="AP583" s="2916"/>
      <c r="AQ583" s="2916"/>
      <c r="AR583" s="2916"/>
      <c r="AS583" s="2916"/>
      <c r="AT583" s="2916"/>
      <c r="AU583" s="2916"/>
      <c r="AV583" s="2916"/>
      <c r="AW583" s="2916"/>
      <c r="AX583" s="3159">
        <v>1</v>
      </c>
    </row>
    <row r="584" spans="1:50" ht="81" x14ac:dyDescent="0.25">
      <c r="A584" s="2947"/>
      <c r="B584" s="3151"/>
      <c r="C584" s="3152" t="s">
        <v>3373</v>
      </c>
      <c r="D584" s="3153" t="s">
        <v>3374</v>
      </c>
      <c r="E584" s="3154" t="s">
        <v>1749</v>
      </c>
      <c r="F584" s="3155" t="s">
        <v>1750</v>
      </c>
      <c r="G584" s="3153" t="s">
        <v>3378</v>
      </c>
      <c r="H584" s="3156" t="s">
        <v>1750</v>
      </c>
      <c r="I584" s="3157" t="s">
        <v>1729</v>
      </c>
      <c r="J584" s="3158">
        <v>12</v>
      </c>
      <c r="K584" s="3059">
        <v>3</v>
      </c>
      <c r="L584" s="3059">
        <v>3</v>
      </c>
      <c r="M584" s="3059">
        <v>3</v>
      </c>
      <c r="N584" s="3059">
        <v>3</v>
      </c>
      <c r="O584" s="3079">
        <v>99</v>
      </c>
      <c r="P584" s="3059">
        <v>0</v>
      </c>
      <c r="Q584" s="3059">
        <v>1024</v>
      </c>
      <c r="R584" s="3059">
        <v>0</v>
      </c>
      <c r="S584" s="3059">
        <v>0</v>
      </c>
      <c r="T584" s="3059">
        <v>0</v>
      </c>
      <c r="U584" s="2890">
        <f t="shared" si="171"/>
        <v>1024</v>
      </c>
      <c r="V584" s="3059">
        <v>0</v>
      </c>
      <c r="W584" s="3059"/>
      <c r="X584" s="3059">
        <f t="shared" si="172"/>
        <v>12</v>
      </c>
      <c r="Y584" s="2916">
        <v>12</v>
      </c>
      <c r="Z584" s="2916"/>
      <c r="AA584" s="2916"/>
      <c r="AB584" s="2916"/>
      <c r="AC584" s="2916"/>
      <c r="AD584" s="2916"/>
      <c r="AE584" s="2916"/>
      <c r="AF584" s="2916"/>
      <c r="AG584" s="2916"/>
      <c r="AH584" s="2916"/>
      <c r="AI584" s="2916"/>
      <c r="AJ584" s="2916"/>
      <c r="AK584" s="2916"/>
      <c r="AL584" s="2916"/>
      <c r="AM584" s="2916"/>
      <c r="AN584" s="2916"/>
      <c r="AO584" s="2916"/>
      <c r="AP584" s="2916"/>
      <c r="AQ584" s="2916"/>
      <c r="AR584" s="2916"/>
      <c r="AS584" s="2916"/>
      <c r="AT584" s="2916"/>
      <c r="AU584" s="2916"/>
      <c r="AV584" s="2916"/>
      <c r="AW584" s="2916"/>
      <c r="AX584" s="3159">
        <v>12</v>
      </c>
    </row>
    <row r="585" spans="1:50" ht="15" x14ac:dyDescent="0.25">
      <c r="Q585" s="3084">
        <f>SUM(Q571:Q584)</f>
        <v>284344</v>
      </c>
    </row>
    <row r="586" spans="1:50" ht="15" x14ac:dyDescent="0.25">
      <c r="Q586" s="3052"/>
    </row>
    <row r="588" spans="1:50" ht="19.5" customHeight="1" x14ac:dyDescent="0.25">
      <c r="A588" s="2837" t="s">
        <v>0</v>
      </c>
      <c r="B588" s="2837"/>
      <c r="C588" s="2837"/>
      <c r="D588" s="2837"/>
      <c r="E588" s="2837"/>
      <c r="F588" s="2837"/>
      <c r="G588" s="2837"/>
      <c r="H588" s="2837"/>
      <c r="I588" s="2837"/>
      <c r="J588" s="2837"/>
      <c r="K588" s="2837"/>
      <c r="L588" s="2837"/>
      <c r="M588" s="2837"/>
      <c r="N588" s="2837"/>
      <c r="O588" s="2837"/>
      <c r="P588" s="2837"/>
      <c r="Q588" s="2837"/>
      <c r="R588" s="2837"/>
      <c r="S588" s="2837"/>
      <c r="T588" s="2837"/>
      <c r="U588" s="2837"/>
      <c r="V588" s="2837"/>
      <c r="W588" s="2837"/>
      <c r="AX588" s="2841"/>
    </row>
    <row r="589" spans="1:50" ht="19.5" customHeight="1" x14ac:dyDescent="0.25">
      <c r="A589" s="2837" t="s">
        <v>244</v>
      </c>
      <c r="B589" s="2837"/>
      <c r="C589" s="2837"/>
      <c r="D589" s="2837"/>
      <c r="E589" s="2837"/>
      <c r="F589" s="2837"/>
      <c r="G589" s="2837"/>
      <c r="H589" s="2837"/>
      <c r="I589" s="2837"/>
      <c r="J589" s="2837"/>
      <c r="K589" s="2837"/>
      <c r="L589" s="2837"/>
      <c r="M589" s="2837"/>
      <c r="N589" s="2837"/>
      <c r="O589" s="2837"/>
      <c r="P589" s="2837"/>
      <c r="Q589" s="2837"/>
      <c r="R589" s="2837"/>
      <c r="S589" s="2837"/>
      <c r="T589" s="2837"/>
      <c r="U589" s="2837"/>
      <c r="V589" s="2837"/>
      <c r="W589" s="2837"/>
      <c r="AX589" s="2841"/>
    </row>
    <row r="590" spans="1:50" ht="15" x14ac:dyDescent="0.25">
      <c r="A590" s="2842" t="s">
        <v>2703</v>
      </c>
      <c r="B590" s="2842"/>
      <c r="C590" s="2843"/>
      <c r="D590" s="2844" t="s">
        <v>2704</v>
      </c>
      <c r="E590" s="2845"/>
      <c r="F590" s="2846"/>
      <c r="G590" s="2847"/>
      <c r="H590" s="2848"/>
    </row>
    <row r="591" spans="1:50" ht="15" x14ac:dyDescent="0.25">
      <c r="A591" s="2842" t="s">
        <v>2705</v>
      </c>
      <c r="B591" s="2842"/>
      <c r="C591" s="2843"/>
      <c r="D591" s="2844" t="s">
        <v>2706</v>
      </c>
      <c r="E591" s="2845"/>
      <c r="F591" s="2846"/>
      <c r="G591" s="2852"/>
    </row>
    <row r="592" spans="1:50" ht="18" customHeight="1" x14ac:dyDescent="0.25">
      <c r="A592" s="2842" t="s">
        <v>2707</v>
      </c>
      <c r="B592" s="2842"/>
      <c r="C592" s="2843"/>
      <c r="D592" s="2844" t="s">
        <v>3379</v>
      </c>
      <c r="E592" s="2845"/>
      <c r="F592" s="2846"/>
      <c r="G592" s="2852"/>
      <c r="I592" s="2978"/>
    </row>
    <row r="593" spans="1:50" s="1621" customFormat="1" ht="15.75" customHeight="1" x14ac:dyDescent="0.2">
      <c r="A593" s="2855" t="s">
        <v>2709</v>
      </c>
      <c r="B593" s="2855" t="s">
        <v>247</v>
      </c>
      <c r="C593" s="2855" t="s">
        <v>5</v>
      </c>
      <c r="D593" s="2855" t="s">
        <v>6</v>
      </c>
      <c r="E593" s="2855" t="s">
        <v>7</v>
      </c>
      <c r="F593" s="2856" t="s">
        <v>248</v>
      </c>
      <c r="G593" s="2855" t="s">
        <v>249</v>
      </c>
      <c r="H593" s="2855" t="s">
        <v>2710</v>
      </c>
      <c r="I593" s="2857" t="s">
        <v>11</v>
      </c>
      <c r="J593" s="2855" t="s">
        <v>251</v>
      </c>
      <c r="K593" s="2855" t="s">
        <v>252</v>
      </c>
      <c r="L593" s="2855"/>
      <c r="M593" s="2855"/>
      <c r="N593" s="2855"/>
      <c r="O593" s="2855" t="s">
        <v>2711</v>
      </c>
      <c r="P593" s="2858" t="s">
        <v>253</v>
      </c>
      <c r="Q593" s="2858"/>
      <c r="R593" s="2858"/>
      <c r="S593" s="2858"/>
      <c r="T593" s="2858"/>
      <c r="U593" s="2858"/>
      <c r="V593" s="2858" t="s">
        <v>2712</v>
      </c>
      <c r="W593" s="2855" t="s">
        <v>16</v>
      </c>
      <c r="X593" s="2860" t="s">
        <v>2713</v>
      </c>
      <c r="Y593" s="2860" t="s">
        <v>2714</v>
      </c>
      <c r="Z593" s="2860"/>
      <c r="AA593" s="2860"/>
      <c r="AB593" s="2860"/>
      <c r="AC593" s="2860"/>
      <c r="AD593" s="2860"/>
      <c r="AE593" s="2860"/>
      <c r="AF593" s="2860"/>
      <c r="AG593" s="2860"/>
      <c r="AH593" s="2860"/>
      <c r="AI593" s="2860"/>
      <c r="AJ593" s="2860"/>
      <c r="AK593" s="2860"/>
      <c r="AL593" s="2860"/>
      <c r="AM593" s="2860"/>
      <c r="AN593" s="2860"/>
      <c r="AO593" s="2860"/>
      <c r="AP593" s="2860"/>
      <c r="AQ593" s="2860"/>
      <c r="AR593" s="2860"/>
      <c r="AS593" s="2860"/>
      <c r="AT593" s="2860"/>
      <c r="AU593" s="2860"/>
      <c r="AV593" s="2860"/>
      <c r="AW593" s="2860"/>
      <c r="AX593" s="2861" t="s">
        <v>251</v>
      </c>
    </row>
    <row r="594" spans="1:50" s="1621" customFormat="1" ht="15.75" customHeight="1" x14ac:dyDescent="0.2">
      <c r="A594" s="2855"/>
      <c r="B594" s="2855"/>
      <c r="C594" s="2855"/>
      <c r="D594" s="2855"/>
      <c r="E594" s="2855"/>
      <c r="F594" s="2856"/>
      <c r="G594" s="2855"/>
      <c r="H594" s="2855"/>
      <c r="I594" s="2857"/>
      <c r="J594" s="2855"/>
      <c r="K594" s="2855"/>
      <c r="L594" s="2855"/>
      <c r="M594" s="2855"/>
      <c r="N594" s="2855"/>
      <c r="O594" s="2855"/>
      <c r="P594" s="2858" t="s">
        <v>2715</v>
      </c>
      <c r="Q594" s="2858" t="s">
        <v>1939</v>
      </c>
      <c r="R594" s="2858"/>
      <c r="S594" s="2858"/>
      <c r="T594" s="2866"/>
      <c r="U594" s="2979" t="s">
        <v>255</v>
      </c>
      <c r="V594" s="2858"/>
      <c r="W594" s="2855"/>
      <c r="X594" s="2860"/>
      <c r="Y594" s="2860" t="s">
        <v>2716</v>
      </c>
      <c r="Z594" s="2869" t="s">
        <v>2717</v>
      </c>
      <c r="AA594" s="2869" t="s">
        <v>2718</v>
      </c>
      <c r="AB594" s="2869" t="s">
        <v>2719</v>
      </c>
      <c r="AC594" s="2869" t="s">
        <v>2720</v>
      </c>
      <c r="AD594" s="2869" t="s">
        <v>2721</v>
      </c>
      <c r="AE594" s="2869" t="s">
        <v>2722</v>
      </c>
      <c r="AF594" s="2869" t="s">
        <v>2723</v>
      </c>
      <c r="AG594" s="2869" t="s">
        <v>2724</v>
      </c>
      <c r="AH594" s="2869" t="s">
        <v>2725</v>
      </c>
      <c r="AI594" s="2869" t="s">
        <v>2726</v>
      </c>
      <c r="AJ594" s="2869" t="s">
        <v>2727</v>
      </c>
      <c r="AK594" s="2869" t="s">
        <v>2728</v>
      </c>
      <c r="AL594" s="2869" t="s">
        <v>2729</v>
      </c>
      <c r="AM594" s="2869" t="s">
        <v>2730</v>
      </c>
      <c r="AN594" s="2869" t="s">
        <v>2731</v>
      </c>
      <c r="AO594" s="2869" t="s">
        <v>2732</v>
      </c>
      <c r="AP594" s="2869" t="s">
        <v>2733</v>
      </c>
      <c r="AQ594" s="2869" t="s">
        <v>2734</v>
      </c>
      <c r="AR594" s="2869" t="s">
        <v>2735</v>
      </c>
      <c r="AS594" s="2869" t="s">
        <v>2736</v>
      </c>
      <c r="AT594" s="2869" t="s">
        <v>2737</v>
      </c>
      <c r="AU594" s="2869" t="s">
        <v>2738</v>
      </c>
      <c r="AV594" s="2869" t="s">
        <v>2739</v>
      </c>
      <c r="AW594" s="2869" t="s">
        <v>2740</v>
      </c>
      <c r="AX594" s="2861"/>
    </row>
    <row r="595" spans="1:50" s="1621" customFormat="1" ht="25.5" customHeight="1" x14ac:dyDescent="0.2">
      <c r="A595" s="2855"/>
      <c r="B595" s="2855"/>
      <c r="C595" s="2855"/>
      <c r="D595" s="2855"/>
      <c r="E595" s="2855"/>
      <c r="F595" s="2856"/>
      <c r="G595" s="2855"/>
      <c r="H595" s="2855"/>
      <c r="I595" s="2857"/>
      <c r="J595" s="2855"/>
      <c r="K595" s="2855"/>
      <c r="L595" s="2855"/>
      <c r="M595" s="2855"/>
      <c r="N595" s="2855"/>
      <c r="O595" s="2855"/>
      <c r="P595" s="2858"/>
      <c r="Q595" s="2858" t="s">
        <v>18</v>
      </c>
      <c r="R595" s="2858" t="s">
        <v>19</v>
      </c>
      <c r="S595" s="2858" t="s">
        <v>254</v>
      </c>
      <c r="T595" s="2858" t="s">
        <v>2741</v>
      </c>
      <c r="U595" s="2979"/>
      <c r="V595" s="2858"/>
      <c r="W595" s="2855"/>
      <c r="X595" s="2860"/>
      <c r="Y595" s="2872"/>
      <c r="Z595" s="2869"/>
      <c r="AA595" s="2869"/>
      <c r="AB595" s="2869"/>
      <c r="AC595" s="2869"/>
      <c r="AD595" s="2869"/>
      <c r="AE595" s="2869"/>
      <c r="AF595" s="2869"/>
      <c r="AG595" s="2869"/>
      <c r="AH595" s="2869"/>
      <c r="AI595" s="2869"/>
      <c r="AJ595" s="2869"/>
      <c r="AK595" s="2869"/>
      <c r="AL595" s="2869"/>
      <c r="AM595" s="2869"/>
      <c r="AN595" s="2869"/>
      <c r="AO595" s="2869"/>
      <c r="AP595" s="2869"/>
      <c r="AQ595" s="2869"/>
      <c r="AR595" s="2869"/>
      <c r="AS595" s="2869"/>
      <c r="AT595" s="2869"/>
      <c r="AU595" s="2869"/>
      <c r="AV595" s="2869"/>
      <c r="AW595" s="2869"/>
      <c r="AX595" s="2861"/>
    </row>
    <row r="596" spans="1:50" s="1621" customFormat="1" ht="36" customHeight="1" x14ac:dyDescent="0.2">
      <c r="A596" s="2855"/>
      <c r="B596" s="2855"/>
      <c r="C596" s="2855"/>
      <c r="D596" s="2855"/>
      <c r="E596" s="2855"/>
      <c r="F596" s="2856"/>
      <c r="G596" s="2855"/>
      <c r="H596" s="2855"/>
      <c r="I596" s="2857"/>
      <c r="J596" s="2855"/>
      <c r="K596" s="2873" t="s">
        <v>23</v>
      </c>
      <c r="L596" s="2873" t="s">
        <v>24</v>
      </c>
      <c r="M596" s="2873" t="s">
        <v>25</v>
      </c>
      <c r="N596" s="2873" t="s">
        <v>26</v>
      </c>
      <c r="O596" s="2855"/>
      <c r="P596" s="2858"/>
      <c r="Q596" s="2858"/>
      <c r="R596" s="2858"/>
      <c r="S596" s="2858"/>
      <c r="T596" s="2858"/>
      <c r="U596" s="2979"/>
      <c r="V596" s="2858"/>
      <c r="W596" s="2855"/>
      <c r="X596" s="2860"/>
      <c r="Y596" s="2872"/>
      <c r="Z596" s="2869"/>
      <c r="AA596" s="2869"/>
      <c r="AB596" s="2869"/>
      <c r="AC596" s="2869"/>
      <c r="AD596" s="2869"/>
      <c r="AE596" s="2869"/>
      <c r="AF596" s="2869"/>
      <c r="AG596" s="2869"/>
      <c r="AH596" s="2869"/>
      <c r="AI596" s="2869"/>
      <c r="AJ596" s="2869"/>
      <c r="AK596" s="2869"/>
      <c r="AL596" s="2869"/>
      <c r="AM596" s="2869"/>
      <c r="AN596" s="2869"/>
      <c r="AO596" s="2869"/>
      <c r="AP596" s="2869"/>
      <c r="AQ596" s="2869"/>
      <c r="AR596" s="2869"/>
      <c r="AS596" s="2869"/>
      <c r="AT596" s="2869"/>
      <c r="AU596" s="2869"/>
      <c r="AV596" s="2869"/>
      <c r="AW596" s="2869"/>
      <c r="AX596" s="2861"/>
    </row>
    <row r="597" spans="1:50" s="1160" customFormat="1" ht="21" customHeight="1" x14ac:dyDescent="0.2">
      <c r="A597" s="3053" t="s">
        <v>1663</v>
      </c>
      <c r="B597" s="3053"/>
      <c r="C597" s="3053"/>
      <c r="D597" s="3053"/>
      <c r="E597" s="3053"/>
      <c r="F597" s="3053"/>
      <c r="G597" s="3053"/>
      <c r="H597" s="3053"/>
      <c r="I597" s="3053"/>
      <c r="J597" s="3053"/>
      <c r="K597" s="3053"/>
      <c r="L597" s="3053"/>
      <c r="M597" s="3053"/>
      <c r="N597" s="2914"/>
      <c r="O597" s="2914"/>
      <c r="P597" s="3080"/>
      <c r="Q597" s="3080"/>
      <c r="R597" s="3080"/>
      <c r="S597" s="3080"/>
      <c r="T597" s="3080"/>
      <c r="U597" s="3080"/>
      <c r="V597" s="3080"/>
      <c r="W597" s="2914"/>
      <c r="X597" s="2914"/>
      <c r="Y597" s="2879"/>
      <c r="Z597" s="2879"/>
      <c r="AA597" s="2879"/>
      <c r="AB597" s="2879"/>
      <c r="AC597" s="2879"/>
      <c r="AD597" s="2879"/>
      <c r="AE597" s="2879"/>
      <c r="AF597" s="2879"/>
      <c r="AG597" s="2879"/>
      <c r="AH597" s="2879"/>
      <c r="AI597" s="2879"/>
      <c r="AJ597" s="2879"/>
      <c r="AK597" s="2879"/>
      <c r="AL597" s="2879"/>
      <c r="AM597" s="2879"/>
      <c r="AN597" s="2879"/>
      <c r="AO597" s="2879"/>
      <c r="AP597" s="2879"/>
      <c r="AQ597" s="2879"/>
      <c r="AR597" s="2879"/>
      <c r="AS597" s="2879"/>
      <c r="AT597" s="2879"/>
      <c r="AU597" s="2879"/>
      <c r="AV597" s="2879"/>
      <c r="AW597" s="2879"/>
      <c r="AX597" s="2880"/>
    </row>
    <row r="598" spans="1:50" ht="54" customHeight="1" x14ac:dyDescent="0.25">
      <c r="A598" s="2947" t="s">
        <v>1664</v>
      </c>
      <c r="B598" s="2957" t="s">
        <v>1581</v>
      </c>
      <c r="C598" s="3152" t="s">
        <v>1498</v>
      </c>
      <c r="D598" s="3155" t="s">
        <v>35</v>
      </c>
      <c r="E598" s="3152" t="s">
        <v>1676</v>
      </c>
      <c r="F598" s="3155" t="s">
        <v>3380</v>
      </c>
      <c r="G598" s="3153" t="s">
        <v>3381</v>
      </c>
      <c r="H598" s="3155" t="s">
        <v>3380</v>
      </c>
      <c r="I598" s="3157" t="s">
        <v>50</v>
      </c>
      <c r="J598" s="2983">
        <f>SUM(K598:N598)</f>
        <v>2</v>
      </c>
      <c r="K598" s="3059"/>
      <c r="L598" s="3059">
        <v>1</v>
      </c>
      <c r="M598" s="3059">
        <v>1</v>
      </c>
      <c r="N598" s="3059"/>
      <c r="O598" s="3079">
        <v>141</v>
      </c>
      <c r="P598" s="3162">
        <v>1902</v>
      </c>
      <c r="Q598" s="2899">
        <v>0</v>
      </c>
      <c r="R598" s="2899">
        <v>0</v>
      </c>
      <c r="S598" s="2899">
        <v>0</v>
      </c>
      <c r="T598" s="2899">
        <v>0</v>
      </c>
      <c r="U598" s="2890">
        <f>+Q598-P598</f>
        <v>-1902</v>
      </c>
      <c r="V598" s="2899">
        <v>0</v>
      </c>
      <c r="W598" s="3059"/>
      <c r="X598" s="2914">
        <f>+Y598+Z598+AM598</f>
        <v>2</v>
      </c>
      <c r="Y598" s="3163">
        <v>0</v>
      </c>
      <c r="Z598" s="3163">
        <v>1</v>
      </c>
      <c r="AA598" s="3072">
        <v>1</v>
      </c>
      <c r="AB598" s="3072">
        <v>0</v>
      </c>
      <c r="AC598" s="3072">
        <v>0</v>
      </c>
      <c r="AD598" s="3072">
        <v>0</v>
      </c>
      <c r="AE598" s="3072">
        <v>0</v>
      </c>
      <c r="AF598" s="3072">
        <v>0</v>
      </c>
      <c r="AG598" s="3072">
        <v>0</v>
      </c>
      <c r="AH598" s="3072">
        <v>0</v>
      </c>
      <c r="AI598" s="3072">
        <v>0</v>
      </c>
      <c r="AJ598" s="3072">
        <v>0</v>
      </c>
      <c r="AK598" s="3072">
        <v>0</v>
      </c>
      <c r="AL598" s="3072">
        <v>0</v>
      </c>
      <c r="AM598" s="3163">
        <v>1</v>
      </c>
      <c r="AN598" s="3072">
        <v>1</v>
      </c>
      <c r="AO598" s="3072">
        <v>0</v>
      </c>
      <c r="AP598" s="3072">
        <v>0</v>
      </c>
      <c r="AQ598" s="3072">
        <v>0</v>
      </c>
      <c r="AR598" s="3072">
        <v>0</v>
      </c>
      <c r="AS598" s="3072">
        <v>0</v>
      </c>
      <c r="AT598" s="3072">
        <v>0</v>
      </c>
      <c r="AU598" s="3072">
        <v>0</v>
      </c>
      <c r="AV598" s="3072">
        <v>0</v>
      </c>
      <c r="AW598" s="3072">
        <v>0</v>
      </c>
      <c r="AX598" s="2891">
        <v>2</v>
      </c>
    </row>
    <row r="599" spans="1:50" ht="45.75" customHeight="1" x14ac:dyDescent="0.25">
      <c r="A599" s="2947"/>
      <c r="B599" s="2957"/>
      <c r="C599" s="3152" t="s">
        <v>1498</v>
      </c>
      <c r="D599" s="3155" t="s">
        <v>35</v>
      </c>
      <c r="E599" s="3152" t="s">
        <v>1666</v>
      </c>
      <c r="F599" s="3155" t="s">
        <v>3382</v>
      </c>
      <c r="G599" s="3153" t="s">
        <v>3383</v>
      </c>
      <c r="H599" s="3155" t="s">
        <v>3384</v>
      </c>
      <c r="I599" s="3157" t="s">
        <v>37</v>
      </c>
      <c r="J599" s="2983">
        <f>SUM(K599:N599)</f>
        <v>4</v>
      </c>
      <c r="K599" s="3059">
        <v>1</v>
      </c>
      <c r="L599" s="3059">
        <v>1</v>
      </c>
      <c r="M599" s="3059">
        <v>1</v>
      </c>
      <c r="N599" s="3059">
        <v>1</v>
      </c>
      <c r="O599" s="3079">
        <v>142</v>
      </c>
      <c r="P599" s="3162">
        <v>11515.2</v>
      </c>
      <c r="Q599" s="2899">
        <v>0</v>
      </c>
      <c r="R599" s="2899">
        <v>0</v>
      </c>
      <c r="S599" s="2899">
        <v>0</v>
      </c>
      <c r="T599" s="2899">
        <v>0</v>
      </c>
      <c r="U599" s="2890">
        <f>+Q599-P599</f>
        <v>-11515.2</v>
      </c>
      <c r="V599" s="2899">
        <v>0</v>
      </c>
      <c r="W599" s="3059"/>
      <c r="X599" s="2914">
        <f>+Y599+Z599+AM599</f>
        <v>4</v>
      </c>
      <c r="Y599" s="3163">
        <v>0</v>
      </c>
      <c r="Z599" s="3163">
        <v>2</v>
      </c>
      <c r="AA599" s="3072">
        <v>2</v>
      </c>
      <c r="AB599" s="3072">
        <v>0</v>
      </c>
      <c r="AC599" s="3072">
        <v>0</v>
      </c>
      <c r="AD599" s="3072">
        <v>0</v>
      </c>
      <c r="AE599" s="3072">
        <v>0</v>
      </c>
      <c r="AF599" s="3072">
        <v>0</v>
      </c>
      <c r="AG599" s="3072">
        <v>0</v>
      </c>
      <c r="AH599" s="3072">
        <v>0</v>
      </c>
      <c r="AI599" s="3072">
        <v>0</v>
      </c>
      <c r="AJ599" s="3072">
        <v>0</v>
      </c>
      <c r="AK599" s="3072">
        <v>0</v>
      </c>
      <c r="AL599" s="3072">
        <v>0</v>
      </c>
      <c r="AM599" s="3163">
        <v>2</v>
      </c>
      <c r="AN599" s="3072">
        <v>2</v>
      </c>
      <c r="AO599" s="3072">
        <v>0</v>
      </c>
      <c r="AP599" s="3072">
        <v>0</v>
      </c>
      <c r="AQ599" s="3072">
        <v>0</v>
      </c>
      <c r="AR599" s="3072">
        <v>0</v>
      </c>
      <c r="AS599" s="3072">
        <v>0</v>
      </c>
      <c r="AT599" s="3072">
        <v>0</v>
      </c>
      <c r="AU599" s="3072">
        <v>0</v>
      </c>
      <c r="AV599" s="3072">
        <v>0</v>
      </c>
      <c r="AW599" s="3072">
        <v>0</v>
      </c>
      <c r="AX599" s="2891">
        <v>4</v>
      </c>
    </row>
    <row r="600" spans="1:50" ht="55.5" customHeight="1" x14ac:dyDescent="0.25">
      <c r="A600" s="2947"/>
      <c r="B600" s="2957"/>
      <c r="C600" s="3152" t="s">
        <v>1678</v>
      </c>
      <c r="D600" s="3155" t="s">
        <v>3385</v>
      </c>
      <c r="E600" s="3152" t="s">
        <v>1680</v>
      </c>
      <c r="F600" s="3155" t="s">
        <v>3386</v>
      </c>
      <c r="G600" s="3153" t="s">
        <v>3387</v>
      </c>
      <c r="H600" s="3155" t="s">
        <v>3386</v>
      </c>
      <c r="I600" s="3157" t="s">
        <v>3388</v>
      </c>
      <c r="J600" s="2983">
        <f>SUM(K600:N600)</f>
        <v>126</v>
      </c>
      <c r="K600" s="3059">
        <v>32</v>
      </c>
      <c r="L600" s="3059">
        <v>32</v>
      </c>
      <c r="M600" s="3059">
        <v>31</v>
      </c>
      <c r="N600" s="3059">
        <v>31</v>
      </c>
      <c r="O600" s="3079">
        <v>143</v>
      </c>
      <c r="P600" s="3162">
        <v>1225086.8799999999</v>
      </c>
      <c r="Q600" s="2899">
        <v>0</v>
      </c>
      <c r="R600" s="2899">
        <v>0</v>
      </c>
      <c r="S600" s="2899">
        <v>0</v>
      </c>
      <c r="T600" s="2899">
        <v>0</v>
      </c>
      <c r="U600" s="2890">
        <f>+Q600-P600</f>
        <v>-1225086.8799999999</v>
      </c>
      <c r="V600" s="2899">
        <v>0</v>
      </c>
      <c r="W600" s="3059"/>
      <c r="X600" s="2914">
        <f>+Y600+Z600+AM600</f>
        <v>126</v>
      </c>
      <c r="Y600" s="3163">
        <v>0</v>
      </c>
      <c r="Z600" s="3163">
        <v>73</v>
      </c>
      <c r="AA600" s="3072">
        <v>38</v>
      </c>
      <c r="AB600" s="3072">
        <v>0</v>
      </c>
      <c r="AC600" s="3072">
        <v>0</v>
      </c>
      <c r="AD600" s="3072">
        <v>0</v>
      </c>
      <c r="AE600" s="3072">
        <v>0</v>
      </c>
      <c r="AF600" s="3072">
        <v>0</v>
      </c>
      <c r="AG600" s="3072">
        <v>0</v>
      </c>
      <c r="AH600" s="3072">
        <v>20</v>
      </c>
      <c r="AI600" s="3072">
        <v>15</v>
      </c>
      <c r="AJ600" s="3072">
        <v>0</v>
      </c>
      <c r="AK600" s="3072">
        <v>0</v>
      </c>
      <c r="AL600" s="3072">
        <v>0</v>
      </c>
      <c r="AM600" s="3163">
        <v>53</v>
      </c>
      <c r="AN600" s="3072">
        <v>38</v>
      </c>
      <c r="AO600" s="3072">
        <v>0</v>
      </c>
      <c r="AP600" s="3072">
        <v>0</v>
      </c>
      <c r="AQ600" s="3072">
        <v>0</v>
      </c>
      <c r="AR600" s="3072">
        <v>0</v>
      </c>
      <c r="AS600" s="3072">
        <v>15</v>
      </c>
      <c r="AT600" s="3072">
        <v>0</v>
      </c>
      <c r="AU600" s="3072">
        <v>0</v>
      </c>
      <c r="AV600" s="3072">
        <v>0</v>
      </c>
      <c r="AW600" s="3072">
        <v>0</v>
      </c>
      <c r="AX600" s="2891">
        <v>126</v>
      </c>
    </row>
    <row r="601" spans="1:50" ht="68.25" customHeight="1" x14ac:dyDescent="0.25">
      <c r="A601" s="2947"/>
      <c r="B601" s="2957"/>
      <c r="C601" s="3152" t="s">
        <v>1704</v>
      </c>
      <c r="D601" s="3155" t="s">
        <v>3389</v>
      </c>
      <c r="E601" s="3152" t="s">
        <v>1708</v>
      </c>
      <c r="F601" s="3155" t="s">
        <v>1709</v>
      </c>
      <c r="G601" s="3153" t="s">
        <v>3390</v>
      </c>
      <c r="H601" s="3155" t="s">
        <v>1709</v>
      </c>
      <c r="I601" s="3157" t="s">
        <v>293</v>
      </c>
      <c r="J601" s="2983">
        <f>SUM(K601:N601)</f>
        <v>210</v>
      </c>
      <c r="K601" s="3059">
        <v>53</v>
      </c>
      <c r="L601" s="3059">
        <v>53</v>
      </c>
      <c r="M601" s="3059">
        <v>52</v>
      </c>
      <c r="N601" s="3059">
        <v>52</v>
      </c>
      <c r="O601" s="3079">
        <v>144</v>
      </c>
      <c r="P601" s="3162">
        <v>5528.5</v>
      </c>
      <c r="Q601" s="2899">
        <v>0</v>
      </c>
      <c r="R601" s="2899">
        <v>0</v>
      </c>
      <c r="S601" s="2899">
        <v>0</v>
      </c>
      <c r="T601" s="2899">
        <v>0</v>
      </c>
      <c r="U601" s="2890">
        <f>+Q601-P601</f>
        <v>-5528.5</v>
      </c>
      <c r="V601" s="2899">
        <v>0</v>
      </c>
      <c r="W601" s="3059"/>
      <c r="X601" s="2914">
        <f>+Y601+Z601+AM601</f>
        <v>210</v>
      </c>
      <c r="Y601" s="3163">
        <v>0</v>
      </c>
      <c r="Z601" s="3163">
        <v>125</v>
      </c>
      <c r="AA601" s="3072">
        <v>90</v>
      </c>
      <c r="AB601" s="3072">
        <v>0</v>
      </c>
      <c r="AC601" s="3072">
        <v>0</v>
      </c>
      <c r="AD601" s="3072">
        <v>0</v>
      </c>
      <c r="AE601" s="3072">
        <v>0</v>
      </c>
      <c r="AF601" s="3072">
        <v>0</v>
      </c>
      <c r="AG601" s="3072">
        <v>0</v>
      </c>
      <c r="AH601" s="3072">
        <v>20</v>
      </c>
      <c r="AI601" s="3072">
        <v>15</v>
      </c>
      <c r="AJ601" s="3072">
        <v>0</v>
      </c>
      <c r="AK601" s="3072">
        <v>0</v>
      </c>
      <c r="AL601" s="3072">
        <v>0</v>
      </c>
      <c r="AM601" s="3163">
        <v>85</v>
      </c>
      <c r="AN601" s="3072">
        <v>70</v>
      </c>
      <c r="AO601" s="3072">
        <v>0</v>
      </c>
      <c r="AP601" s="3072">
        <v>0</v>
      </c>
      <c r="AQ601" s="3072">
        <v>0</v>
      </c>
      <c r="AR601" s="3072">
        <v>0</v>
      </c>
      <c r="AS601" s="3072">
        <v>15</v>
      </c>
      <c r="AT601" s="3072">
        <v>0</v>
      </c>
      <c r="AU601" s="3072">
        <v>0</v>
      </c>
      <c r="AV601" s="3072">
        <v>0</v>
      </c>
      <c r="AW601" s="3072">
        <v>0</v>
      </c>
      <c r="AX601" s="2891">
        <v>210</v>
      </c>
    </row>
    <row r="602" spans="1:50" ht="15" x14ac:dyDescent="0.25">
      <c r="Q602" s="2850">
        <f>SUM(Q598:Q601)</f>
        <v>0</v>
      </c>
    </row>
    <row r="605" spans="1:50" ht="19.5" customHeight="1" x14ac:dyDescent="0.25">
      <c r="A605" s="2837" t="s">
        <v>0</v>
      </c>
      <c r="B605" s="2837"/>
      <c r="C605" s="2837"/>
      <c r="D605" s="2837"/>
      <c r="E605" s="2837"/>
      <c r="F605" s="2837"/>
      <c r="G605" s="2837"/>
      <c r="H605" s="2837"/>
      <c r="I605" s="2837"/>
      <c r="J605" s="2837"/>
      <c r="K605" s="2837"/>
      <c r="L605" s="2837"/>
      <c r="M605" s="2837"/>
      <c r="N605" s="2837"/>
      <c r="O605" s="2837"/>
      <c r="P605" s="2837"/>
      <c r="Q605" s="2837"/>
      <c r="R605" s="2837"/>
      <c r="S605" s="2837"/>
      <c r="T605" s="2837"/>
      <c r="U605" s="2837"/>
      <c r="V605" s="2837"/>
      <c r="W605" s="2837"/>
      <c r="AX605" s="2841"/>
    </row>
    <row r="606" spans="1:50" ht="19.5" customHeight="1" x14ac:dyDescent="0.25">
      <c r="A606" s="2837" t="s">
        <v>244</v>
      </c>
      <c r="B606" s="2837"/>
      <c r="C606" s="2837"/>
      <c r="D606" s="2837"/>
      <c r="E606" s="2837"/>
      <c r="F606" s="2837"/>
      <c r="G606" s="2837"/>
      <c r="H606" s="2837"/>
      <c r="I606" s="2837"/>
      <c r="J606" s="2837"/>
      <c r="K606" s="2837"/>
      <c r="L606" s="2837"/>
      <c r="M606" s="2837"/>
      <c r="N606" s="2837"/>
      <c r="O606" s="2837"/>
      <c r="P606" s="2837"/>
      <c r="Q606" s="2837"/>
      <c r="R606" s="2837"/>
      <c r="S606" s="2837"/>
      <c r="T606" s="2837"/>
      <c r="U606" s="2837"/>
      <c r="V606" s="2837"/>
      <c r="W606" s="2837"/>
      <c r="AX606" s="2841"/>
    </row>
    <row r="607" spans="1:50" ht="15" x14ac:dyDescent="0.25">
      <c r="A607" s="2842" t="s">
        <v>2703</v>
      </c>
      <c r="B607" s="2842"/>
      <c r="C607" s="2843"/>
      <c r="D607" s="2844" t="s">
        <v>2704</v>
      </c>
      <c r="E607" s="2845"/>
      <c r="F607" s="2846"/>
      <c r="G607" s="2847"/>
      <c r="H607" s="2848"/>
    </row>
    <row r="608" spans="1:50" ht="15" x14ac:dyDescent="0.25">
      <c r="A608" s="2842" t="s">
        <v>2705</v>
      </c>
      <c r="B608" s="2842"/>
      <c r="C608" s="2843"/>
      <c r="D608" s="2844" t="s">
        <v>2706</v>
      </c>
      <c r="E608" s="2845"/>
      <c r="F608" s="2846"/>
      <c r="G608" s="2852"/>
    </row>
    <row r="609" spans="1:50" ht="18" customHeight="1" x14ac:dyDescent="0.25">
      <c r="A609" s="2842" t="s">
        <v>2707</v>
      </c>
      <c r="B609" s="2842"/>
      <c r="C609" s="2843"/>
      <c r="D609" s="2844" t="s">
        <v>3391</v>
      </c>
      <c r="E609" s="2845"/>
      <c r="F609" s="2846"/>
      <c r="G609" s="2852"/>
      <c r="I609" s="2978"/>
    </row>
    <row r="610" spans="1:50" s="1621" customFormat="1" ht="15.75" customHeight="1" x14ac:dyDescent="0.2">
      <c r="A610" s="2855" t="s">
        <v>2709</v>
      </c>
      <c r="B610" s="2855" t="s">
        <v>247</v>
      </c>
      <c r="C610" s="2855" t="s">
        <v>5</v>
      </c>
      <c r="D610" s="2855" t="s">
        <v>6</v>
      </c>
      <c r="E610" s="2855" t="s">
        <v>7</v>
      </c>
      <c r="F610" s="2856" t="s">
        <v>248</v>
      </c>
      <c r="G610" s="2855" t="s">
        <v>249</v>
      </c>
      <c r="H610" s="2855" t="s">
        <v>2710</v>
      </c>
      <c r="I610" s="2857" t="s">
        <v>11</v>
      </c>
      <c r="J610" s="2855" t="s">
        <v>251</v>
      </c>
      <c r="K610" s="2855" t="s">
        <v>252</v>
      </c>
      <c r="L610" s="2855"/>
      <c r="M610" s="2855"/>
      <c r="N610" s="2855"/>
      <c r="O610" s="2855" t="s">
        <v>2711</v>
      </c>
      <c r="P610" s="2858" t="s">
        <v>253</v>
      </c>
      <c r="Q610" s="2858"/>
      <c r="R610" s="2858"/>
      <c r="S610" s="2858"/>
      <c r="T610" s="2858"/>
      <c r="U610" s="2858"/>
      <c r="V610" s="2858" t="s">
        <v>2712</v>
      </c>
      <c r="W610" s="2855" t="s">
        <v>16</v>
      </c>
      <c r="X610" s="2860" t="s">
        <v>2713</v>
      </c>
      <c r="Y610" s="2860" t="s">
        <v>2714</v>
      </c>
      <c r="Z610" s="2860"/>
      <c r="AA610" s="2860"/>
      <c r="AB610" s="2860"/>
      <c r="AC610" s="2860"/>
      <c r="AD610" s="2860"/>
      <c r="AE610" s="2860"/>
      <c r="AF610" s="2860"/>
      <c r="AG610" s="2860"/>
      <c r="AH610" s="2860"/>
      <c r="AI610" s="2860"/>
      <c r="AJ610" s="2860"/>
      <c r="AK610" s="2860"/>
      <c r="AL610" s="2860"/>
      <c r="AM610" s="2860"/>
      <c r="AN610" s="2860"/>
      <c r="AO610" s="2860"/>
      <c r="AP610" s="2860"/>
      <c r="AQ610" s="2860"/>
      <c r="AR610" s="2860"/>
      <c r="AS610" s="2860"/>
      <c r="AT610" s="2860"/>
      <c r="AU610" s="2860"/>
      <c r="AV610" s="2860"/>
      <c r="AW610" s="2860"/>
      <c r="AX610" s="2861" t="s">
        <v>251</v>
      </c>
    </row>
    <row r="611" spans="1:50" s="1621" customFormat="1" ht="15.75" customHeight="1" x14ac:dyDescent="0.2">
      <c r="A611" s="2855"/>
      <c r="B611" s="2855"/>
      <c r="C611" s="2855"/>
      <c r="D611" s="2855"/>
      <c r="E611" s="2855"/>
      <c r="F611" s="2856"/>
      <c r="G611" s="2855"/>
      <c r="H611" s="2855"/>
      <c r="I611" s="2857"/>
      <c r="J611" s="2855"/>
      <c r="K611" s="2855"/>
      <c r="L611" s="2855"/>
      <c r="M611" s="2855"/>
      <c r="N611" s="2855"/>
      <c r="O611" s="2855"/>
      <c r="P611" s="2858" t="s">
        <v>2715</v>
      </c>
      <c r="Q611" s="2858" t="s">
        <v>1939</v>
      </c>
      <c r="R611" s="2858"/>
      <c r="S611" s="2858"/>
      <c r="T611" s="2866"/>
      <c r="U611" s="2979" t="s">
        <v>255</v>
      </c>
      <c r="V611" s="2858"/>
      <c r="W611" s="2855"/>
      <c r="X611" s="2860"/>
      <c r="Y611" s="2860" t="s">
        <v>2716</v>
      </c>
      <c r="Z611" s="2869" t="s">
        <v>2717</v>
      </c>
      <c r="AA611" s="2869" t="s">
        <v>2718</v>
      </c>
      <c r="AB611" s="2869" t="s">
        <v>2719</v>
      </c>
      <c r="AC611" s="2869" t="s">
        <v>2720</v>
      </c>
      <c r="AD611" s="2869" t="s">
        <v>2721</v>
      </c>
      <c r="AE611" s="2869" t="s">
        <v>2722</v>
      </c>
      <c r="AF611" s="2869" t="s">
        <v>2723</v>
      </c>
      <c r="AG611" s="2869" t="s">
        <v>2724</v>
      </c>
      <c r="AH611" s="2869" t="s">
        <v>2725</v>
      </c>
      <c r="AI611" s="2869" t="s">
        <v>2726</v>
      </c>
      <c r="AJ611" s="2869" t="s">
        <v>2727</v>
      </c>
      <c r="AK611" s="2869" t="s">
        <v>2728</v>
      </c>
      <c r="AL611" s="2869" t="s">
        <v>2729</v>
      </c>
      <c r="AM611" s="2869" t="s">
        <v>2730</v>
      </c>
      <c r="AN611" s="2869" t="s">
        <v>2731</v>
      </c>
      <c r="AO611" s="2869" t="s">
        <v>2732</v>
      </c>
      <c r="AP611" s="2869" t="s">
        <v>2733</v>
      </c>
      <c r="AQ611" s="2869" t="s">
        <v>2734</v>
      </c>
      <c r="AR611" s="2869" t="s">
        <v>2735</v>
      </c>
      <c r="AS611" s="2869" t="s">
        <v>2736</v>
      </c>
      <c r="AT611" s="2869" t="s">
        <v>2737</v>
      </c>
      <c r="AU611" s="2869" t="s">
        <v>2738</v>
      </c>
      <c r="AV611" s="2869" t="s">
        <v>2739</v>
      </c>
      <c r="AW611" s="2869" t="s">
        <v>2740</v>
      </c>
      <c r="AX611" s="2861"/>
    </row>
    <row r="612" spans="1:50" s="1621" customFormat="1" ht="25.5" customHeight="1" x14ac:dyDescent="0.2">
      <c r="A612" s="2855"/>
      <c r="B612" s="2855"/>
      <c r="C612" s="2855"/>
      <c r="D612" s="2855"/>
      <c r="E612" s="2855"/>
      <c r="F612" s="2856"/>
      <c r="G612" s="2855"/>
      <c r="H612" s="2855"/>
      <c r="I612" s="2857"/>
      <c r="J612" s="2855"/>
      <c r="K612" s="2855"/>
      <c r="L612" s="2855"/>
      <c r="M612" s="2855"/>
      <c r="N612" s="2855"/>
      <c r="O612" s="2855"/>
      <c r="P612" s="2858"/>
      <c r="Q612" s="2858" t="s">
        <v>18</v>
      </c>
      <c r="R612" s="2858" t="s">
        <v>19</v>
      </c>
      <c r="S612" s="2858" t="s">
        <v>254</v>
      </c>
      <c r="T612" s="2858" t="s">
        <v>2741</v>
      </c>
      <c r="U612" s="2979"/>
      <c r="V612" s="2858"/>
      <c r="W612" s="2855"/>
      <c r="X612" s="2860"/>
      <c r="Y612" s="2872"/>
      <c r="Z612" s="2869"/>
      <c r="AA612" s="2869"/>
      <c r="AB612" s="2869"/>
      <c r="AC612" s="2869"/>
      <c r="AD612" s="2869"/>
      <c r="AE612" s="2869"/>
      <c r="AF612" s="2869"/>
      <c r="AG612" s="2869"/>
      <c r="AH612" s="2869"/>
      <c r="AI612" s="2869"/>
      <c r="AJ612" s="2869"/>
      <c r="AK612" s="2869"/>
      <c r="AL612" s="2869"/>
      <c r="AM612" s="2869"/>
      <c r="AN612" s="2869"/>
      <c r="AO612" s="2869"/>
      <c r="AP612" s="2869"/>
      <c r="AQ612" s="2869"/>
      <c r="AR612" s="2869"/>
      <c r="AS612" s="2869"/>
      <c r="AT612" s="2869"/>
      <c r="AU612" s="2869"/>
      <c r="AV612" s="2869"/>
      <c r="AW612" s="2869"/>
      <c r="AX612" s="2861"/>
    </row>
    <row r="613" spans="1:50" s="1621" customFormat="1" ht="36" customHeight="1" x14ac:dyDescent="0.2">
      <c r="A613" s="2855"/>
      <c r="B613" s="2855"/>
      <c r="C613" s="2855"/>
      <c r="D613" s="2855"/>
      <c r="E613" s="2855"/>
      <c r="F613" s="2856"/>
      <c r="G613" s="2855"/>
      <c r="H613" s="2855"/>
      <c r="I613" s="2857"/>
      <c r="J613" s="2855"/>
      <c r="K613" s="2873" t="s">
        <v>23</v>
      </c>
      <c r="L613" s="2873" t="s">
        <v>24</v>
      </c>
      <c r="M613" s="2873" t="s">
        <v>25</v>
      </c>
      <c r="N613" s="2873" t="s">
        <v>26</v>
      </c>
      <c r="O613" s="2855"/>
      <c r="P613" s="2858"/>
      <c r="Q613" s="2858"/>
      <c r="R613" s="2858"/>
      <c r="S613" s="2858"/>
      <c r="T613" s="2858"/>
      <c r="U613" s="2979"/>
      <c r="V613" s="2858"/>
      <c r="W613" s="2855"/>
      <c r="X613" s="2860"/>
      <c r="Y613" s="2872"/>
      <c r="Z613" s="2869"/>
      <c r="AA613" s="2869"/>
      <c r="AB613" s="2869"/>
      <c r="AC613" s="2869"/>
      <c r="AD613" s="2869"/>
      <c r="AE613" s="2869"/>
      <c r="AF613" s="2869"/>
      <c r="AG613" s="2869"/>
      <c r="AH613" s="2869"/>
      <c r="AI613" s="2869"/>
      <c r="AJ613" s="2869"/>
      <c r="AK613" s="2869"/>
      <c r="AL613" s="2869"/>
      <c r="AM613" s="2869"/>
      <c r="AN613" s="2869"/>
      <c r="AO613" s="2869"/>
      <c r="AP613" s="2869"/>
      <c r="AQ613" s="2869"/>
      <c r="AR613" s="2869"/>
      <c r="AS613" s="2869"/>
      <c r="AT613" s="2869"/>
      <c r="AU613" s="2869"/>
      <c r="AV613" s="2869"/>
      <c r="AW613" s="2869"/>
      <c r="AX613" s="2861"/>
    </row>
    <row r="614" spans="1:50" s="1160" customFormat="1" ht="19.5" customHeight="1" x14ac:dyDescent="0.2">
      <c r="A614" s="3164" t="s">
        <v>1495</v>
      </c>
      <c r="B614" s="3165"/>
      <c r="C614" s="3165"/>
      <c r="D614" s="3165"/>
      <c r="E614" s="3165"/>
      <c r="F614" s="3165"/>
      <c r="G614" s="3165"/>
      <c r="H614" s="3165"/>
      <c r="I614" s="3166"/>
      <c r="J614" s="3165"/>
      <c r="K614" s="3165"/>
      <c r="L614" s="3165"/>
      <c r="M614" s="3167"/>
      <c r="N614" s="2983"/>
      <c r="O614" s="2983"/>
      <c r="P614" s="3080"/>
      <c r="Q614" s="3080"/>
      <c r="R614" s="3080"/>
      <c r="S614" s="3080"/>
      <c r="T614" s="3080"/>
      <c r="U614" s="3080"/>
      <c r="V614" s="3080"/>
      <c r="W614" s="2914"/>
      <c r="X614" s="2914"/>
      <c r="Y614" s="2879"/>
      <c r="Z614" s="2879"/>
      <c r="AA614" s="2879"/>
      <c r="AB614" s="2879"/>
      <c r="AC614" s="2879"/>
      <c r="AD614" s="2879"/>
      <c r="AE614" s="2879"/>
      <c r="AF614" s="2879"/>
      <c r="AG614" s="2879"/>
      <c r="AH614" s="2879"/>
      <c r="AI614" s="2879"/>
      <c r="AJ614" s="2879"/>
      <c r="AK614" s="2879"/>
      <c r="AL614" s="2879"/>
      <c r="AM614" s="2879"/>
      <c r="AN614" s="2879"/>
      <c r="AO614" s="2879"/>
      <c r="AP614" s="2879"/>
      <c r="AQ614" s="2879"/>
      <c r="AR614" s="2879"/>
      <c r="AS614" s="2879"/>
      <c r="AT614" s="2879"/>
      <c r="AU614" s="2879"/>
      <c r="AV614" s="2879"/>
      <c r="AW614" s="2879"/>
      <c r="AX614" s="2880"/>
    </row>
    <row r="615" spans="1:50" ht="89.25" customHeight="1" x14ac:dyDescent="0.25">
      <c r="A615" s="2951" t="s">
        <v>1496</v>
      </c>
      <c r="B615" s="2894" t="s">
        <v>1581</v>
      </c>
      <c r="C615" s="3152" t="s">
        <v>1498</v>
      </c>
      <c r="D615" s="3155" t="s">
        <v>35</v>
      </c>
      <c r="E615" s="3152" t="s">
        <v>1499</v>
      </c>
      <c r="F615" s="3155" t="s">
        <v>1500</v>
      </c>
      <c r="G615" s="3153" t="s">
        <v>3392</v>
      </c>
      <c r="H615" s="3156" t="s">
        <v>1500</v>
      </c>
      <c r="I615" s="3157" t="s">
        <v>37</v>
      </c>
      <c r="J615" s="2983">
        <f>SUM(K615:N615)</f>
        <v>8</v>
      </c>
      <c r="K615" s="3168">
        <v>2</v>
      </c>
      <c r="L615" s="3168">
        <v>2</v>
      </c>
      <c r="M615" s="3168">
        <v>2</v>
      </c>
      <c r="N615" s="3168">
        <v>2</v>
      </c>
      <c r="O615" s="3079">
        <v>132</v>
      </c>
      <c r="P615" s="3162">
        <v>0</v>
      </c>
      <c r="Q615" s="2899">
        <v>0</v>
      </c>
      <c r="R615" s="3162">
        <v>0</v>
      </c>
      <c r="S615" s="3162">
        <v>0</v>
      </c>
      <c r="T615" s="3162">
        <v>0</v>
      </c>
      <c r="U615" s="2890">
        <f>+Q615-P615</f>
        <v>0</v>
      </c>
      <c r="V615" s="3162">
        <v>0</v>
      </c>
      <c r="W615" s="3059"/>
      <c r="X615" s="2914">
        <f>+Y615+Z615+AM615</f>
        <v>8</v>
      </c>
      <c r="Y615" s="3169">
        <v>8</v>
      </c>
      <c r="Z615" s="3170">
        <f>SUM(AA615:AL615)</f>
        <v>0</v>
      </c>
      <c r="AA615" s="2932">
        <v>0</v>
      </c>
      <c r="AB615" s="2932">
        <v>0</v>
      </c>
      <c r="AC615" s="2932">
        <v>0</v>
      </c>
      <c r="AD615" s="2932">
        <v>0</v>
      </c>
      <c r="AE615" s="2932">
        <v>0</v>
      </c>
      <c r="AF615" s="2932">
        <v>0</v>
      </c>
      <c r="AG615" s="2932">
        <v>0</v>
      </c>
      <c r="AH615" s="2932">
        <v>0</v>
      </c>
      <c r="AI615" s="2932">
        <v>0</v>
      </c>
      <c r="AJ615" s="2932">
        <v>0</v>
      </c>
      <c r="AK615" s="2932">
        <v>0</v>
      </c>
      <c r="AL615" s="2932">
        <v>0</v>
      </c>
      <c r="AM615" s="3170">
        <f>SUM(AN615:AW615)</f>
        <v>0</v>
      </c>
      <c r="AN615" s="2932">
        <v>0</v>
      </c>
      <c r="AO615" s="2932">
        <v>0</v>
      </c>
      <c r="AP615" s="2932">
        <v>0</v>
      </c>
      <c r="AQ615" s="2932">
        <v>0</v>
      </c>
      <c r="AR615" s="2932">
        <v>0</v>
      </c>
      <c r="AS615" s="2932">
        <v>0</v>
      </c>
      <c r="AT615" s="2932">
        <v>0</v>
      </c>
      <c r="AU615" s="2932">
        <v>0</v>
      </c>
      <c r="AV615" s="2932">
        <v>0</v>
      </c>
      <c r="AW615" s="2932">
        <v>0</v>
      </c>
      <c r="AX615" s="2891">
        <v>8</v>
      </c>
    </row>
    <row r="616" spans="1:50" ht="67.5" customHeight="1" x14ac:dyDescent="0.25">
      <c r="A616" s="2947" t="s">
        <v>1517</v>
      </c>
      <c r="B616" s="2957" t="s">
        <v>1497</v>
      </c>
      <c r="C616" s="3152" t="s">
        <v>1503</v>
      </c>
      <c r="D616" s="3155" t="s">
        <v>1504</v>
      </c>
      <c r="E616" s="3152" t="s">
        <v>1505</v>
      </c>
      <c r="F616" s="3155" t="s">
        <v>1506</v>
      </c>
      <c r="G616" s="3153" t="s">
        <v>3393</v>
      </c>
      <c r="H616" s="3156" t="s">
        <v>1506</v>
      </c>
      <c r="I616" s="3157" t="s">
        <v>587</v>
      </c>
      <c r="J616" s="2983">
        <f>SUM(K616:N616)</f>
        <v>26</v>
      </c>
      <c r="K616" s="3168">
        <v>0</v>
      </c>
      <c r="L616" s="3168">
        <v>8</v>
      </c>
      <c r="M616" s="3168">
        <v>8</v>
      </c>
      <c r="N616" s="3168">
        <v>10</v>
      </c>
      <c r="O616" s="3079">
        <v>133</v>
      </c>
      <c r="P616" s="3162">
        <v>132838.79999999999</v>
      </c>
      <c r="Q616" s="2899">
        <v>0</v>
      </c>
      <c r="R616" s="3162">
        <v>0</v>
      </c>
      <c r="S616" s="3162">
        <v>0</v>
      </c>
      <c r="T616" s="3162">
        <v>0</v>
      </c>
      <c r="U616" s="2890">
        <f>+Q616-P616</f>
        <v>-132838.79999999999</v>
      </c>
      <c r="V616" s="3162">
        <v>0</v>
      </c>
      <c r="W616" s="3059"/>
      <c r="X616" s="2914">
        <f>+Y616+Z616+AM616</f>
        <v>26</v>
      </c>
      <c r="Y616" s="3171">
        <v>0</v>
      </c>
      <c r="Z616" s="3170">
        <f>SUM(AA616:AL616)</f>
        <v>14</v>
      </c>
      <c r="AA616" s="2932">
        <v>2</v>
      </c>
      <c r="AB616" s="2932">
        <v>1</v>
      </c>
      <c r="AC616" s="2932">
        <v>1</v>
      </c>
      <c r="AD616" s="2932">
        <v>1</v>
      </c>
      <c r="AE616" s="2932">
        <v>1</v>
      </c>
      <c r="AF616" s="2932">
        <v>1</v>
      </c>
      <c r="AG616" s="2932">
        <v>1</v>
      </c>
      <c r="AH616" s="2932">
        <v>2</v>
      </c>
      <c r="AI616" s="2932">
        <v>1</v>
      </c>
      <c r="AJ616" s="2932">
        <v>1</v>
      </c>
      <c r="AK616" s="2932">
        <v>1</v>
      </c>
      <c r="AL616" s="2932">
        <v>1</v>
      </c>
      <c r="AM616" s="3170">
        <f>SUM(AN616:AW616)</f>
        <v>12</v>
      </c>
      <c r="AN616" s="2932">
        <v>2</v>
      </c>
      <c r="AO616" s="2932">
        <v>1</v>
      </c>
      <c r="AP616" s="2932">
        <v>1</v>
      </c>
      <c r="AQ616" s="2932">
        <v>2</v>
      </c>
      <c r="AR616" s="2932">
        <v>1</v>
      </c>
      <c r="AS616" s="2932">
        <v>1</v>
      </c>
      <c r="AT616" s="2932">
        <v>1</v>
      </c>
      <c r="AU616" s="2932">
        <v>1</v>
      </c>
      <c r="AV616" s="2932">
        <v>1</v>
      </c>
      <c r="AW616" s="2932">
        <v>1</v>
      </c>
      <c r="AX616" s="2891">
        <v>26</v>
      </c>
    </row>
    <row r="617" spans="1:50" ht="64.5" customHeight="1" x14ac:dyDescent="0.25">
      <c r="A617" s="2947"/>
      <c r="B617" s="2957"/>
      <c r="C617" s="3152" t="s">
        <v>1503</v>
      </c>
      <c r="D617" s="3155" t="s">
        <v>1504</v>
      </c>
      <c r="E617" s="3152" t="s">
        <v>1508</v>
      </c>
      <c r="F617" s="3155" t="s">
        <v>1509</v>
      </c>
      <c r="G617" s="3153" t="s">
        <v>3394</v>
      </c>
      <c r="H617" s="3156" t="s">
        <v>3395</v>
      </c>
      <c r="I617" s="3157" t="s">
        <v>1733</v>
      </c>
      <c r="J617" s="2983">
        <f>SUM(K617:N617)</f>
        <v>2</v>
      </c>
      <c r="K617" s="3168">
        <v>0</v>
      </c>
      <c r="L617" s="3168">
        <v>1</v>
      </c>
      <c r="M617" s="3168">
        <v>1</v>
      </c>
      <c r="N617" s="3168">
        <v>0</v>
      </c>
      <c r="O617" s="3079">
        <v>134</v>
      </c>
      <c r="P617" s="3162">
        <v>18013.689999999999</v>
      </c>
      <c r="Q617" s="2899">
        <v>0</v>
      </c>
      <c r="R617" s="3162">
        <v>0</v>
      </c>
      <c r="S617" s="3162">
        <v>0</v>
      </c>
      <c r="T617" s="3162">
        <v>0</v>
      </c>
      <c r="U617" s="2890">
        <f>+Q617-P617</f>
        <v>-18013.689999999999</v>
      </c>
      <c r="V617" s="3162">
        <v>0</v>
      </c>
      <c r="W617" s="3059"/>
      <c r="X617" s="2914">
        <f>+Y617+Z617+AM617</f>
        <v>2</v>
      </c>
      <c r="Y617" s="3171">
        <v>0</v>
      </c>
      <c r="Z617" s="3170">
        <f>SUM(AA617:AL617)</f>
        <v>1</v>
      </c>
      <c r="AA617" s="2932">
        <v>1</v>
      </c>
      <c r="AB617" s="2932">
        <v>0</v>
      </c>
      <c r="AC617" s="2932">
        <v>0</v>
      </c>
      <c r="AD617" s="2932">
        <v>0</v>
      </c>
      <c r="AE617" s="2932">
        <v>0</v>
      </c>
      <c r="AF617" s="2932">
        <v>0</v>
      </c>
      <c r="AG617" s="2932">
        <v>0</v>
      </c>
      <c r="AH617" s="2932">
        <v>0</v>
      </c>
      <c r="AI617" s="2932">
        <v>0</v>
      </c>
      <c r="AJ617" s="2932">
        <v>0</v>
      </c>
      <c r="AK617" s="2932">
        <v>0</v>
      </c>
      <c r="AL617" s="2932">
        <v>0</v>
      </c>
      <c r="AM617" s="3170">
        <f>SUM(AN617:AW617)</f>
        <v>1</v>
      </c>
      <c r="AN617" s="2932">
        <v>1</v>
      </c>
      <c r="AO617" s="2932">
        <v>0</v>
      </c>
      <c r="AP617" s="2932">
        <v>0</v>
      </c>
      <c r="AQ617" s="2932">
        <v>0</v>
      </c>
      <c r="AR617" s="2932">
        <v>0</v>
      </c>
      <c r="AS617" s="2932">
        <v>0</v>
      </c>
      <c r="AT617" s="2932">
        <v>0</v>
      </c>
      <c r="AU617" s="2932">
        <v>0</v>
      </c>
      <c r="AV617" s="2932">
        <v>0</v>
      </c>
      <c r="AW617" s="2932">
        <v>0</v>
      </c>
      <c r="AX617" s="2891">
        <v>2</v>
      </c>
    </row>
    <row r="618" spans="1:50" ht="51" customHeight="1" x14ac:dyDescent="0.25">
      <c r="A618" s="2947"/>
      <c r="B618" s="2957"/>
      <c r="C618" s="3152" t="s">
        <v>1503</v>
      </c>
      <c r="D618" s="3155" t="s">
        <v>1504</v>
      </c>
      <c r="E618" s="3152" t="s">
        <v>1514</v>
      </c>
      <c r="F618" s="3155" t="s">
        <v>1515</v>
      </c>
      <c r="G618" s="3153" t="s">
        <v>3396</v>
      </c>
      <c r="H618" s="3156" t="s">
        <v>3397</v>
      </c>
      <c r="I618" s="3157" t="s">
        <v>73</v>
      </c>
      <c r="J618" s="2983">
        <f>SUM(K618:N618)</f>
        <v>4</v>
      </c>
      <c r="K618" s="3168">
        <v>0</v>
      </c>
      <c r="L618" s="3168">
        <v>2</v>
      </c>
      <c r="M618" s="3168">
        <v>2</v>
      </c>
      <c r="N618" s="3168">
        <v>0</v>
      </c>
      <c r="O618" s="3079">
        <v>135</v>
      </c>
      <c r="P618" s="3162">
        <v>12268.12</v>
      </c>
      <c r="Q618" s="2899">
        <v>0</v>
      </c>
      <c r="R618" s="3162">
        <v>0</v>
      </c>
      <c r="S618" s="3162">
        <v>0</v>
      </c>
      <c r="T618" s="3162">
        <v>0</v>
      </c>
      <c r="U618" s="2890">
        <f>+Q618-P618</f>
        <v>-12268.12</v>
      </c>
      <c r="V618" s="3162">
        <v>0</v>
      </c>
      <c r="W618" s="3059"/>
      <c r="X618" s="2914">
        <f>+Y618+Z618+AM618</f>
        <v>4</v>
      </c>
      <c r="Y618" s="3171">
        <v>0</v>
      </c>
      <c r="Z618" s="3170">
        <f>SUM(AA618:AL618)</f>
        <v>2</v>
      </c>
      <c r="AA618" s="2932">
        <v>1</v>
      </c>
      <c r="AB618" s="2932">
        <v>0</v>
      </c>
      <c r="AC618" s="2932">
        <v>0</v>
      </c>
      <c r="AD618" s="2932">
        <v>0</v>
      </c>
      <c r="AE618" s="2932">
        <v>0</v>
      </c>
      <c r="AF618" s="2932">
        <v>0</v>
      </c>
      <c r="AG618" s="2932">
        <v>0</v>
      </c>
      <c r="AH618" s="2932">
        <v>1</v>
      </c>
      <c r="AI618" s="2932">
        <v>0</v>
      </c>
      <c r="AJ618" s="2932">
        <v>0</v>
      </c>
      <c r="AK618" s="2932">
        <v>0</v>
      </c>
      <c r="AL618" s="2932">
        <v>0</v>
      </c>
      <c r="AM618" s="3170">
        <f>SUM(AN618:AW618)</f>
        <v>2</v>
      </c>
      <c r="AN618" s="2932">
        <v>1</v>
      </c>
      <c r="AO618" s="2932">
        <v>0</v>
      </c>
      <c r="AP618" s="2932">
        <v>0</v>
      </c>
      <c r="AQ618" s="2932">
        <v>0</v>
      </c>
      <c r="AR618" s="2932">
        <v>0</v>
      </c>
      <c r="AS618" s="2932">
        <v>1</v>
      </c>
      <c r="AT618" s="2932">
        <v>0</v>
      </c>
      <c r="AU618" s="2932">
        <v>0</v>
      </c>
      <c r="AV618" s="2932">
        <v>0</v>
      </c>
      <c r="AW618" s="2932">
        <v>0</v>
      </c>
      <c r="AX618" s="2891">
        <v>4</v>
      </c>
    </row>
    <row r="619" spans="1:50" ht="15" x14ac:dyDescent="0.25">
      <c r="Q619" s="3084">
        <f>SUM(Q615:Q618)</f>
        <v>0</v>
      </c>
    </row>
    <row r="622" spans="1:50" ht="19.5" customHeight="1" x14ac:dyDescent="0.25">
      <c r="A622" s="2837" t="s">
        <v>0</v>
      </c>
      <c r="B622" s="2837"/>
      <c r="C622" s="2837"/>
      <c r="D622" s="2837"/>
      <c r="E622" s="2837"/>
      <c r="F622" s="2837"/>
      <c r="G622" s="2837"/>
      <c r="H622" s="2837"/>
      <c r="I622" s="2837"/>
      <c r="J622" s="2837"/>
      <c r="K622" s="2837"/>
      <c r="L622" s="2837"/>
      <c r="M622" s="2837"/>
      <c r="N622" s="2837"/>
      <c r="O622" s="2837"/>
      <c r="P622" s="2837"/>
      <c r="Q622" s="2837"/>
      <c r="R622" s="2837"/>
      <c r="S622" s="2837"/>
      <c r="T622" s="2837"/>
      <c r="U622" s="2837"/>
      <c r="V622" s="2837"/>
      <c r="W622" s="2837"/>
      <c r="AX622" s="2841"/>
    </row>
    <row r="623" spans="1:50" ht="19.5" customHeight="1" x14ac:dyDescent="0.25">
      <c r="A623" s="2837" t="s">
        <v>244</v>
      </c>
      <c r="B623" s="2837"/>
      <c r="C623" s="2837"/>
      <c r="D623" s="2837"/>
      <c r="E623" s="2837"/>
      <c r="F623" s="2837"/>
      <c r="G623" s="2837"/>
      <c r="H623" s="2837"/>
      <c r="I623" s="2837"/>
      <c r="J623" s="2837"/>
      <c r="K623" s="2837"/>
      <c r="L623" s="2837"/>
      <c r="M623" s="2837"/>
      <c r="N623" s="2837"/>
      <c r="O623" s="2837"/>
      <c r="P623" s="2837"/>
      <c r="Q623" s="2837"/>
      <c r="R623" s="2837"/>
      <c r="S623" s="2837"/>
      <c r="T623" s="2837"/>
      <c r="U623" s="2837"/>
      <c r="V623" s="2837"/>
      <c r="W623" s="2837"/>
      <c r="AX623" s="2841"/>
    </row>
    <row r="624" spans="1:50" ht="15" x14ac:dyDescent="0.25">
      <c r="A624" s="2842" t="s">
        <v>2703</v>
      </c>
      <c r="B624" s="2842"/>
      <c r="C624" s="2843"/>
      <c r="D624" s="2844" t="s">
        <v>2704</v>
      </c>
      <c r="E624" s="2845"/>
      <c r="F624" s="2846"/>
      <c r="G624" s="2847"/>
      <c r="H624" s="2848"/>
    </row>
    <row r="625" spans="1:50" ht="15" x14ac:dyDescent="0.25">
      <c r="A625" s="2842" t="s">
        <v>2705</v>
      </c>
      <c r="B625" s="2842"/>
      <c r="C625" s="2843"/>
      <c r="D625" s="2844" t="s">
        <v>2706</v>
      </c>
      <c r="E625" s="2845"/>
      <c r="F625" s="2846"/>
      <c r="G625" s="2852"/>
    </row>
    <row r="626" spans="1:50" ht="18" customHeight="1" x14ac:dyDescent="0.25">
      <c r="A626" s="2842" t="s">
        <v>2707</v>
      </c>
      <c r="B626" s="2842"/>
      <c r="C626" s="2843"/>
      <c r="D626" s="2844" t="s">
        <v>3398</v>
      </c>
      <c r="E626" s="2845"/>
      <c r="F626" s="2846"/>
      <c r="G626" s="2852"/>
      <c r="I626" s="2978"/>
    </row>
    <row r="627" spans="1:50" s="1621" customFormat="1" ht="15.75" customHeight="1" x14ac:dyDescent="0.2">
      <c r="A627" s="2855" t="s">
        <v>2709</v>
      </c>
      <c r="B627" s="2855" t="s">
        <v>247</v>
      </c>
      <c r="C627" s="2855" t="s">
        <v>5</v>
      </c>
      <c r="D627" s="2855" t="s">
        <v>6</v>
      </c>
      <c r="E627" s="2855" t="s">
        <v>7</v>
      </c>
      <c r="F627" s="2856" t="s">
        <v>248</v>
      </c>
      <c r="G627" s="2855" t="s">
        <v>249</v>
      </c>
      <c r="H627" s="2855" t="s">
        <v>2710</v>
      </c>
      <c r="I627" s="2857" t="s">
        <v>11</v>
      </c>
      <c r="J627" s="2855" t="s">
        <v>251</v>
      </c>
      <c r="K627" s="2855" t="s">
        <v>252</v>
      </c>
      <c r="L627" s="2855"/>
      <c r="M627" s="2855"/>
      <c r="N627" s="2855"/>
      <c r="O627" s="2855" t="s">
        <v>2711</v>
      </c>
      <c r="P627" s="2858" t="s">
        <v>253</v>
      </c>
      <c r="Q627" s="2858"/>
      <c r="R627" s="2858"/>
      <c r="S627" s="2858"/>
      <c r="T627" s="2858"/>
      <c r="U627" s="2858"/>
      <c r="V627" s="2858" t="s">
        <v>2712</v>
      </c>
      <c r="W627" s="2855" t="s">
        <v>16</v>
      </c>
      <c r="X627" s="2860" t="s">
        <v>2713</v>
      </c>
      <c r="Y627" s="2860" t="s">
        <v>2714</v>
      </c>
      <c r="Z627" s="2860"/>
      <c r="AA627" s="2860"/>
      <c r="AB627" s="2860"/>
      <c r="AC627" s="2860"/>
      <c r="AD627" s="2860"/>
      <c r="AE627" s="2860"/>
      <c r="AF627" s="2860"/>
      <c r="AG627" s="2860"/>
      <c r="AH627" s="2860"/>
      <c r="AI627" s="2860"/>
      <c r="AJ627" s="2860"/>
      <c r="AK627" s="2860"/>
      <c r="AL627" s="2860"/>
      <c r="AM627" s="2860"/>
      <c r="AN627" s="2860"/>
      <c r="AO627" s="2860"/>
      <c r="AP627" s="2860"/>
      <c r="AQ627" s="2860"/>
      <c r="AR627" s="2860"/>
      <c r="AS627" s="2860"/>
      <c r="AT627" s="2860"/>
      <c r="AU627" s="2860"/>
      <c r="AV627" s="2860"/>
      <c r="AW627" s="2860"/>
      <c r="AX627" s="2861" t="s">
        <v>251</v>
      </c>
    </row>
    <row r="628" spans="1:50" s="1621" customFormat="1" ht="15.75" customHeight="1" x14ac:dyDescent="0.2">
      <c r="A628" s="2855"/>
      <c r="B628" s="2855"/>
      <c r="C628" s="2855"/>
      <c r="D628" s="2855"/>
      <c r="E628" s="2855"/>
      <c r="F628" s="2856"/>
      <c r="G628" s="2855"/>
      <c r="H628" s="2855"/>
      <c r="I628" s="2857"/>
      <c r="J628" s="2855"/>
      <c r="K628" s="2855"/>
      <c r="L628" s="2855"/>
      <c r="M628" s="2855"/>
      <c r="N628" s="2855"/>
      <c r="O628" s="2855"/>
      <c r="P628" s="2858" t="s">
        <v>2715</v>
      </c>
      <c r="Q628" s="2858" t="s">
        <v>1939</v>
      </c>
      <c r="R628" s="2858"/>
      <c r="S628" s="2858"/>
      <c r="T628" s="2866"/>
      <c r="U628" s="2979" t="s">
        <v>255</v>
      </c>
      <c r="V628" s="2858"/>
      <c r="W628" s="2855"/>
      <c r="X628" s="2860"/>
      <c r="Y628" s="2860" t="s">
        <v>2716</v>
      </c>
      <c r="Z628" s="2869" t="s">
        <v>2717</v>
      </c>
      <c r="AA628" s="2869" t="s">
        <v>2718</v>
      </c>
      <c r="AB628" s="2869" t="s">
        <v>2719</v>
      </c>
      <c r="AC628" s="2869" t="s">
        <v>2720</v>
      </c>
      <c r="AD628" s="2869" t="s">
        <v>2721</v>
      </c>
      <c r="AE628" s="2869" t="s">
        <v>2722</v>
      </c>
      <c r="AF628" s="2869" t="s">
        <v>2723</v>
      </c>
      <c r="AG628" s="2869" t="s">
        <v>2724</v>
      </c>
      <c r="AH628" s="2869" t="s">
        <v>2725</v>
      </c>
      <c r="AI628" s="2869" t="s">
        <v>2726</v>
      </c>
      <c r="AJ628" s="2869" t="s">
        <v>2727</v>
      </c>
      <c r="AK628" s="2869" t="s">
        <v>2728</v>
      </c>
      <c r="AL628" s="2869" t="s">
        <v>2729</v>
      </c>
      <c r="AM628" s="2869" t="s">
        <v>2730</v>
      </c>
      <c r="AN628" s="2869" t="s">
        <v>2731</v>
      </c>
      <c r="AO628" s="2869" t="s">
        <v>2732</v>
      </c>
      <c r="AP628" s="2869" t="s">
        <v>2733</v>
      </c>
      <c r="AQ628" s="2869" t="s">
        <v>2734</v>
      </c>
      <c r="AR628" s="2869" t="s">
        <v>2735</v>
      </c>
      <c r="AS628" s="2869" t="s">
        <v>2736</v>
      </c>
      <c r="AT628" s="2869" t="s">
        <v>2737</v>
      </c>
      <c r="AU628" s="2869" t="s">
        <v>2738</v>
      </c>
      <c r="AV628" s="2869" t="s">
        <v>2739</v>
      </c>
      <c r="AW628" s="2869" t="s">
        <v>2740</v>
      </c>
      <c r="AX628" s="2861"/>
    </row>
    <row r="629" spans="1:50" s="1621" customFormat="1" ht="25.5" customHeight="1" x14ac:dyDescent="0.2">
      <c r="A629" s="2855"/>
      <c r="B629" s="2855"/>
      <c r="C629" s="2855"/>
      <c r="D629" s="2855"/>
      <c r="E629" s="2855"/>
      <c r="F629" s="2856"/>
      <c r="G629" s="2855"/>
      <c r="H629" s="2855"/>
      <c r="I629" s="2857"/>
      <c r="J629" s="2855"/>
      <c r="K629" s="2855"/>
      <c r="L629" s="2855"/>
      <c r="M629" s="2855"/>
      <c r="N629" s="2855"/>
      <c r="O629" s="2855"/>
      <c r="P629" s="2858"/>
      <c r="Q629" s="2858" t="s">
        <v>18</v>
      </c>
      <c r="R629" s="2858" t="s">
        <v>19</v>
      </c>
      <c r="S629" s="2858" t="s">
        <v>254</v>
      </c>
      <c r="T629" s="2858" t="s">
        <v>2741</v>
      </c>
      <c r="U629" s="2979"/>
      <c r="V629" s="2858"/>
      <c r="W629" s="2855"/>
      <c r="X629" s="2860"/>
      <c r="Y629" s="2872"/>
      <c r="Z629" s="2869"/>
      <c r="AA629" s="2869"/>
      <c r="AB629" s="2869"/>
      <c r="AC629" s="2869"/>
      <c r="AD629" s="2869"/>
      <c r="AE629" s="2869"/>
      <c r="AF629" s="2869"/>
      <c r="AG629" s="2869"/>
      <c r="AH629" s="2869"/>
      <c r="AI629" s="2869"/>
      <c r="AJ629" s="2869"/>
      <c r="AK629" s="2869"/>
      <c r="AL629" s="2869"/>
      <c r="AM629" s="2869"/>
      <c r="AN629" s="2869"/>
      <c r="AO629" s="2869"/>
      <c r="AP629" s="2869"/>
      <c r="AQ629" s="2869"/>
      <c r="AR629" s="2869"/>
      <c r="AS629" s="2869"/>
      <c r="AT629" s="2869"/>
      <c r="AU629" s="2869"/>
      <c r="AV629" s="2869"/>
      <c r="AW629" s="2869"/>
      <c r="AX629" s="2861"/>
    </row>
    <row r="630" spans="1:50" s="1621" customFormat="1" ht="36" customHeight="1" x14ac:dyDescent="0.2">
      <c r="A630" s="2855"/>
      <c r="B630" s="2855"/>
      <c r="C630" s="2855"/>
      <c r="D630" s="2855"/>
      <c r="E630" s="2855"/>
      <c r="F630" s="2856"/>
      <c r="G630" s="2855"/>
      <c r="H630" s="2855"/>
      <c r="I630" s="2857"/>
      <c r="J630" s="2855"/>
      <c r="K630" s="2873" t="s">
        <v>23</v>
      </c>
      <c r="L630" s="2873" t="s">
        <v>24</v>
      </c>
      <c r="M630" s="2873" t="s">
        <v>25</v>
      </c>
      <c r="N630" s="2873" t="s">
        <v>26</v>
      </c>
      <c r="O630" s="2855"/>
      <c r="P630" s="2858"/>
      <c r="Q630" s="2858"/>
      <c r="R630" s="2858"/>
      <c r="S630" s="2858"/>
      <c r="T630" s="2858"/>
      <c r="U630" s="2979"/>
      <c r="V630" s="2858"/>
      <c r="W630" s="2855"/>
      <c r="X630" s="2860"/>
      <c r="Y630" s="2872"/>
      <c r="Z630" s="2869"/>
      <c r="AA630" s="2869"/>
      <c r="AB630" s="2869"/>
      <c r="AC630" s="2869"/>
      <c r="AD630" s="2869"/>
      <c r="AE630" s="2869"/>
      <c r="AF630" s="2869"/>
      <c r="AG630" s="2869"/>
      <c r="AH630" s="2869"/>
      <c r="AI630" s="2869"/>
      <c r="AJ630" s="2869"/>
      <c r="AK630" s="2869"/>
      <c r="AL630" s="2869"/>
      <c r="AM630" s="2869"/>
      <c r="AN630" s="2869"/>
      <c r="AO630" s="2869"/>
      <c r="AP630" s="2869"/>
      <c r="AQ630" s="2869"/>
      <c r="AR630" s="2869"/>
      <c r="AS630" s="2869"/>
      <c r="AT630" s="2869"/>
      <c r="AU630" s="2869"/>
      <c r="AV630" s="2869"/>
      <c r="AW630" s="2869"/>
      <c r="AX630" s="2861"/>
    </row>
    <row r="631" spans="1:50" s="1160" customFormat="1" ht="18.75" customHeight="1" x14ac:dyDescent="0.2">
      <c r="A631" s="3172" t="s">
        <v>1580</v>
      </c>
      <c r="B631" s="3172"/>
      <c r="C631" s="3172"/>
      <c r="D631" s="3172"/>
      <c r="E631" s="3172"/>
      <c r="F631" s="3172"/>
      <c r="G631" s="3172"/>
      <c r="H631" s="3172"/>
      <c r="I631" s="3172"/>
      <c r="J631" s="3172"/>
      <c r="K631" s="3172"/>
      <c r="L631" s="3172"/>
      <c r="M631" s="3172"/>
      <c r="N631" s="3172"/>
      <c r="O631" s="3173"/>
      <c r="P631" s="3174"/>
      <c r="Q631" s="3174"/>
      <c r="R631" s="3174"/>
      <c r="S631" s="3174"/>
      <c r="T631" s="3174"/>
      <c r="U631" s="3174"/>
      <c r="V631" s="3174"/>
      <c r="W631" s="3175"/>
      <c r="X631" s="3175"/>
      <c r="Y631" s="2879"/>
      <c r="Z631" s="2879"/>
      <c r="AA631" s="2879"/>
      <c r="AB631" s="2879"/>
      <c r="AC631" s="2879"/>
      <c r="AD631" s="2879"/>
      <c r="AE631" s="2879"/>
      <c r="AF631" s="2879"/>
      <c r="AG631" s="2879"/>
      <c r="AH631" s="2879"/>
      <c r="AI631" s="2879"/>
      <c r="AJ631" s="2879"/>
      <c r="AK631" s="2879"/>
      <c r="AL631" s="2879"/>
      <c r="AM631" s="2879"/>
      <c r="AN631" s="2879"/>
      <c r="AO631" s="2879"/>
      <c r="AP631" s="2879"/>
      <c r="AQ631" s="2879"/>
      <c r="AR631" s="2879"/>
      <c r="AS631" s="2879"/>
      <c r="AT631" s="2879"/>
      <c r="AU631" s="2879"/>
      <c r="AV631" s="2879"/>
      <c r="AW631" s="2879"/>
      <c r="AX631" s="2880"/>
    </row>
    <row r="632" spans="1:50" ht="36" x14ac:dyDescent="0.25">
      <c r="A632" s="2906" t="s">
        <v>1496</v>
      </c>
      <c r="B632" s="2906" t="s">
        <v>1595</v>
      </c>
      <c r="C632" s="3152" t="s">
        <v>1498</v>
      </c>
      <c r="D632" s="3155" t="s">
        <v>35</v>
      </c>
      <c r="E632" s="3152" t="s">
        <v>1584</v>
      </c>
      <c r="F632" s="3155" t="s">
        <v>1583</v>
      </c>
      <c r="G632" s="3153" t="s">
        <v>3399</v>
      </c>
      <c r="H632" s="3156" t="s">
        <v>1583</v>
      </c>
      <c r="I632" s="3157" t="s">
        <v>37</v>
      </c>
      <c r="J632" s="2983">
        <f>SUM(K632:N632)</f>
        <v>8</v>
      </c>
      <c r="K632" s="3059">
        <v>2</v>
      </c>
      <c r="L632" s="3059">
        <v>2</v>
      </c>
      <c r="M632" s="3059">
        <v>2</v>
      </c>
      <c r="N632" s="3059">
        <v>2</v>
      </c>
      <c r="O632" s="3079">
        <v>100</v>
      </c>
      <c r="P632" s="3059">
        <v>0</v>
      </c>
      <c r="Q632" s="3059">
        <v>900</v>
      </c>
      <c r="R632" s="3059">
        <v>0</v>
      </c>
      <c r="S632" s="3059">
        <v>0</v>
      </c>
      <c r="T632" s="3059">
        <v>0</v>
      </c>
      <c r="U632" s="2890">
        <f t="shared" ref="U632:U648" si="173">+Q632-P632</f>
        <v>900</v>
      </c>
      <c r="V632" s="3059">
        <v>0</v>
      </c>
      <c r="W632" s="3059"/>
      <c r="X632" s="2914">
        <f>SUM(Y632+Z632+AM632)</f>
        <v>8</v>
      </c>
      <c r="Y632" s="3059">
        <v>8</v>
      </c>
      <c r="Z632" s="3059">
        <f t="shared" ref="Z632:Z646" si="174">SUM(AA632:AL632)</f>
        <v>0</v>
      </c>
      <c r="AA632" s="3059">
        <v>0</v>
      </c>
      <c r="AB632" s="3059">
        <v>0</v>
      </c>
      <c r="AC632" s="3059">
        <v>0</v>
      </c>
      <c r="AD632" s="3059">
        <v>0</v>
      </c>
      <c r="AE632" s="3059">
        <v>0</v>
      </c>
      <c r="AF632" s="3059">
        <v>0</v>
      </c>
      <c r="AG632" s="3059">
        <v>0</v>
      </c>
      <c r="AH632" s="3059">
        <v>0</v>
      </c>
      <c r="AI632" s="3059">
        <v>0</v>
      </c>
      <c r="AJ632" s="3059">
        <v>0</v>
      </c>
      <c r="AK632" s="3059">
        <v>0</v>
      </c>
      <c r="AL632" s="3059">
        <v>0</v>
      </c>
      <c r="AM632" s="3059">
        <f>SUM(AN632:AW632)</f>
        <v>0</v>
      </c>
      <c r="AN632" s="3059">
        <v>0</v>
      </c>
      <c r="AO632" s="3059">
        <v>0</v>
      </c>
      <c r="AP632" s="3059">
        <v>0</v>
      </c>
      <c r="AQ632" s="3059">
        <v>0</v>
      </c>
      <c r="AR632" s="3059">
        <v>0</v>
      </c>
      <c r="AS632" s="3059">
        <v>0</v>
      </c>
      <c r="AT632" s="3059">
        <v>0</v>
      </c>
      <c r="AU632" s="3059">
        <v>0</v>
      </c>
      <c r="AV632" s="3059">
        <v>0</v>
      </c>
      <c r="AW632" s="3059">
        <v>0</v>
      </c>
      <c r="AX632" s="2891">
        <v>8</v>
      </c>
    </row>
    <row r="633" spans="1:50" ht="56.25" customHeight="1" x14ac:dyDescent="0.25">
      <c r="A633" s="2909"/>
      <c r="B633" s="2909"/>
      <c r="C633" s="3152" t="s">
        <v>1498</v>
      </c>
      <c r="D633" s="3155" t="s">
        <v>35</v>
      </c>
      <c r="E633" s="3152" t="s">
        <v>1586</v>
      </c>
      <c r="F633" s="3155" t="s">
        <v>1587</v>
      </c>
      <c r="G633" s="3153" t="s">
        <v>3400</v>
      </c>
      <c r="H633" s="3156" t="s">
        <v>1587</v>
      </c>
      <c r="I633" s="3157" t="s">
        <v>50</v>
      </c>
      <c r="J633" s="2983">
        <f t="shared" ref="J633:J648" si="175">SUM(K633:N633)</f>
        <v>2</v>
      </c>
      <c r="K633" s="3059">
        <v>0</v>
      </c>
      <c r="L633" s="3059">
        <v>1</v>
      </c>
      <c r="M633" s="3059">
        <v>0</v>
      </c>
      <c r="N633" s="3059">
        <v>1</v>
      </c>
      <c r="O633" s="3079">
        <v>101</v>
      </c>
      <c r="P633" s="3059">
        <v>11208.9</v>
      </c>
      <c r="Q633" s="3059">
        <v>600</v>
      </c>
      <c r="R633" s="3059">
        <v>0</v>
      </c>
      <c r="S633" s="3059">
        <v>0</v>
      </c>
      <c r="T633" s="3059">
        <v>0</v>
      </c>
      <c r="U633" s="2890">
        <f t="shared" si="173"/>
        <v>-10608.9</v>
      </c>
      <c r="V633" s="3059">
        <v>0</v>
      </c>
      <c r="W633" s="3059"/>
      <c r="X633" s="2914">
        <f t="shared" ref="X633:X648" si="176">SUM(Y633+Z633+AM633)</f>
        <v>2</v>
      </c>
      <c r="Y633" s="3059">
        <v>2</v>
      </c>
      <c r="Z633" s="3059">
        <f t="shared" si="174"/>
        <v>0</v>
      </c>
      <c r="AA633" s="3059">
        <v>0</v>
      </c>
      <c r="AB633" s="3059">
        <v>0</v>
      </c>
      <c r="AC633" s="3059">
        <v>0</v>
      </c>
      <c r="AD633" s="3059">
        <v>0</v>
      </c>
      <c r="AE633" s="3059">
        <v>0</v>
      </c>
      <c r="AF633" s="3059">
        <v>0</v>
      </c>
      <c r="AG633" s="3059">
        <v>0</v>
      </c>
      <c r="AH633" s="3059">
        <v>0</v>
      </c>
      <c r="AI633" s="3059">
        <v>0</v>
      </c>
      <c r="AJ633" s="3059">
        <v>0</v>
      </c>
      <c r="AK633" s="3059">
        <v>0</v>
      </c>
      <c r="AL633" s="3059">
        <v>0</v>
      </c>
      <c r="AM633" s="3059">
        <f>SUM(AN633:AW633)</f>
        <v>0</v>
      </c>
      <c r="AN633" s="3059">
        <v>0</v>
      </c>
      <c r="AO633" s="3059">
        <v>0</v>
      </c>
      <c r="AP633" s="3059">
        <v>0</v>
      </c>
      <c r="AQ633" s="3059">
        <v>0</v>
      </c>
      <c r="AR633" s="3059">
        <v>0</v>
      </c>
      <c r="AS633" s="3059">
        <v>0</v>
      </c>
      <c r="AT633" s="3059">
        <v>0</v>
      </c>
      <c r="AU633" s="3059">
        <v>0</v>
      </c>
      <c r="AV633" s="3059">
        <v>0</v>
      </c>
      <c r="AW633" s="3059">
        <v>0</v>
      </c>
      <c r="AX633" s="2891">
        <v>2</v>
      </c>
    </row>
    <row r="634" spans="1:50" ht="54" customHeight="1" x14ac:dyDescent="0.25">
      <c r="A634" s="2909"/>
      <c r="B634" s="2909"/>
      <c r="C634" s="3152" t="s">
        <v>1498</v>
      </c>
      <c r="D634" s="3155" t="s">
        <v>35</v>
      </c>
      <c r="E634" s="3152" t="s">
        <v>3401</v>
      </c>
      <c r="F634" s="3155" t="s">
        <v>1591</v>
      </c>
      <c r="G634" s="3153" t="s">
        <v>3402</v>
      </c>
      <c r="H634" s="3156" t="s">
        <v>1591</v>
      </c>
      <c r="I634" s="3157" t="s">
        <v>1733</v>
      </c>
      <c r="J634" s="2983">
        <f t="shared" si="175"/>
        <v>1</v>
      </c>
      <c r="K634" s="3059">
        <v>0</v>
      </c>
      <c r="L634" s="3059">
        <v>0</v>
      </c>
      <c r="M634" s="3059">
        <v>1</v>
      </c>
      <c r="N634" s="3059">
        <v>0</v>
      </c>
      <c r="O634" s="3079">
        <v>102</v>
      </c>
      <c r="P634" s="3059">
        <v>2246.1</v>
      </c>
      <c r="Q634" s="3059">
        <v>915</v>
      </c>
      <c r="R634" s="3059">
        <v>0</v>
      </c>
      <c r="S634" s="3059">
        <v>0</v>
      </c>
      <c r="T634" s="3059">
        <v>0</v>
      </c>
      <c r="U634" s="2890">
        <f t="shared" si="173"/>
        <v>-1331.1</v>
      </c>
      <c r="V634" s="3059">
        <v>0</v>
      </c>
      <c r="W634" s="3059"/>
      <c r="X634" s="2914">
        <f t="shared" si="176"/>
        <v>1</v>
      </c>
      <c r="Y634" s="3059">
        <v>1</v>
      </c>
      <c r="Z634" s="3059">
        <f t="shared" si="174"/>
        <v>0</v>
      </c>
      <c r="AA634" s="3059">
        <v>0</v>
      </c>
      <c r="AB634" s="3059">
        <v>0</v>
      </c>
      <c r="AC634" s="3059">
        <v>0</v>
      </c>
      <c r="AD634" s="3059">
        <v>0</v>
      </c>
      <c r="AE634" s="3059">
        <v>0</v>
      </c>
      <c r="AF634" s="3059">
        <v>0</v>
      </c>
      <c r="AG634" s="3059">
        <v>0</v>
      </c>
      <c r="AH634" s="3059">
        <v>0</v>
      </c>
      <c r="AI634" s="3059">
        <v>0</v>
      </c>
      <c r="AJ634" s="3059">
        <v>0</v>
      </c>
      <c r="AK634" s="3059">
        <v>0</v>
      </c>
      <c r="AL634" s="3059">
        <v>0</v>
      </c>
      <c r="AM634" s="3059">
        <f>SUM(AN634:AW634)</f>
        <v>0</v>
      </c>
      <c r="AN634" s="3059">
        <v>0</v>
      </c>
      <c r="AO634" s="3059">
        <v>0</v>
      </c>
      <c r="AP634" s="3059">
        <v>0</v>
      </c>
      <c r="AQ634" s="3059">
        <v>0</v>
      </c>
      <c r="AR634" s="3059">
        <v>0</v>
      </c>
      <c r="AS634" s="3059">
        <v>0</v>
      </c>
      <c r="AT634" s="3059">
        <v>0</v>
      </c>
      <c r="AU634" s="3059">
        <v>0</v>
      </c>
      <c r="AV634" s="3059">
        <v>0</v>
      </c>
      <c r="AW634" s="3059">
        <v>0</v>
      </c>
      <c r="AX634" s="2891">
        <v>1</v>
      </c>
    </row>
    <row r="635" spans="1:50" ht="70.5" customHeight="1" x14ac:dyDescent="0.25">
      <c r="A635" s="2909"/>
      <c r="B635" s="2909"/>
      <c r="C635" s="3152" t="s">
        <v>3403</v>
      </c>
      <c r="D635" s="3155" t="s">
        <v>3404</v>
      </c>
      <c r="E635" s="3152" t="s">
        <v>1598</v>
      </c>
      <c r="F635" s="3155" t="s">
        <v>1599</v>
      </c>
      <c r="G635" s="3153" t="s">
        <v>3405</v>
      </c>
      <c r="H635" s="3156" t="s">
        <v>1599</v>
      </c>
      <c r="I635" s="3157" t="s">
        <v>1070</v>
      </c>
      <c r="J635" s="2983">
        <f t="shared" si="175"/>
        <v>386</v>
      </c>
      <c r="K635" s="3059">
        <v>56</v>
      </c>
      <c r="L635" s="3059">
        <v>110</v>
      </c>
      <c r="M635" s="3059">
        <v>110</v>
      </c>
      <c r="N635" s="3059">
        <v>110</v>
      </c>
      <c r="O635" s="3079">
        <v>103</v>
      </c>
      <c r="P635" s="3059">
        <v>37522.769999999997</v>
      </c>
      <c r="Q635" s="3059">
        <v>51</v>
      </c>
      <c r="R635" s="3059">
        <v>0</v>
      </c>
      <c r="S635" s="3059">
        <v>0</v>
      </c>
      <c r="T635" s="3059">
        <v>0</v>
      </c>
      <c r="U635" s="2890">
        <f t="shared" si="173"/>
        <v>-37471.769999999997</v>
      </c>
      <c r="V635" s="3059">
        <v>0</v>
      </c>
      <c r="W635" s="3059"/>
      <c r="X635" s="2914">
        <f t="shared" si="176"/>
        <v>386</v>
      </c>
      <c r="Y635" s="3059">
        <v>0</v>
      </c>
      <c r="Z635" s="3059">
        <f t="shared" si="174"/>
        <v>193</v>
      </c>
      <c r="AA635" s="3059">
        <v>113</v>
      </c>
      <c r="AB635" s="3059">
        <v>0</v>
      </c>
      <c r="AC635" s="3059">
        <v>0</v>
      </c>
      <c r="AD635" s="3059">
        <v>0</v>
      </c>
      <c r="AE635" s="3059">
        <v>0</v>
      </c>
      <c r="AF635" s="3059">
        <v>0</v>
      </c>
      <c r="AG635" s="3059">
        <v>0</v>
      </c>
      <c r="AH635" s="3059">
        <v>80</v>
      </c>
      <c r="AI635" s="3059">
        <v>0</v>
      </c>
      <c r="AJ635" s="3059">
        <v>0</v>
      </c>
      <c r="AK635" s="3059">
        <v>0</v>
      </c>
      <c r="AL635" s="3059">
        <v>0</v>
      </c>
      <c r="AM635" s="3059">
        <f>SUM(AN635:AW635)</f>
        <v>193</v>
      </c>
      <c r="AN635" s="3059">
        <v>113</v>
      </c>
      <c r="AO635" s="3059">
        <v>0</v>
      </c>
      <c r="AP635" s="3059">
        <v>0</v>
      </c>
      <c r="AQ635" s="3059">
        <v>0</v>
      </c>
      <c r="AR635" s="3059">
        <v>0</v>
      </c>
      <c r="AS635" s="3059">
        <v>80</v>
      </c>
      <c r="AT635" s="3059">
        <v>0</v>
      </c>
      <c r="AU635" s="3059">
        <v>0</v>
      </c>
      <c r="AV635" s="3059">
        <v>0</v>
      </c>
      <c r="AW635" s="3059">
        <v>0</v>
      </c>
      <c r="AX635" s="2891">
        <v>386</v>
      </c>
    </row>
    <row r="636" spans="1:50" ht="78.75" customHeight="1" x14ac:dyDescent="0.25">
      <c r="A636" s="2909"/>
      <c r="B636" s="2909"/>
      <c r="C636" s="3152" t="s">
        <v>3403</v>
      </c>
      <c r="D636" s="3155" t="s">
        <v>3404</v>
      </c>
      <c r="E636" s="3152" t="s">
        <v>1602</v>
      </c>
      <c r="F636" s="3155" t="s">
        <v>1603</v>
      </c>
      <c r="G636" s="3153" t="s">
        <v>3406</v>
      </c>
      <c r="H636" s="3156" t="s">
        <v>1603</v>
      </c>
      <c r="I636" s="3157" t="s">
        <v>1070</v>
      </c>
      <c r="J636" s="2983">
        <f t="shared" si="175"/>
        <v>219</v>
      </c>
      <c r="K636" s="3059">
        <v>39</v>
      </c>
      <c r="L636" s="3059">
        <v>60</v>
      </c>
      <c r="M636" s="3059">
        <v>60</v>
      </c>
      <c r="N636" s="3059">
        <v>60</v>
      </c>
      <c r="O636" s="3079">
        <v>104</v>
      </c>
      <c r="P636" s="3059">
        <v>377.14</v>
      </c>
      <c r="Q636" s="3059">
        <v>100</v>
      </c>
      <c r="R636" s="3059">
        <v>0</v>
      </c>
      <c r="S636" s="3059">
        <v>0</v>
      </c>
      <c r="T636" s="3059">
        <v>0</v>
      </c>
      <c r="U636" s="2890">
        <f t="shared" si="173"/>
        <v>-277.14</v>
      </c>
      <c r="V636" s="3059">
        <v>0</v>
      </c>
      <c r="W636" s="3059"/>
      <c r="X636" s="2914">
        <f t="shared" si="176"/>
        <v>219</v>
      </c>
      <c r="Y636" s="3059">
        <v>0</v>
      </c>
      <c r="Z636" s="3059">
        <f t="shared" si="174"/>
        <v>110</v>
      </c>
      <c r="AA636" s="3059">
        <v>65</v>
      </c>
      <c r="AB636" s="3059">
        <v>0</v>
      </c>
      <c r="AC636" s="3059">
        <v>0</v>
      </c>
      <c r="AD636" s="3059">
        <v>0</v>
      </c>
      <c r="AE636" s="3059">
        <v>0</v>
      </c>
      <c r="AF636" s="3059">
        <v>0</v>
      </c>
      <c r="AG636" s="3059">
        <v>0</v>
      </c>
      <c r="AH636" s="3059">
        <v>45</v>
      </c>
      <c r="AI636" s="3059">
        <v>0</v>
      </c>
      <c r="AJ636" s="3059">
        <v>0</v>
      </c>
      <c r="AK636" s="3059">
        <v>0</v>
      </c>
      <c r="AL636" s="3059">
        <v>0</v>
      </c>
      <c r="AM636" s="3059">
        <f>SUM(AN636:AW636)</f>
        <v>109</v>
      </c>
      <c r="AN636" s="3059">
        <v>65</v>
      </c>
      <c r="AO636" s="3059">
        <v>0</v>
      </c>
      <c r="AP636" s="3059">
        <v>0</v>
      </c>
      <c r="AQ636" s="3059">
        <v>0</v>
      </c>
      <c r="AR636" s="3059">
        <v>0</v>
      </c>
      <c r="AS636" s="3059">
        <v>44</v>
      </c>
      <c r="AT636" s="3059">
        <v>0</v>
      </c>
      <c r="AU636" s="3059">
        <v>0</v>
      </c>
      <c r="AV636" s="3059">
        <v>0</v>
      </c>
      <c r="AW636" s="3059">
        <v>0</v>
      </c>
      <c r="AX636" s="2891">
        <v>219</v>
      </c>
    </row>
    <row r="637" spans="1:50" ht="59.25" customHeight="1" x14ac:dyDescent="0.25">
      <c r="A637" s="2909"/>
      <c r="B637" s="2909"/>
      <c r="C637" s="3152" t="s">
        <v>3403</v>
      </c>
      <c r="D637" s="3155" t="s">
        <v>3404</v>
      </c>
      <c r="E637" s="3152" t="s">
        <v>1605</v>
      </c>
      <c r="F637" s="3155" t="s">
        <v>1606</v>
      </c>
      <c r="G637" s="3153" t="s">
        <v>3407</v>
      </c>
      <c r="H637" s="3156" t="s">
        <v>1606</v>
      </c>
      <c r="I637" s="3157" t="s">
        <v>1070</v>
      </c>
      <c r="J637" s="3020">
        <f t="shared" si="175"/>
        <v>22969</v>
      </c>
      <c r="K637" s="3176">
        <v>5069</v>
      </c>
      <c r="L637" s="3176">
        <v>5900</v>
      </c>
      <c r="M637" s="3176">
        <v>6000</v>
      </c>
      <c r="N637" s="3176">
        <v>6000</v>
      </c>
      <c r="O637" s="3079">
        <v>105</v>
      </c>
      <c r="P637" s="3059">
        <v>50519.839999999997</v>
      </c>
      <c r="Q637" s="3059">
        <v>32066</v>
      </c>
      <c r="R637" s="3059">
        <v>0</v>
      </c>
      <c r="S637" s="3059">
        <v>0</v>
      </c>
      <c r="T637" s="3059">
        <v>0</v>
      </c>
      <c r="U637" s="2890">
        <f t="shared" si="173"/>
        <v>-18453.839999999997</v>
      </c>
      <c r="V637" s="3059">
        <v>0</v>
      </c>
      <c r="W637" s="3059"/>
      <c r="X637" s="2914">
        <f t="shared" si="176"/>
        <v>22969</v>
      </c>
      <c r="Y637" s="3059">
        <v>0</v>
      </c>
      <c r="Z637" s="3059">
        <f t="shared" si="174"/>
        <v>12200</v>
      </c>
      <c r="AA637" s="3059">
        <v>3800</v>
      </c>
      <c r="AB637" s="3059">
        <v>500</v>
      </c>
      <c r="AC637" s="3059">
        <v>500</v>
      </c>
      <c r="AD637" s="3059">
        <v>500</v>
      </c>
      <c r="AE637" s="3059">
        <v>750</v>
      </c>
      <c r="AF637" s="3059">
        <v>500</v>
      </c>
      <c r="AG637" s="3059">
        <v>800</v>
      </c>
      <c r="AH637" s="3059">
        <v>1300</v>
      </c>
      <c r="AI637" s="3059">
        <v>1200</v>
      </c>
      <c r="AJ637" s="3059">
        <v>750</v>
      </c>
      <c r="AK637" s="3059">
        <v>800</v>
      </c>
      <c r="AL637" s="3059">
        <v>800</v>
      </c>
      <c r="AM637" s="3059">
        <f t="shared" ref="AM637:AM646" si="177">SUM(AN637:AW637)</f>
        <v>10769</v>
      </c>
      <c r="AN637" s="3059">
        <v>4169</v>
      </c>
      <c r="AO637" s="3059">
        <v>750</v>
      </c>
      <c r="AP637" s="3059">
        <v>400</v>
      </c>
      <c r="AQ637" s="3059">
        <v>750</v>
      </c>
      <c r="AR637" s="3059">
        <v>800</v>
      </c>
      <c r="AS637" s="3059">
        <v>1300</v>
      </c>
      <c r="AT637" s="3059">
        <v>800</v>
      </c>
      <c r="AU637" s="3059">
        <v>600</v>
      </c>
      <c r="AV637" s="3059">
        <v>450</v>
      </c>
      <c r="AW637" s="3059">
        <v>750</v>
      </c>
      <c r="AX637" s="2891">
        <v>22969</v>
      </c>
    </row>
    <row r="638" spans="1:50" ht="45" x14ac:dyDescent="0.25">
      <c r="A638" s="2909"/>
      <c r="B638" s="2909"/>
      <c r="C638" s="3152" t="s">
        <v>3408</v>
      </c>
      <c r="D638" s="3155" t="s">
        <v>3409</v>
      </c>
      <c r="E638" s="3152" t="s">
        <v>1609</v>
      </c>
      <c r="F638" s="3155" t="s">
        <v>1608</v>
      </c>
      <c r="G638" s="3153" t="s">
        <v>3410</v>
      </c>
      <c r="H638" s="3156" t="s">
        <v>1608</v>
      </c>
      <c r="I638" s="3157" t="s">
        <v>596</v>
      </c>
      <c r="J638" s="2983">
        <f t="shared" si="175"/>
        <v>1411</v>
      </c>
      <c r="K638" s="3059">
        <v>211</v>
      </c>
      <c r="L638" s="3059">
        <v>400</v>
      </c>
      <c r="M638" s="3059">
        <v>400</v>
      </c>
      <c r="N638" s="3059">
        <v>400</v>
      </c>
      <c r="O638" s="3079">
        <v>106</v>
      </c>
      <c r="P638" s="3059">
        <v>8862.08</v>
      </c>
      <c r="Q638" s="3059">
        <v>1200</v>
      </c>
      <c r="R638" s="3059">
        <v>0</v>
      </c>
      <c r="S638" s="3059">
        <v>0</v>
      </c>
      <c r="T638" s="3059">
        <v>0</v>
      </c>
      <c r="U638" s="2890">
        <f t="shared" si="173"/>
        <v>-7662.08</v>
      </c>
      <c r="V638" s="3059">
        <v>0</v>
      </c>
      <c r="W638" s="3059"/>
      <c r="X638" s="2914">
        <f t="shared" si="176"/>
        <v>1411</v>
      </c>
      <c r="Y638" s="3059">
        <v>0</v>
      </c>
      <c r="Z638" s="3059">
        <f t="shared" si="174"/>
        <v>711</v>
      </c>
      <c r="AA638" s="3059">
        <v>511</v>
      </c>
      <c r="AB638" s="3059">
        <v>0</v>
      </c>
      <c r="AC638" s="3059">
        <v>0</v>
      </c>
      <c r="AD638" s="3059">
        <v>0</v>
      </c>
      <c r="AE638" s="3059">
        <v>0</v>
      </c>
      <c r="AF638" s="3059">
        <v>0</v>
      </c>
      <c r="AG638" s="3059">
        <v>0</v>
      </c>
      <c r="AH638" s="3059">
        <v>200</v>
      </c>
      <c r="AI638" s="3059">
        <v>0</v>
      </c>
      <c r="AJ638" s="3059">
        <v>0</v>
      </c>
      <c r="AK638" s="3059">
        <v>0</v>
      </c>
      <c r="AL638" s="3059">
        <v>0</v>
      </c>
      <c r="AM638" s="3059">
        <f t="shared" si="177"/>
        <v>700</v>
      </c>
      <c r="AN638" s="3059">
        <v>500</v>
      </c>
      <c r="AO638" s="3059">
        <v>0</v>
      </c>
      <c r="AP638" s="3059">
        <v>0</v>
      </c>
      <c r="AQ638" s="3059">
        <v>0</v>
      </c>
      <c r="AR638" s="3059">
        <v>0</v>
      </c>
      <c r="AS638" s="3059">
        <v>200</v>
      </c>
      <c r="AT638" s="3059">
        <v>0</v>
      </c>
      <c r="AU638" s="3059">
        <v>0</v>
      </c>
      <c r="AV638" s="3059">
        <v>0</v>
      </c>
      <c r="AW638" s="3059">
        <v>0</v>
      </c>
      <c r="AX638" s="2891">
        <v>1411</v>
      </c>
    </row>
    <row r="639" spans="1:50" ht="54" customHeight="1" x14ac:dyDescent="0.25">
      <c r="A639" s="2909"/>
      <c r="B639" s="2909"/>
      <c r="C639" s="3152" t="s">
        <v>3411</v>
      </c>
      <c r="D639" s="3155" t="s">
        <v>3412</v>
      </c>
      <c r="E639" s="3152" t="s">
        <v>1612</v>
      </c>
      <c r="F639" s="3155" t="s">
        <v>3413</v>
      </c>
      <c r="G639" s="3153" t="s">
        <v>3414</v>
      </c>
      <c r="H639" s="3156" t="s">
        <v>3413</v>
      </c>
      <c r="I639" s="3157" t="s">
        <v>596</v>
      </c>
      <c r="J639" s="2983">
        <f t="shared" si="175"/>
        <v>358</v>
      </c>
      <c r="K639" s="3059">
        <v>58</v>
      </c>
      <c r="L639" s="3059">
        <v>100</v>
      </c>
      <c r="M639" s="3059">
        <v>100</v>
      </c>
      <c r="N639" s="3059">
        <v>100</v>
      </c>
      <c r="O639" s="3079">
        <v>137</v>
      </c>
      <c r="P639" s="3059">
        <v>42756.56</v>
      </c>
      <c r="Q639" s="3059">
        <v>0</v>
      </c>
      <c r="R639" s="3059">
        <v>0</v>
      </c>
      <c r="S639" s="3059">
        <v>0</v>
      </c>
      <c r="T639" s="3059">
        <v>0</v>
      </c>
      <c r="U639" s="2890">
        <f t="shared" si="173"/>
        <v>-42756.56</v>
      </c>
      <c r="V639" s="3059">
        <v>0</v>
      </c>
      <c r="W639" s="3059"/>
      <c r="X639" s="2914">
        <f t="shared" si="176"/>
        <v>358</v>
      </c>
      <c r="Y639" s="3059">
        <v>0</v>
      </c>
      <c r="Z639" s="3059">
        <f t="shared" si="174"/>
        <v>179</v>
      </c>
      <c r="AA639" s="3059">
        <v>179</v>
      </c>
      <c r="AB639" s="3059">
        <v>0</v>
      </c>
      <c r="AC639" s="3059">
        <v>0</v>
      </c>
      <c r="AD639" s="3059">
        <v>0</v>
      </c>
      <c r="AE639" s="3059">
        <v>0</v>
      </c>
      <c r="AF639" s="3059">
        <v>0</v>
      </c>
      <c r="AG639" s="3059">
        <v>0</v>
      </c>
      <c r="AH639" s="3059">
        <v>0</v>
      </c>
      <c r="AI639" s="3059">
        <v>0</v>
      </c>
      <c r="AJ639" s="3059">
        <v>0</v>
      </c>
      <c r="AK639" s="3059">
        <v>0</v>
      </c>
      <c r="AL639" s="3059">
        <v>0</v>
      </c>
      <c r="AM639" s="3059">
        <f t="shared" si="177"/>
        <v>179</v>
      </c>
      <c r="AN639" s="3059">
        <v>179</v>
      </c>
      <c r="AO639" s="3059">
        <v>0</v>
      </c>
      <c r="AP639" s="3059">
        <v>0</v>
      </c>
      <c r="AQ639" s="3059">
        <v>0</v>
      </c>
      <c r="AR639" s="3059">
        <v>0</v>
      </c>
      <c r="AS639" s="3059">
        <v>0</v>
      </c>
      <c r="AT639" s="3059">
        <v>0</v>
      </c>
      <c r="AU639" s="3059">
        <v>0</v>
      </c>
      <c r="AV639" s="3059">
        <v>0</v>
      </c>
      <c r="AW639" s="3059">
        <v>0</v>
      </c>
      <c r="AX639" s="2891">
        <v>358</v>
      </c>
    </row>
    <row r="640" spans="1:50" ht="63" x14ac:dyDescent="0.25">
      <c r="A640" s="2909"/>
      <c r="B640" s="2909"/>
      <c r="C640" s="3152" t="s">
        <v>3415</v>
      </c>
      <c r="D640" s="3155" t="s">
        <v>3416</v>
      </c>
      <c r="E640" s="3152" t="s">
        <v>1618</v>
      </c>
      <c r="F640" s="3155" t="s">
        <v>1619</v>
      </c>
      <c r="G640" s="3153" t="s">
        <v>3417</v>
      </c>
      <c r="H640" s="3156" t="s">
        <v>1619</v>
      </c>
      <c r="I640" s="3157" t="s">
        <v>596</v>
      </c>
      <c r="J640" s="2983">
        <f t="shared" si="175"/>
        <v>122</v>
      </c>
      <c r="K640" s="3059">
        <v>23</v>
      </c>
      <c r="L640" s="3059">
        <v>33</v>
      </c>
      <c r="M640" s="3059">
        <v>33</v>
      </c>
      <c r="N640" s="3059">
        <v>33</v>
      </c>
      <c r="O640" s="3079">
        <v>145</v>
      </c>
      <c r="P640" s="3059">
        <v>113657.11</v>
      </c>
      <c r="Q640" s="3059">
        <v>0</v>
      </c>
      <c r="R640" s="3059">
        <v>0</v>
      </c>
      <c r="S640" s="3059">
        <v>0</v>
      </c>
      <c r="T640" s="3059">
        <v>0</v>
      </c>
      <c r="U640" s="2890">
        <f t="shared" si="173"/>
        <v>-113657.11</v>
      </c>
      <c r="V640" s="3059">
        <v>0</v>
      </c>
      <c r="W640" s="3059"/>
      <c r="X640" s="2914">
        <f t="shared" si="176"/>
        <v>122</v>
      </c>
      <c r="Y640" s="3059">
        <v>0</v>
      </c>
      <c r="Z640" s="3059">
        <f t="shared" si="174"/>
        <v>61</v>
      </c>
      <c r="AA640" s="3059">
        <v>61</v>
      </c>
      <c r="AB640" s="3059">
        <v>0</v>
      </c>
      <c r="AC640" s="3059">
        <v>0</v>
      </c>
      <c r="AD640" s="3059">
        <v>0</v>
      </c>
      <c r="AE640" s="3059">
        <v>0</v>
      </c>
      <c r="AF640" s="3059">
        <v>0</v>
      </c>
      <c r="AG640" s="3059">
        <v>0</v>
      </c>
      <c r="AH640" s="3059">
        <v>0</v>
      </c>
      <c r="AI640" s="3059">
        <v>0</v>
      </c>
      <c r="AJ640" s="3059">
        <v>0</v>
      </c>
      <c r="AK640" s="3059">
        <v>0</v>
      </c>
      <c r="AL640" s="3059">
        <v>0</v>
      </c>
      <c r="AM640" s="3059">
        <f t="shared" si="177"/>
        <v>61</v>
      </c>
      <c r="AN640" s="3059">
        <v>61</v>
      </c>
      <c r="AO640" s="3059">
        <v>0</v>
      </c>
      <c r="AP640" s="3059">
        <v>0</v>
      </c>
      <c r="AQ640" s="3059">
        <v>0</v>
      </c>
      <c r="AR640" s="3059">
        <v>0</v>
      </c>
      <c r="AS640" s="3059">
        <v>0</v>
      </c>
      <c r="AT640" s="3059">
        <v>0</v>
      </c>
      <c r="AU640" s="3059">
        <v>0</v>
      </c>
      <c r="AV640" s="3059">
        <v>0</v>
      </c>
      <c r="AW640" s="3059">
        <v>0</v>
      </c>
      <c r="AX640" s="2891">
        <v>122</v>
      </c>
    </row>
    <row r="641" spans="1:50" ht="63" x14ac:dyDescent="0.25">
      <c r="A641" s="2909"/>
      <c r="B641" s="2909"/>
      <c r="C641" s="3152" t="s">
        <v>3415</v>
      </c>
      <c r="D641" s="3155" t="s">
        <v>3416</v>
      </c>
      <c r="E641" s="3152" t="s">
        <v>1622</v>
      </c>
      <c r="F641" s="3155" t="s">
        <v>1623</v>
      </c>
      <c r="G641" s="3153" t="s">
        <v>3418</v>
      </c>
      <c r="H641" s="3156" t="s">
        <v>1623</v>
      </c>
      <c r="I641" s="3157" t="s">
        <v>611</v>
      </c>
      <c r="J641" s="2983">
        <f t="shared" si="175"/>
        <v>47</v>
      </c>
      <c r="K641" s="3059">
        <v>0</v>
      </c>
      <c r="L641" s="3059">
        <v>15</v>
      </c>
      <c r="M641" s="3059">
        <v>15</v>
      </c>
      <c r="N641" s="3059">
        <v>17</v>
      </c>
      <c r="O641" s="3079">
        <v>146</v>
      </c>
      <c r="P641" s="3059">
        <v>3336.64</v>
      </c>
      <c r="Q641" s="3059">
        <v>0</v>
      </c>
      <c r="R641" s="3059">
        <v>0</v>
      </c>
      <c r="S641" s="3059">
        <v>0</v>
      </c>
      <c r="T641" s="3059">
        <v>0</v>
      </c>
      <c r="U641" s="2890">
        <f t="shared" si="173"/>
        <v>-3336.64</v>
      </c>
      <c r="V641" s="3059">
        <v>0</v>
      </c>
      <c r="W641" s="3059"/>
      <c r="X641" s="2914">
        <f t="shared" si="176"/>
        <v>47</v>
      </c>
      <c r="Y641" s="3059">
        <v>0</v>
      </c>
      <c r="Z641" s="3059">
        <f t="shared" si="174"/>
        <v>24</v>
      </c>
      <c r="AA641" s="3059">
        <v>24</v>
      </c>
      <c r="AB641" s="3059">
        <v>0</v>
      </c>
      <c r="AC641" s="3059">
        <v>0</v>
      </c>
      <c r="AD641" s="3059">
        <v>0</v>
      </c>
      <c r="AE641" s="3059">
        <v>0</v>
      </c>
      <c r="AF641" s="3059">
        <v>0</v>
      </c>
      <c r="AG641" s="3059">
        <v>0</v>
      </c>
      <c r="AH641" s="3059">
        <v>0</v>
      </c>
      <c r="AI641" s="3059">
        <v>0</v>
      </c>
      <c r="AJ641" s="3059">
        <v>0</v>
      </c>
      <c r="AK641" s="3059">
        <v>0</v>
      </c>
      <c r="AL641" s="3059">
        <v>0</v>
      </c>
      <c r="AM641" s="3059">
        <f t="shared" si="177"/>
        <v>23</v>
      </c>
      <c r="AN641" s="3059">
        <v>23</v>
      </c>
      <c r="AO641" s="3059">
        <v>0</v>
      </c>
      <c r="AP641" s="3059">
        <v>0</v>
      </c>
      <c r="AQ641" s="3059">
        <v>0</v>
      </c>
      <c r="AR641" s="3059">
        <v>0</v>
      </c>
      <c r="AS641" s="3059">
        <v>0</v>
      </c>
      <c r="AT641" s="3059">
        <v>0</v>
      </c>
      <c r="AU641" s="3059">
        <v>0</v>
      </c>
      <c r="AV641" s="3059">
        <v>0</v>
      </c>
      <c r="AW641" s="3059">
        <v>0</v>
      </c>
      <c r="AX641" s="2891">
        <v>47</v>
      </c>
    </row>
    <row r="642" spans="1:50" ht="45" x14ac:dyDescent="0.25">
      <c r="A642" s="2909"/>
      <c r="B642" s="2909"/>
      <c r="C642" s="3152" t="s">
        <v>3419</v>
      </c>
      <c r="D642" s="3155" t="s">
        <v>3420</v>
      </c>
      <c r="E642" s="3152" t="s">
        <v>1626</v>
      </c>
      <c r="F642" s="3155" t="s">
        <v>1627</v>
      </c>
      <c r="G642" s="3153" t="s">
        <v>3421</v>
      </c>
      <c r="H642" s="3156" t="s">
        <v>1627</v>
      </c>
      <c r="I642" s="3157" t="s">
        <v>596</v>
      </c>
      <c r="J642" s="2983">
        <f t="shared" si="175"/>
        <v>6</v>
      </c>
      <c r="K642" s="3059">
        <v>0</v>
      </c>
      <c r="L642" s="3059">
        <v>2</v>
      </c>
      <c r="M642" s="3059">
        <v>2</v>
      </c>
      <c r="N642" s="3059">
        <v>2</v>
      </c>
      <c r="O642" s="3079">
        <v>147</v>
      </c>
      <c r="P642" s="3059">
        <v>8654.0300000000007</v>
      </c>
      <c r="Q642" s="3059">
        <v>0</v>
      </c>
      <c r="R642" s="3059">
        <v>0</v>
      </c>
      <c r="S642" s="3059">
        <v>0</v>
      </c>
      <c r="T642" s="3059">
        <v>0</v>
      </c>
      <c r="U642" s="2890">
        <f t="shared" si="173"/>
        <v>-8654.0300000000007</v>
      </c>
      <c r="V642" s="3059">
        <v>0</v>
      </c>
      <c r="W642" s="3059"/>
      <c r="X642" s="2914">
        <f t="shared" si="176"/>
        <v>6</v>
      </c>
      <c r="Y642" s="3059">
        <v>0</v>
      </c>
      <c r="Z642" s="3059">
        <f t="shared" si="174"/>
        <v>3</v>
      </c>
      <c r="AA642" s="3059">
        <v>3</v>
      </c>
      <c r="AB642" s="3059">
        <v>0</v>
      </c>
      <c r="AC642" s="3059">
        <v>0</v>
      </c>
      <c r="AD642" s="3059">
        <v>0</v>
      </c>
      <c r="AE642" s="3059">
        <v>0</v>
      </c>
      <c r="AF642" s="3059">
        <v>0</v>
      </c>
      <c r="AG642" s="3059">
        <v>0</v>
      </c>
      <c r="AH642" s="3059">
        <v>0</v>
      </c>
      <c r="AI642" s="3059">
        <v>0</v>
      </c>
      <c r="AJ642" s="3059">
        <v>0</v>
      </c>
      <c r="AK642" s="3059">
        <v>0</v>
      </c>
      <c r="AL642" s="3059">
        <v>0</v>
      </c>
      <c r="AM642" s="3059">
        <f t="shared" si="177"/>
        <v>3</v>
      </c>
      <c r="AN642" s="3059">
        <v>3</v>
      </c>
      <c r="AO642" s="3059">
        <v>0</v>
      </c>
      <c r="AP642" s="3059">
        <v>0</v>
      </c>
      <c r="AQ642" s="3059">
        <v>0</v>
      </c>
      <c r="AR642" s="3059">
        <v>0</v>
      </c>
      <c r="AS642" s="3059">
        <v>0</v>
      </c>
      <c r="AT642" s="3059">
        <v>0</v>
      </c>
      <c r="AU642" s="3059">
        <v>0</v>
      </c>
      <c r="AV642" s="3059">
        <v>0</v>
      </c>
      <c r="AW642" s="3059">
        <v>0</v>
      </c>
      <c r="AX642" s="2891">
        <v>6</v>
      </c>
    </row>
    <row r="643" spans="1:50" ht="36" customHeight="1" x14ac:dyDescent="0.25">
      <c r="A643" s="2909"/>
      <c r="B643" s="2909"/>
      <c r="C643" s="3152" t="s">
        <v>3422</v>
      </c>
      <c r="D643" s="3155" t="s">
        <v>3423</v>
      </c>
      <c r="E643" s="3152" t="s">
        <v>1638</v>
      </c>
      <c r="F643" s="3155" t="s">
        <v>1639</v>
      </c>
      <c r="G643" s="3153" t="s">
        <v>3424</v>
      </c>
      <c r="H643" s="3156" t="s">
        <v>1639</v>
      </c>
      <c r="I643" s="3157" t="s">
        <v>64</v>
      </c>
      <c r="J643" s="2983">
        <f t="shared" si="175"/>
        <v>10</v>
      </c>
      <c r="K643" s="3059">
        <v>0</v>
      </c>
      <c r="L643" s="3059">
        <v>0</v>
      </c>
      <c r="M643" s="3059">
        <v>5</v>
      </c>
      <c r="N643" s="3059">
        <v>5</v>
      </c>
      <c r="O643" s="3079">
        <v>138</v>
      </c>
      <c r="P643" s="3059">
        <v>18250.64</v>
      </c>
      <c r="Q643" s="3059">
        <v>0</v>
      </c>
      <c r="R643" s="3059">
        <v>0</v>
      </c>
      <c r="S643" s="3059">
        <v>0</v>
      </c>
      <c r="T643" s="3059">
        <v>0</v>
      </c>
      <c r="U643" s="2890">
        <f t="shared" si="173"/>
        <v>-18250.64</v>
      </c>
      <c r="V643" s="3059">
        <v>0</v>
      </c>
      <c r="W643" s="3059"/>
      <c r="X643" s="2914">
        <f t="shared" si="176"/>
        <v>10</v>
      </c>
      <c r="Y643" s="3059">
        <v>0</v>
      </c>
      <c r="Z643" s="3059">
        <f t="shared" si="174"/>
        <v>5</v>
      </c>
      <c r="AA643" s="3059">
        <v>1</v>
      </c>
      <c r="AB643" s="3059">
        <v>0</v>
      </c>
      <c r="AC643" s="3059">
        <v>1</v>
      </c>
      <c r="AD643" s="3059">
        <v>0</v>
      </c>
      <c r="AE643" s="3059">
        <v>0</v>
      </c>
      <c r="AF643" s="3059">
        <v>0</v>
      </c>
      <c r="AG643" s="3059">
        <v>0</v>
      </c>
      <c r="AH643" s="3059">
        <v>1</v>
      </c>
      <c r="AI643" s="3059">
        <v>0</v>
      </c>
      <c r="AJ643" s="3059">
        <v>1</v>
      </c>
      <c r="AK643" s="3059">
        <v>0</v>
      </c>
      <c r="AL643" s="3059">
        <v>1</v>
      </c>
      <c r="AM643" s="3059">
        <f t="shared" si="177"/>
        <v>5</v>
      </c>
      <c r="AN643" s="3059">
        <v>1</v>
      </c>
      <c r="AO643" s="3059">
        <v>0</v>
      </c>
      <c r="AP643" s="3059">
        <v>0</v>
      </c>
      <c r="AQ643" s="3059">
        <v>0</v>
      </c>
      <c r="AR643" s="3059">
        <v>1</v>
      </c>
      <c r="AS643" s="3059">
        <v>1</v>
      </c>
      <c r="AT643" s="3059">
        <v>1</v>
      </c>
      <c r="AU643" s="3059">
        <v>0</v>
      </c>
      <c r="AV643" s="3059">
        <v>0</v>
      </c>
      <c r="AW643" s="3059">
        <v>1</v>
      </c>
      <c r="AX643" s="2891">
        <v>10</v>
      </c>
    </row>
    <row r="644" spans="1:50" ht="45" x14ac:dyDescent="0.25">
      <c r="A644" s="2909"/>
      <c r="B644" s="2909"/>
      <c r="C644" s="3152" t="s">
        <v>3425</v>
      </c>
      <c r="D644" s="3155" t="s">
        <v>3426</v>
      </c>
      <c r="E644" s="3152" t="s">
        <v>1643</v>
      </c>
      <c r="F644" s="3155" t="s">
        <v>1644</v>
      </c>
      <c r="G644" s="3153" t="s">
        <v>3427</v>
      </c>
      <c r="H644" s="3156" t="s">
        <v>1644</v>
      </c>
      <c r="I644" s="3157" t="s">
        <v>611</v>
      </c>
      <c r="J644" s="2983">
        <f t="shared" si="175"/>
        <v>45</v>
      </c>
      <c r="K644" s="3059">
        <v>0</v>
      </c>
      <c r="L644" s="3059">
        <v>15</v>
      </c>
      <c r="M644" s="3059">
        <v>15</v>
      </c>
      <c r="N644" s="3059">
        <v>15</v>
      </c>
      <c r="O644" s="3079">
        <v>107</v>
      </c>
      <c r="P644" s="3059">
        <v>2777.78</v>
      </c>
      <c r="Q644" s="3059">
        <v>320</v>
      </c>
      <c r="R644" s="3059">
        <v>0</v>
      </c>
      <c r="S644" s="3059">
        <v>0</v>
      </c>
      <c r="T644" s="3059">
        <v>0</v>
      </c>
      <c r="U644" s="2890">
        <f t="shared" si="173"/>
        <v>-2457.7800000000002</v>
      </c>
      <c r="V644" s="3059">
        <v>0</v>
      </c>
      <c r="W644" s="3059"/>
      <c r="X644" s="2914">
        <f t="shared" si="176"/>
        <v>45</v>
      </c>
      <c r="Y644" s="3059">
        <v>0</v>
      </c>
      <c r="Z644" s="3059">
        <f t="shared" si="174"/>
        <v>23</v>
      </c>
      <c r="AA644" s="3059">
        <v>15</v>
      </c>
      <c r="AB644" s="3059">
        <v>0</v>
      </c>
      <c r="AC644" s="3059">
        <v>0</v>
      </c>
      <c r="AD644" s="3059">
        <v>0</v>
      </c>
      <c r="AE644" s="3059">
        <v>0</v>
      </c>
      <c r="AF644" s="3059">
        <v>0</v>
      </c>
      <c r="AG644" s="3059">
        <v>0</v>
      </c>
      <c r="AH644" s="3059">
        <v>8</v>
      </c>
      <c r="AI644" s="3059">
        <v>0</v>
      </c>
      <c r="AJ644" s="3059">
        <v>0</v>
      </c>
      <c r="AK644" s="3059">
        <v>0</v>
      </c>
      <c r="AL644" s="3059">
        <v>0</v>
      </c>
      <c r="AM644" s="3059">
        <f t="shared" si="177"/>
        <v>22</v>
      </c>
      <c r="AN644" s="3059">
        <v>15</v>
      </c>
      <c r="AO644" s="3059">
        <v>0</v>
      </c>
      <c r="AP644" s="3059">
        <v>0</v>
      </c>
      <c r="AQ644" s="3059">
        <v>0</v>
      </c>
      <c r="AR644" s="3059">
        <v>0</v>
      </c>
      <c r="AS644" s="3059">
        <v>7</v>
      </c>
      <c r="AT644" s="3059">
        <v>0</v>
      </c>
      <c r="AU644" s="3059">
        <v>0</v>
      </c>
      <c r="AV644" s="3059">
        <v>0</v>
      </c>
      <c r="AW644" s="3059">
        <v>0</v>
      </c>
      <c r="AX644" s="2891">
        <v>45</v>
      </c>
    </row>
    <row r="645" spans="1:50" ht="45" x14ac:dyDescent="0.25">
      <c r="A645" s="2909"/>
      <c r="B645" s="2909"/>
      <c r="C645" s="3152" t="s">
        <v>3425</v>
      </c>
      <c r="D645" s="3155" t="s">
        <v>3426</v>
      </c>
      <c r="E645" s="3152" t="s">
        <v>1646</v>
      </c>
      <c r="F645" s="3155" t="s">
        <v>1647</v>
      </c>
      <c r="G645" s="3153" t="s">
        <v>3428</v>
      </c>
      <c r="H645" s="3156" t="s">
        <v>1647</v>
      </c>
      <c r="I645" s="3157" t="s">
        <v>611</v>
      </c>
      <c r="J645" s="2983">
        <f t="shared" si="175"/>
        <v>158</v>
      </c>
      <c r="K645" s="3059">
        <v>0</v>
      </c>
      <c r="L645" s="3059">
        <v>50</v>
      </c>
      <c r="M645" s="3059">
        <v>50</v>
      </c>
      <c r="N645" s="3059">
        <v>58</v>
      </c>
      <c r="O645" s="3079">
        <v>108</v>
      </c>
      <c r="P645" s="3059">
        <v>1838.08</v>
      </c>
      <c r="Q645" s="3059">
        <v>600</v>
      </c>
      <c r="R645" s="3059">
        <v>0</v>
      </c>
      <c r="S645" s="3059">
        <v>0</v>
      </c>
      <c r="T645" s="3059">
        <v>0</v>
      </c>
      <c r="U645" s="2890">
        <f t="shared" si="173"/>
        <v>-1238.08</v>
      </c>
      <c r="V645" s="3059">
        <v>0</v>
      </c>
      <c r="W645" s="3059"/>
      <c r="X645" s="2914">
        <f t="shared" si="176"/>
        <v>158</v>
      </c>
      <c r="Y645" s="3059">
        <v>0</v>
      </c>
      <c r="Z645" s="3059">
        <f t="shared" si="174"/>
        <v>79</v>
      </c>
      <c r="AA645" s="3059">
        <v>54</v>
      </c>
      <c r="AB645" s="3059">
        <v>0</v>
      </c>
      <c r="AC645" s="3059">
        <v>0</v>
      </c>
      <c r="AD645" s="3059">
        <v>0</v>
      </c>
      <c r="AE645" s="3059">
        <v>0</v>
      </c>
      <c r="AF645" s="3059">
        <v>0</v>
      </c>
      <c r="AG645" s="3059">
        <v>0</v>
      </c>
      <c r="AH645" s="3059">
        <v>25</v>
      </c>
      <c r="AI645" s="3059">
        <v>0</v>
      </c>
      <c r="AJ645" s="3059">
        <v>0</v>
      </c>
      <c r="AK645" s="3059">
        <v>0</v>
      </c>
      <c r="AL645" s="3059">
        <v>0</v>
      </c>
      <c r="AM645" s="3059">
        <f t="shared" si="177"/>
        <v>79</v>
      </c>
      <c r="AN645" s="3059">
        <v>54</v>
      </c>
      <c r="AO645" s="3059">
        <v>0</v>
      </c>
      <c r="AP645" s="3059">
        <v>0</v>
      </c>
      <c r="AQ645" s="3059">
        <v>0</v>
      </c>
      <c r="AR645" s="3059">
        <v>0</v>
      </c>
      <c r="AS645" s="3059">
        <v>25</v>
      </c>
      <c r="AT645" s="3059">
        <v>0</v>
      </c>
      <c r="AU645" s="3059">
        <v>0</v>
      </c>
      <c r="AV645" s="3059">
        <v>0</v>
      </c>
      <c r="AW645" s="3059">
        <v>0</v>
      </c>
      <c r="AX645" s="2891">
        <v>158</v>
      </c>
    </row>
    <row r="646" spans="1:50" ht="45" x14ac:dyDescent="0.25">
      <c r="A646" s="2909"/>
      <c r="B646" s="2909"/>
      <c r="C646" s="3152" t="s">
        <v>3425</v>
      </c>
      <c r="D646" s="3155" t="s">
        <v>3426</v>
      </c>
      <c r="E646" s="3152" t="s">
        <v>1649</v>
      </c>
      <c r="F646" s="3155" t="s">
        <v>1648</v>
      </c>
      <c r="G646" s="3153" t="s">
        <v>3429</v>
      </c>
      <c r="H646" s="3156" t="s">
        <v>1648</v>
      </c>
      <c r="I646" s="3157" t="s">
        <v>611</v>
      </c>
      <c r="J646" s="2983">
        <f t="shared" si="175"/>
        <v>63</v>
      </c>
      <c r="K646" s="3059">
        <v>0</v>
      </c>
      <c r="L646" s="3059">
        <v>20</v>
      </c>
      <c r="M646" s="3059">
        <v>20</v>
      </c>
      <c r="N646" s="3059">
        <v>23</v>
      </c>
      <c r="O646" s="3079">
        <v>109</v>
      </c>
      <c r="P646" s="3059">
        <v>1779.11</v>
      </c>
      <c r="Q646" s="3059">
        <v>600</v>
      </c>
      <c r="R646" s="3059">
        <v>0</v>
      </c>
      <c r="S646" s="3059">
        <v>0</v>
      </c>
      <c r="T646" s="3059">
        <v>0</v>
      </c>
      <c r="U646" s="2890">
        <f t="shared" si="173"/>
        <v>-1179.1099999999999</v>
      </c>
      <c r="V646" s="3059">
        <v>0</v>
      </c>
      <c r="W646" s="3059"/>
      <c r="X646" s="2914">
        <f t="shared" si="176"/>
        <v>63</v>
      </c>
      <c r="Y646" s="3059">
        <v>0</v>
      </c>
      <c r="Z646" s="3059">
        <f t="shared" si="174"/>
        <v>32</v>
      </c>
      <c r="AA646" s="3059">
        <v>22</v>
      </c>
      <c r="AB646" s="3059">
        <v>0</v>
      </c>
      <c r="AC646" s="3059">
        <v>0</v>
      </c>
      <c r="AD646" s="3059">
        <v>0</v>
      </c>
      <c r="AE646" s="3059">
        <v>0</v>
      </c>
      <c r="AF646" s="3059">
        <v>0</v>
      </c>
      <c r="AG646" s="3059">
        <v>0</v>
      </c>
      <c r="AH646" s="3059">
        <v>10</v>
      </c>
      <c r="AI646" s="3059">
        <v>0</v>
      </c>
      <c r="AJ646" s="3059">
        <v>0</v>
      </c>
      <c r="AK646" s="3059">
        <v>0</v>
      </c>
      <c r="AL646" s="3059">
        <v>0</v>
      </c>
      <c r="AM646" s="3059">
        <f t="shared" si="177"/>
        <v>31</v>
      </c>
      <c r="AN646" s="3059">
        <v>21</v>
      </c>
      <c r="AO646" s="3059">
        <v>0</v>
      </c>
      <c r="AP646" s="3059">
        <v>0</v>
      </c>
      <c r="AQ646" s="3059">
        <v>0</v>
      </c>
      <c r="AR646" s="3059">
        <v>0</v>
      </c>
      <c r="AS646" s="3059">
        <v>10</v>
      </c>
      <c r="AT646" s="3059">
        <v>0</v>
      </c>
      <c r="AU646" s="3059">
        <v>0</v>
      </c>
      <c r="AV646" s="3059">
        <v>0</v>
      </c>
      <c r="AW646" s="3059">
        <v>0</v>
      </c>
      <c r="AX646" s="2891">
        <v>63</v>
      </c>
    </row>
    <row r="647" spans="1:50" ht="72" x14ac:dyDescent="0.25">
      <c r="A647" s="2909"/>
      <c r="B647" s="2909"/>
      <c r="C647" s="3152" t="s">
        <v>3430</v>
      </c>
      <c r="D647" s="3155" t="s">
        <v>3431</v>
      </c>
      <c r="E647" s="3152" t="s">
        <v>1652</v>
      </c>
      <c r="F647" s="3155" t="s">
        <v>1651</v>
      </c>
      <c r="G647" s="3153" t="s">
        <v>3432</v>
      </c>
      <c r="H647" s="3156" t="s">
        <v>1651</v>
      </c>
      <c r="I647" s="3157" t="s">
        <v>82</v>
      </c>
      <c r="J647" s="2983">
        <f t="shared" si="175"/>
        <v>656</v>
      </c>
      <c r="K647" s="3059">
        <v>56</v>
      </c>
      <c r="L647" s="3059">
        <v>200</v>
      </c>
      <c r="M647" s="3059">
        <v>200</v>
      </c>
      <c r="N647" s="3059">
        <v>200</v>
      </c>
      <c r="O647" s="3079">
        <v>139</v>
      </c>
      <c r="P647" s="3059">
        <v>156696.64000000001</v>
      </c>
      <c r="Q647" s="3059">
        <v>0</v>
      </c>
      <c r="R647" s="3059">
        <v>0</v>
      </c>
      <c r="S647" s="3059">
        <v>0</v>
      </c>
      <c r="T647" s="3059">
        <v>0</v>
      </c>
      <c r="U647" s="2890">
        <f t="shared" si="173"/>
        <v>-156696.64000000001</v>
      </c>
      <c r="V647" s="3059">
        <v>0</v>
      </c>
      <c r="W647" s="3059"/>
      <c r="X647" s="2914">
        <f t="shared" si="176"/>
        <v>656</v>
      </c>
      <c r="Y647" s="3059">
        <v>0</v>
      </c>
      <c r="Z647" s="3059">
        <f>SUM(AA647:AL647)</f>
        <v>348</v>
      </c>
      <c r="AA647" s="3059">
        <v>120</v>
      </c>
      <c r="AB647" s="3059">
        <v>12</v>
      </c>
      <c r="AC647" s="3059">
        <v>12</v>
      </c>
      <c r="AD647" s="3059">
        <v>12</v>
      </c>
      <c r="AE647" s="3059">
        <v>20</v>
      </c>
      <c r="AF647" s="3059">
        <v>12</v>
      </c>
      <c r="AG647" s="3059">
        <v>20</v>
      </c>
      <c r="AH647" s="3059">
        <v>60</v>
      </c>
      <c r="AI647" s="3059">
        <v>20</v>
      </c>
      <c r="AJ647" s="3059">
        <v>20</v>
      </c>
      <c r="AK647" s="3059">
        <v>20</v>
      </c>
      <c r="AL647" s="3059">
        <v>20</v>
      </c>
      <c r="AM647" s="3059">
        <f>SUM(AN647:AW647)</f>
        <v>308</v>
      </c>
      <c r="AN647" s="3059">
        <v>120</v>
      </c>
      <c r="AO647" s="3059">
        <v>20</v>
      </c>
      <c r="AP647" s="3059">
        <v>12</v>
      </c>
      <c r="AQ647" s="3059">
        <v>20</v>
      </c>
      <c r="AR647" s="3059">
        <v>20</v>
      </c>
      <c r="AS647" s="3059">
        <v>60</v>
      </c>
      <c r="AT647" s="3059">
        <v>20</v>
      </c>
      <c r="AU647" s="3059">
        <v>12</v>
      </c>
      <c r="AV647" s="3059">
        <v>12</v>
      </c>
      <c r="AW647" s="3059">
        <v>12</v>
      </c>
      <c r="AX647" s="2891">
        <v>656</v>
      </c>
    </row>
    <row r="648" spans="1:50" ht="90" x14ac:dyDescent="0.25">
      <c r="A648" s="2944"/>
      <c r="B648" s="2944"/>
      <c r="C648" s="3152" t="s">
        <v>3433</v>
      </c>
      <c r="D648" s="3155" t="s">
        <v>3434</v>
      </c>
      <c r="E648" s="3152" t="s">
        <v>3435</v>
      </c>
      <c r="F648" s="3155" t="s">
        <v>1656</v>
      </c>
      <c r="G648" s="3153" t="s">
        <v>3436</v>
      </c>
      <c r="H648" s="3156" t="s">
        <v>1656</v>
      </c>
      <c r="I648" s="3157" t="s">
        <v>587</v>
      </c>
      <c r="J648" s="2983">
        <f t="shared" si="175"/>
        <v>45</v>
      </c>
      <c r="K648" s="3059">
        <v>0</v>
      </c>
      <c r="L648" s="3059">
        <v>20</v>
      </c>
      <c r="M648" s="3059">
        <v>25</v>
      </c>
      <c r="N648" s="3059">
        <v>0</v>
      </c>
      <c r="O648" s="3079">
        <v>140</v>
      </c>
      <c r="P648" s="3059">
        <v>214980.54</v>
      </c>
      <c r="Q648" s="3059">
        <v>0</v>
      </c>
      <c r="R648" s="3059">
        <v>0</v>
      </c>
      <c r="S648" s="3059">
        <v>0</v>
      </c>
      <c r="T648" s="3059">
        <v>0</v>
      </c>
      <c r="U648" s="2890">
        <f t="shared" si="173"/>
        <v>-214980.54</v>
      </c>
      <c r="V648" s="3059">
        <v>0</v>
      </c>
      <c r="W648" s="3059"/>
      <c r="X648" s="2914">
        <f t="shared" si="176"/>
        <v>45</v>
      </c>
      <c r="Y648" s="3059">
        <v>0</v>
      </c>
      <c r="Z648" s="3059">
        <f>SUM(AA648:AL648)</f>
        <v>25</v>
      </c>
      <c r="AA648" s="3059">
        <v>5</v>
      </c>
      <c r="AB648" s="3059">
        <v>2</v>
      </c>
      <c r="AC648" s="3059">
        <v>1</v>
      </c>
      <c r="AD648" s="3059">
        <v>1</v>
      </c>
      <c r="AE648" s="3059">
        <v>2</v>
      </c>
      <c r="AF648" s="3059">
        <v>2</v>
      </c>
      <c r="AG648" s="3059">
        <v>2</v>
      </c>
      <c r="AH648" s="3059">
        <v>3</v>
      </c>
      <c r="AI648" s="3059">
        <v>2</v>
      </c>
      <c r="AJ648" s="3059">
        <v>2</v>
      </c>
      <c r="AK648" s="3059">
        <v>2</v>
      </c>
      <c r="AL648" s="3059">
        <v>1</v>
      </c>
      <c r="AM648" s="3059">
        <f>SUM(AN648:AW648)</f>
        <v>20</v>
      </c>
      <c r="AN648" s="3059">
        <v>5</v>
      </c>
      <c r="AO648" s="3059">
        <v>2</v>
      </c>
      <c r="AP648" s="3059">
        <v>1</v>
      </c>
      <c r="AQ648" s="3059">
        <v>2</v>
      </c>
      <c r="AR648" s="3059">
        <v>2</v>
      </c>
      <c r="AS648" s="3059">
        <v>3</v>
      </c>
      <c r="AT648" s="3059">
        <v>2</v>
      </c>
      <c r="AU648" s="3059">
        <v>1</v>
      </c>
      <c r="AV648" s="3059">
        <v>1</v>
      </c>
      <c r="AW648" s="3059">
        <v>1</v>
      </c>
      <c r="AX648" s="2891">
        <v>45</v>
      </c>
    </row>
    <row r="649" spans="1:50" ht="15" x14ac:dyDescent="0.25">
      <c r="Q649" s="2850">
        <f>SUM(Q632:Q648)</f>
        <v>37352</v>
      </c>
    </row>
  </sheetData>
  <autoFilter ref="A396:AY502"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1166">
    <mergeCell ref="Q629:Q630"/>
    <mergeCell ref="R629:R630"/>
    <mergeCell ref="S629:S630"/>
    <mergeCell ref="T629:T630"/>
    <mergeCell ref="A631:N631"/>
    <mergeCell ref="A632:A648"/>
    <mergeCell ref="B632:B648"/>
    <mergeCell ref="AR628:AR630"/>
    <mergeCell ref="AS628:AS630"/>
    <mergeCell ref="AT628:AT630"/>
    <mergeCell ref="AU628:AU630"/>
    <mergeCell ref="AV628:AV630"/>
    <mergeCell ref="AW628:AW630"/>
    <mergeCell ref="AL628:AL630"/>
    <mergeCell ref="AM628:AM630"/>
    <mergeCell ref="AN628:AN630"/>
    <mergeCell ref="AO628:AO630"/>
    <mergeCell ref="AP628:AP630"/>
    <mergeCell ref="AQ628:AQ630"/>
    <mergeCell ref="AF628:AF630"/>
    <mergeCell ref="AG628:AG630"/>
    <mergeCell ref="AH628:AH630"/>
    <mergeCell ref="AI628:AI630"/>
    <mergeCell ref="AJ628:AJ630"/>
    <mergeCell ref="AK628:AK630"/>
    <mergeCell ref="Z628:Z630"/>
    <mergeCell ref="AA628:AA630"/>
    <mergeCell ref="AB628:AB630"/>
    <mergeCell ref="AC628:AC630"/>
    <mergeCell ref="AD628:AD630"/>
    <mergeCell ref="AE628:AE630"/>
    <mergeCell ref="P627:U627"/>
    <mergeCell ref="V627:V630"/>
    <mergeCell ref="W627:W630"/>
    <mergeCell ref="X627:X630"/>
    <mergeCell ref="Y627:AW627"/>
    <mergeCell ref="AX627:AX630"/>
    <mergeCell ref="P628:P630"/>
    <mergeCell ref="Q628:S628"/>
    <mergeCell ref="U628:U630"/>
    <mergeCell ref="Y628:Y630"/>
    <mergeCell ref="G627:G630"/>
    <mergeCell ref="H627:H630"/>
    <mergeCell ref="I627:I630"/>
    <mergeCell ref="J627:J630"/>
    <mergeCell ref="K627:N629"/>
    <mergeCell ref="O627:O630"/>
    <mergeCell ref="A616:A618"/>
    <mergeCell ref="B616:B618"/>
    <mergeCell ref="A622:W622"/>
    <mergeCell ref="A623:W623"/>
    <mergeCell ref="A627:A630"/>
    <mergeCell ref="B627:B630"/>
    <mergeCell ref="C627:C630"/>
    <mergeCell ref="D627:D630"/>
    <mergeCell ref="E627:E630"/>
    <mergeCell ref="F627:F630"/>
    <mergeCell ref="AU611:AU613"/>
    <mergeCell ref="AV611:AV613"/>
    <mergeCell ref="AW611:AW613"/>
    <mergeCell ref="Q612:Q613"/>
    <mergeCell ref="R612:R613"/>
    <mergeCell ref="S612:S613"/>
    <mergeCell ref="T612:T613"/>
    <mergeCell ref="AO611:AO613"/>
    <mergeCell ref="AP611:AP613"/>
    <mergeCell ref="AQ611:AQ613"/>
    <mergeCell ref="AR611:AR613"/>
    <mergeCell ref="AS611:AS613"/>
    <mergeCell ref="AT611:AT613"/>
    <mergeCell ref="AI611:AI613"/>
    <mergeCell ref="AJ611:AJ613"/>
    <mergeCell ref="AK611:AK613"/>
    <mergeCell ref="AL611:AL613"/>
    <mergeCell ref="AM611:AM613"/>
    <mergeCell ref="AN611:AN613"/>
    <mergeCell ref="AX610:AX613"/>
    <mergeCell ref="P611:P613"/>
    <mergeCell ref="Q611:S611"/>
    <mergeCell ref="U611:U613"/>
    <mergeCell ref="Y611:Y613"/>
    <mergeCell ref="Z611:Z613"/>
    <mergeCell ref="AA611:AA613"/>
    <mergeCell ref="AB611:AB613"/>
    <mergeCell ref="AC611:AC613"/>
    <mergeCell ref="AD611:AD613"/>
    <mergeCell ref="O610:O613"/>
    <mergeCell ref="P610:U610"/>
    <mergeCell ref="V610:V613"/>
    <mergeCell ref="W610:W613"/>
    <mergeCell ref="X610:X613"/>
    <mergeCell ref="Y610:AW610"/>
    <mergeCell ref="AE611:AE613"/>
    <mergeCell ref="AF611:AF613"/>
    <mergeCell ref="AG611:AG613"/>
    <mergeCell ref="AH611:AH613"/>
    <mergeCell ref="F610:F613"/>
    <mergeCell ref="G610:G613"/>
    <mergeCell ref="H610:H613"/>
    <mergeCell ref="I610:I613"/>
    <mergeCell ref="J610:J613"/>
    <mergeCell ref="K610:N612"/>
    <mergeCell ref="A597:M597"/>
    <mergeCell ref="A598:A601"/>
    <mergeCell ref="B598:B601"/>
    <mergeCell ref="A605:W605"/>
    <mergeCell ref="A606:W606"/>
    <mergeCell ref="A610:A613"/>
    <mergeCell ref="B610:B613"/>
    <mergeCell ref="C610:C613"/>
    <mergeCell ref="D610:D613"/>
    <mergeCell ref="E610:E613"/>
    <mergeCell ref="AU594:AU596"/>
    <mergeCell ref="AV594:AV596"/>
    <mergeCell ref="AW594:AW596"/>
    <mergeCell ref="Q595:Q596"/>
    <mergeCell ref="R595:R596"/>
    <mergeCell ref="S595:S596"/>
    <mergeCell ref="T595:T596"/>
    <mergeCell ref="AO594:AO596"/>
    <mergeCell ref="AP594:AP596"/>
    <mergeCell ref="AQ594:AQ596"/>
    <mergeCell ref="AR594:AR596"/>
    <mergeCell ref="AS594:AS596"/>
    <mergeCell ref="AT594:AT596"/>
    <mergeCell ref="AI594:AI596"/>
    <mergeCell ref="AJ594:AJ596"/>
    <mergeCell ref="AK594:AK596"/>
    <mergeCell ref="AL594:AL596"/>
    <mergeCell ref="AM594:AM596"/>
    <mergeCell ref="AN594:AN596"/>
    <mergeCell ref="AX593:AX596"/>
    <mergeCell ref="P594:P596"/>
    <mergeCell ref="Q594:S594"/>
    <mergeCell ref="U594:U596"/>
    <mergeCell ref="Y594:Y596"/>
    <mergeCell ref="Z594:Z596"/>
    <mergeCell ref="AA594:AA596"/>
    <mergeCell ref="AB594:AB596"/>
    <mergeCell ref="AC594:AC596"/>
    <mergeCell ref="AD594:AD596"/>
    <mergeCell ref="O593:O596"/>
    <mergeCell ref="P593:U593"/>
    <mergeCell ref="V593:V596"/>
    <mergeCell ref="W593:W596"/>
    <mergeCell ref="X593:X596"/>
    <mergeCell ref="Y593:AW593"/>
    <mergeCell ref="AE594:AE596"/>
    <mergeCell ref="AF594:AF596"/>
    <mergeCell ref="AG594:AG596"/>
    <mergeCell ref="AH594:AH596"/>
    <mergeCell ref="F593:F596"/>
    <mergeCell ref="G593:G596"/>
    <mergeCell ref="H593:H596"/>
    <mergeCell ref="I593:I596"/>
    <mergeCell ref="J593:J596"/>
    <mergeCell ref="K593:N595"/>
    <mergeCell ref="A570:M570"/>
    <mergeCell ref="A571:A584"/>
    <mergeCell ref="B571:B584"/>
    <mergeCell ref="A588:W588"/>
    <mergeCell ref="A589:W589"/>
    <mergeCell ref="A593:A596"/>
    <mergeCell ref="B593:B596"/>
    <mergeCell ref="C593:C596"/>
    <mergeCell ref="D593:D596"/>
    <mergeCell ref="E593:E596"/>
    <mergeCell ref="AT567:AT569"/>
    <mergeCell ref="AU567:AU569"/>
    <mergeCell ref="AV567:AV569"/>
    <mergeCell ref="AW567:AW569"/>
    <mergeCell ref="Q568:Q569"/>
    <mergeCell ref="R568:R569"/>
    <mergeCell ref="S568:S569"/>
    <mergeCell ref="T568:T569"/>
    <mergeCell ref="AN567:AN569"/>
    <mergeCell ref="AO567:AO569"/>
    <mergeCell ref="AP567:AP569"/>
    <mergeCell ref="AQ567:AQ569"/>
    <mergeCell ref="AR567:AR569"/>
    <mergeCell ref="AS567:AS569"/>
    <mergeCell ref="AH567:AH569"/>
    <mergeCell ref="AI567:AI569"/>
    <mergeCell ref="AJ567:AJ569"/>
    <mergeCell ref="AK567:AK569"/>
    <mergeCell ref="AL567:AL569"/>
    <mergeCell ref="AM567:AM569"/>
    <mergeCell ref="AB567:AB569"/>
    <mergeCell ref="AC567:AC569"/>
    <mergeCell ref="AD567:AD569"/>
    <mergeCell ref="AE567:AE569"/>
    <mergeCell ref="AF567:AF569"/>
    <mergeCell ref="AG567:AG569"/>
    <mergeCell ref="W566:W569"/>
    <mergeCell ref="X566:X569"/>
    <mergeCell ref="Y566:AW566"/>
    <mergeCell ref="AX566:AX569"/>
    <mergeCell ref="P567:P569"/>
    <mergeCell ref="Q567:S567"/>
    <mergeCell ref="U567:U569"/>
    <mergeCell ref="Y567:Y569"/>
    <mergeCell ref="Z567:Z569"/>
    <mergeCell ref="AA567:AA569"/>
    <mergeCell ref="I566:I569"/>
    <mergeCell ref="J566:J569"/>
    <mergeCell ref="K566:N568"/>
    <mergeCell ref="O566:O569"/>
    <mergeCell ref="P566:U566"/>
    <mergeCell ref="V566:V569"/>
    <mergeCell ref="A561:W561"/>
    <mergeCell ref="A562:W562"/>
    <mergeCell ref="A566:A569"/>
    <mergeCell ref="B566:B569"/>
    <mergeCell ref="C566:C569"/>
    <mergeCell ref="D566:D569"/>
    <mergeCell ref="E566:E569"/>
    <mergeCell ref="F566:F569"/>
    <mergeCell ref="G566:G569"/>
    <mergeCell ref="H566:H569"/>
    <mergeCell ref="C554:C555"/>
    <mergeCell ref="D554:D555"/>
    <mergeCell ref="E554:E555"/>
    <mergeCell ref="F554:F555"/>
    <mergeCell ref="C556:C557"/>
    <mergeCell ref="D556:D557"/>
    <mergeCell ref="E556:E557"/>
    <mergeCell ref="F556:F557"/>
    <mergeCell ref="C550:C551"/>
    <mergeCell ref="D550:D551"/>
    <mergeCell ref="E550:E551"/>
    <mergeCell ref="F550:F551"/>
    <mergeCell ref="C552:C553"/>
    <mergeCell ref="D552:D553"/>
    <mergeCell ref="E552:E553"/>
    <mergeCell ref="F552:F553"/>
    <mergeCell ref="C546:C547"/>
    <mergeCell ref="D546:D547"/>
    <mergeCell ref="E546:E547"/>
    <mergeCell ref="F546:F547"/>
    <mergeCell ref="C548:C549"/>
    <mergeCell ref="D548:D549"/>
    <mergeCell ref="E548:E549"/>
    <mergeCell ref="F548:F549"/>
    <mergeCell ref="C541:C543"/>
    <mergeCell ref="D541:D543"/>
    <mergeCell ref="E541:E543"/>
    <mergeCell ref="F541:F543"/>
    <mergeCell ref="I541:I542"/>
    <mergeCell ref="C544:C545"/>
    <mergeCell ref="D544:D545"/>
    <mergeCell ref="E544:E545"/>
    <mergeCell ref="F544:F545"/>
    <mergeCell ref="I544:I545"/>
    <mergeCell ref="F535:F538"/>
    <mergeCell ref="C539:C540"/>
    <mergeCell ref="D539:D540"/>
    <mergeCell ref="E539:E540"/>
    <mergeCell ref="F539:F540"/>
    <mergeCell ref="I539:I540"/>
    <mergeCell ref="C533:C534"/>
    <mergeCell ref="D533:D534"/>
    <mergeCell ref="E533:E534"/>
    <mergeCell ref="F533:F534"/>
    <mergeCell ref="I533:I534"/>
    <mergeCell ref="A535:A557"/>
    <mergeCell ref="B535:B557"/>
    <mergeCell ref="C535:C538"/>
    <mergeCell ref="D535:D538"/>
    <mergeCell ref="E535:E538"/>
    <mergeCell ref="A526:A534"/>
    <mergeCell ref="B526:B534"/>
    <mergeCell ref="C526:C528"/>
    <mergeCell ref="D526:D528"/>
    <mergeCell ref="E526:E528"/>
    <mergeCell ref="F526:F528"/>
    <mergeCell ref="C529:C532"/>
    <mergeCell ref="D529:D532"/>
    <mergeCell ref="E529:E532"/>
    <mergeCell ref="F529:F532"/>
    <mergeCell ref="I520:I521"/>
    <mergeCell ref="C522:C524"/>
    <mergeCell ref="D522:D524"/>
    <mergeCell ref="E522:E524"/>
    <mergeCell ref="F522:F524"/>
    <mergeCell ref="A525:W525"/>
    <mergeCell ref="A520:A523"/>
    <mergeCell ref="B520:B523"/>
    <mergeCell ref="C520:C521"/>
    <mergeCell ref="D520:D521"/>
    <mergeCell ref="E520:E521"/>
    <mergeCell ref="F520:F521"/>
    <mergeCell ref="A515:W515"/>
    <mergeCell ref="A516:A519"/>
    <mergeCell ref="B516:B519"/>
    <mergeCell ref="C516:C519"/>
    <mergeCell ref="D516:D519"/>
    <mergeCell ref="E516:E519"/>
    <mergeCell ref="F516:F519"/>
    <mergeCell ref="I516:I519"/>
    <mergeCell ref="AS512:AS514"/>
    <mergeCell ref="AT512:AT514"/>
    <mergeCell ref="AU512:AU514"/>
    <mergeCell ref="AV512:AV514"/>
    <mergeCell ref="AW512:AW514"/>
    <mergeCell ref="Q513:Q514"/>
    <mergeCell ref="R513:R514"/>
    <mergeCell ref="S513:S514"/>
    <mergeCell ref="T513:T514"/>
    <mergeCell ref="AM512:AM514"/>
    <mergeCell ref="AN512:AN514"/>
    <mergeCell ref="AO512:AO514"/>
    <mergeCell ref="AP512:AP514"/>
    <mergeCell ref="AQ512:AQ514"/>
    <mergeCell ref="AR512:AR514"/>
    <mergeCell ref="AG512:AG514"/>
    <mergeCell ref="AH512:AH514"/>
    <mergeCell ref="AI512:AI514"/>
    <mergeCell ref="AJ512:AJ514"/>
    <mergeCell ref="AK512:AK514"/>
    <mergeCell ref="AL512:AL514"/>
    <mergeCell ref="AA512:AA514"/>
    <mergeCell ref="AB512:AB514"/>
    <mergeCell ref="AC512:AC514"/>
    <mergeCell ref="AD512:AD514"/>
    <mergeCell ref="AE512:AE514"/>
    <mergeCell ref="AF512:AF514"/>
    <mergeCell ref="V511:V514"/>
    <mergeCell ref="W511:W514"/>
    <mergeCell ref="X511:X514"/>
    <mergeCell ref="Y511:AW511"/>
    <mergeCell ref="AX511:AX514"/>
    <mergeCell ref="P512:P514"/>
    <mergeCell ref="Q512:S512"/>
    <mergeCell ref="U512:U514"/>
    <mergeCell ref="Y512:Y514"/>
    <mergeCell ref="Z512:Z514"/>
    <mergeCell ref="H511:H514"/>
    <mergeCell ref="I511:I514"/>
    <mergeCell ref="J511:J514"/>
    <mergeCell ref="K511:N513"/>
    <mergeCell ref="O511:O514"/>
    <mergeCell ref="P511:U511"/>
    <mergeCell ref="A505:W505"/>
    <mergeCell ref="A506:W506"/>
    <mergeCell ref="A507:W507"/>
    <mergeCell ref="A511:A514"/>
    <mergeCell ref="B511:B514"/>
    <mergeCell ref="C511:C514"/>
    <mergeCell ref="D511:D514"/>
    <mergeCell ref="E511:E514"/>
    <mergeCell ref="F511:F514"/>
    <mergeCell ref="G511:G514"/>
    <mergeCell ref="I487:I490"/>
    <mergeCell ref="A492:A501"/>
    <mergeCell ref="B492:B501"/>
    <mergeCell ref="C492:C501"/>
    <mergeCell ref="D492:D501"/>
    <mergeCell ref="E492:E501"/>
    <mergeCell ref="F492:F501"/>
    <mergeCell ref="I495:I498"/>
    <mergeCell ref="I499:I501"/>
    <mergeCell ref="A487:A491"/>
    <mergeCell ref="B487:B491"/>
    <mergeCell ref="C487:C491"/>
    <mergeCell ref="D487:D491"/>
    <mergeCell ref="E487:E491"/>
    <mergeCell ref="F487:F491"/>
    <mergeCell ref="I474:I479"/>
    <mergeCell ref="A480:A486"/>
    <mergeCell ref="B480:B486"/>
    <mergeCell ref="C480:C486"/>
    <mergeCell ref="D480:D486"/>
    <mergeCell ref="E480:E486"/>
    <mergeCell ref="F480:F486"/>
    <mergeCell ref="I480:I484"/>
    <mergeCell ref="C471:C473"/>
    <mergeCell ref="D471:D473"/>
    <mergeCell ref="E471:E473"/>
    <mergeCell ref="F471:F473"/>
    <mergeCell ref="A474:A479"/>
    <mergeCell ref="B474:B479"/>
    <mergeCell ref="C474:C479"/>
    <mergeCell ref="D474:D479"/>
    <mergeCell ref="E474:E479"/>
    <mergeCell ref="F474:F479"/>
    <mergeCell ref="C464:C470"/>
    <mergeCell ref="D464:D470"/>
    <mergeCell ref="E464:E470"/>
    <mergeCell ref="F464:F470"/>
    <mergeCell ref="I465:I466"/>
    <mergeCell ref="I468:I470"/>
    <mergeCell ref="F456:F460"/>
    <mergeCell ref="I456:I457"/>
    <mergeCell ref="C461:C463"/>
    <mergeCell ref="D461:D463"/>
    <mergeCell ref="E461:E463"/>
    <mergeCell ref="F461:F463"/>
    <mergeCell ref="C440:C455"/>
    <mergeCell ref="D440:D455"/>
    <mergeCell ref="E440:E455"/>
    <mergeCell ref="F440:F455"/>
    <mergeCell ref="I441:I455"/>
    <mergeCell ref="A456:A473"/>
    <mergeCell ref="B456:B473"/>
    <mergeCell ref="C456:C460"/>
    <mergeCell ref="D456:D460"/>
    <mergeCell ref="E456:E460"/>
    <mergeCell ref="F424:F431"/>
    <mergeCell ref="I425:I431"/>
    <mergeCell ref="C432:C439"/>
    <mergeCell ref="D432:D439"/>
    <mergeCell ref="E432:E439"/>
    <mergeCell ref="F432:F439"/>
    <mergeCell ref="I433:I439"/>
    <mergeCell ref="C420:C422"/>
    <mergeCell ref="D420:D422"/>
    <mergeCell ref="E420:E422"/>
    <mergeCell ref="F420:F422"/>
    <mergeCell ref="A423:W423"/>
    <mergeCell ref="A424:A455"/>
    <mergeCell ref="B424:B455"/>
    <mergeCell ref="C424:C431"/>
    <mergeCell ref="D424:D431"/>
    <mergeCell ref="E424:E431"/>
    <mergeCell ref="E411:E415"/>
    <mergeCell ref="F411:F415"/>
    <mergeCell ref="I411:I415"/>
    <mergeCell ref="C416:C419"/>
    <mergeCell ref="D416:D419"/>
    <mergeCell ref="E416:E419"/>
    <mergeCell ref="F416:F419"/>
    <mergeCell ref="I416:I417"/>
    <mergeCell ref="I405:I406"/>
    <mergeCell ref="A407:W407"/>
    <mergeCell ref="A408:A422"/>
    <mergeCell ref="B408:B422"/>
    <mergeCell ref="C408:C410"/>
    <mergeCell ref="D408:D410"/>
    <mergeCell ref="E408:E410"/>
    <mergeCell ref="F408:F410"/>
    <mergeCell ref="C411:C415"/>
    <mergeCell ref="D411:D415"/>
    <mergeCell ref="A405:A406"/>
    <mergeCell ref="B405:B406"/>
    <mergeCell ref="C405:C406"/>
    <mergeCell ref="D405:D406"/>
    <mergeCell ref="E405:E406"/>
    <mergeCell ref="F405:F406"/>
    <mergeCell ref="A400:W400"/>
    <mergeCell ref="A401:A404"/>
    <mergeCell ref="B401:B404"/>
    <mergeCell ref="C401:C404"/>
    <mergeCell ref="D401:D404"/>
    <mergeCell ref="E401:E404"/>
    <mergeCell ref="F401:F404"/>
    <mergeCell ref="I401:I404"/>
    <mergeCell ref="AT397:AT399"/>
    <mergeCell ref="AU397:AU399"/>
    <mergeCell ref="AV397:AV399"/>
    <mergeCell ref="AW397:AW399"/>
    <mergeCell ref="Q398:Q399"/>
    <mergeCell ref="R398:R399"/>
    <mergeCell ref="S398:S399"/>
    <mergeCell ref="T398:T399"/>
    <mergeCell ref="AN397:AN399"/>
    <mergeCell ref="AO397:AO399"/>
    <mergeCell ref="AP397:AP399"/>
    <mergeCell ref="AQ397:AQ399"/>
    <mergeCell ref="AR397:AR399"/>
    <mergeCell ref="AS397:AS399"/>
    <mergeCell ref="AH397:AH399"/>
    <mergeCell ref="AI397:AI399"/>
    <mergeCell ref="AJ397:AJ399"/>
    <mergeCell ref="AK397:AK399"/>
    <mergeCell ref="AL397:AL399"/>
    <mergeCell ref="AM397:AM399"/>
    <mergeCell ref="AB397:AB399"/>
    <mergeCell ref="AC397:AC399"/>
    <mergeCell ref="AD397:AD399"/>
    <mergeCell ref="AE397:AE399"/>
    <mergeCell ref="AF397:AF399"/>
    <mergeCell ref="AG397:AG399"/>
    <mergeCell ref="W396:W399"/>
    <mergeCell ref="X396:X399"/>
    <mergeCell ref="Y396:AW396"/>
    <mergeCell ref="AX396:AX399"/>
    <mergeCell ref="P397:P399"/>
    <mergeCell ref="Q397:S397"/>
    <mergeCell ref="U397:U399"/>
    <mergeCell ref="Y397:Y399"/>
    <mergeCell ref="Z397:Z399"/>
    <mergeCell ref="AA397:AA399"/>
    <mergeCell ref="I396:I399"/>
    <mergeCell ref="J396:J399"/>
    <mergeCell ref="K396:N398"/>
    <mergeCell ref="O396:O399"/>
    <mergeCell ref="P396:U396"/>
    <mergeCell ref="V396:V399"/>
    <mergeCell ref="A391:W391"/>
    <mergeCell ref="A392:W392"/>
    <mergeCell ref="A396:A399"/>
    <mergeCell ref="B396:B399"/>
    <mergeCell ref="C396:C399"/>
    <mergeCell ref="D396:D399"/>
    <mergeCell ref="E396:E399"/>
    <mergeCell ref="F396:F399"/>
    <mergeCell ref="G396:G399"/>
    <mergeCell ref="H396:H399"/>
    <mergeCell ref="A375:A387"/>
    <mergeCell ref="B375:B387"/>
    <mergeCell ref="C375:C387"/>
    <mergeCell ref="D375:D387"/>
    <mergeCell ref="E375:E387"/>
    <mergeCell ref="F375:F387"/>
    <mergeCell ref="A353:W353"/>
    <mergeCell ref="A354:A374"/>
    <mergeCell ref="B354:B374"/>
    <mergeCell ref="C354:C374"/>
    <mergeCell ref="D354:D374"/>
    <mergeCell ref="E354:E374"/>
    <mergeCell ref="F354:F374"/>
    <mergeCell ref="C348:C349"/>
    <mergeCell ref="D348:D349"/>
    <mergeCell ref="E348:E349"/>
    <mergeCell ref="F348:F349"/>
    <mergeCell ref="C350:C352"/>
    <mergeCell ref="D350:D352"/>
    <mergeCell ref="E350:E352"/>
    <mergeCell ref="F350:F352"/>
    <mergeCell ref="C329:C332"/>
    <mergeCell ref="D329:D332"/>
    <mergeCell ref="E329:E332"/>
    <mergeCell ref="F329:F332"/>
    <mergeCell ref="I330:I331"/>
    <mergeCell ref="C333:C347"/>
    <mergeCell ref="D333:D347"/>
    <mergeCell ref="E333:E347"/>
    <mergeCell ref="F333:F347"/>
    <mergeCell ref="I333:I347"/>
    <mergeCell ref="D322:D325"/>
    <mergeCell ref="E322:E325"/>
    <mergeCell ref="F322:F325"/>
    <mergeCell ref="I322:I323"/>
    <mergeCell ref="C326:C328"/>
    <mergeCell ref="D326:D328"/>
    <mergeCell ref="E326:E328"/>
    <mergeCell ref="F326:F328"/>
    <mergeCell ref="I326:I327"/>
    <mergeCell ref="I316:I317"/>
    <mergeCell ref="A318:W318"/>
    <mergeCell ref="A319:A352"/>
    <mergeCell ref="B319:B352"/>
    <mergeCell ref="C319:C321"/>
    <mergeCell ref="D319:D321"/>
    <mergeCell ref="E319:E321"/>
    <mergeCell ref="F319:F321"/>
    <mergeCell ref="I319:I321"/>
    <mergeCell ref="C322:C325"/>
    <mergeCell ref="A316:A317"/>
    <mergeCell ref="B316:B317"/>
    <mergeCell ref="C316:C317"/>
    <mergeCell ref="D316:D317"/>
    <mergeCell ref="E316:E317"/>
    <mergeCell ref="F316:F317"/>
    <mergeCell ref="A311:W311"/>
    <mergeCell ref="A312:A315"/>
    <mergeCell ref="B312:B315"/>
    <mergeCell ref="C312:C315"/>
    <mergeCell ref="D312:D315"/>
    <mergeCell ref="E312:E315"/>
    <mergeCell ref="F312:F315"/>
    <mergeCell ref="I312:I315"/>
    <mergeCell ref="AT308:AT310"/>
    <mergeCell ref="AU308:AU310"/>
    <mergeCell ref="AV308:AV310"/>
    <mergeCell ref="AW308:AW310"/>
    <mergeCell ref="Q309:Q310"/>
    <mergeCell ref="R309:R310"/>
    <mergeCell ref="S309:S310"/>
    <mergeCell ref="T309:T310"/>
    <mergeCell ref="AN308:AN310"/>
    <mergeCell ref="AO308:AO310"/>
    <mergeCell ref="AP308:AP310"/>
    <mergeCell ref="AQ308:AQ310"/>
    <mergeCell ref="AR308:AR310"/>
    <mergeCell ref="AS308:AS310"/>
    <mergeCell ref="AH308:AH310"/>
    <mergeCell ref="AI308:AI310"/>
    <mergeCell ref="AJ308:AJ310"/>
    <mergeCell ref="AK308:AK310"/>
    <mergeCell ref="AL308:AL310"/>
    <mergeCell ref="AM308:AM310"/>
    <mergeCell ref="AB308:AB310"/>
    <mergeCell ref="AC308:AC310"/>
    <mergeCell ref="AD308:AD310"/>
    <mergeCell ref="AE308:AE310"/>
    <mergeCell ref="AF308:AF310"/>
    <mergeCell ref="AG308:AG310"/>
    <mergeCell ref="W307:W310"/>
    <mergeCell ref="X307:X310"/>
    <mergeCell ref="Y307:AW307"/>
    <mergeCell ref="AX307:AX310"/>
    <mergeCell ref="P308:P310"/>
    <mergeCell ref="Q308:S308"/>
    <mergeCell ref="U308:U310"/>
    <mergeCell ref="Y308:Y310"/>
    <mergeCell ref="Z308:Z310"/>
    <mergeCell ref="AA308:AA310"/>
    <mergeCell ref="I307:I310"/>
    <mergeCell ref="J307:J310"/>
    <mergeCell ref="K307:N309"/>
    <mergeCell ref="O307:O310"/>
    <mergeCell ref="P307:U307"/>
    <mergeCell ref="V307:V310"/>
    <mergeCell ref="A302:W302"/>
    <mergeCell ref="A303:W303"/>
    <mergeCell ref="A307:A310"/>
    <mergeCell ref="B307:B310"/>
    <mergeCell ref="C307:C310"/>
    <mergeCell ref="D307:D310"/>
    <mergeCell ref="E307:E310"/>
    <mergeCell ref="F307:F310"/>
    <mergeCell ref="G307:G310"/>
    <mergeCell ref="H307:H310"/>
    <mergeCell ref="D289:D292"/>
    <mergeCell ref="E289:E292"/>
    <mergeCell ref="F289:F292"/>
    <mergeCell ref="I289:I292"/>
    <mergeCell ref="C293:C298"/>
    <mergeCell ref="D293:D298"/>
    <mergeCell ref="E293:E298"/>
    <mergeCell ref="F293:F298"/>
    <mergeCell ref="I293:I298"/>
    <mergeCell ref="I278:I280"/>
    <mergeCell ref="A281:W281"/>
    <mergeCell ref="A282:A298"/>
    <mergeCell ref="B282:B298"/>
    <mergeCell ref="C282:C288"/>
    <mergeCell ref="D282:D288"/>
    <mergeCell ref="E282:E288"/>
    <mergeCell ref="F282:F288"/>
    <mergeCell ref="I282:I288"/>
    <mergeCell ref="C289:C292"/>
    <mergeCell ref="A275:A280"/>
    <mergeCell ref="B275:B280"/>
    <mergeCell ref="C275:C277"/>
    <mergeCell ref="D275:D277"/>
    <mergeCell ref="E275:E277"/>
    <mergeCell ref="F275:F277"/>
    <mergeCell ref="C278:C280"/>
    <mergeCell ref="D278:D280"/>
    <mergeCell ref="E278:E280"/>
    <mergeCell ref="F278:F280"/>
    <mergeCell ref="A272:W272"/>
    <mergeCell ref="A273:A274"/>
    <mergeCell ref="B273:B274"/>
    <mergeCell ref="C273:C274"/>
    <mergeCell ref="D273:D274"/>
    <mergeCell ref="E273:E274"/>
    <mergeCell ref="F273:F274"/>
    <mergeCell ref="I273:I274"/>
    <mergeCell ref="C265:C266"/>
    <mergeCell ref="D265:D266"/>
    <mergeCell ref="E265:E266"/>
    <mergeCell ref="F265:F266"/>
    <mergeCell ref="I265:I266"/>
    <mergeCell ref="C267:C271"/>
    <mergeCell ref="D267:D271"/>
    <mergeCell ref="E267:E271"/>
    <mergeCell ref="F267:F271"/>
    <mergeCell ref="I267:I271"/>
    <mergeCell ref="E259:E261"/>
    <mergeCell ref="F259:F261"/>
    <mergeCell ref="I259:I261"/>
    <mergeCell ref="C262:C264"/>
    <mergeCell ref="D262:D264"/>
    <mergeCell ref="E262:E264"/>
    <mergeCell ref="F262:F264"/>
    <mergeCell ref="I262:I264"/>
    <mergeCell ref="A255:W255"/>
    <mergeCell ref="A256:A271"/>
    <mergeCell ref="B256:B271"/>
    <mergeCell ref="C256:C258"/>
    <mergeCell ref="D256:D258"/>
    <mergeCell ref="E256:E258"/>
    <mergeCell ref="F256:F258"/>
    <mergeCell ref="I256:I258"/>
    <mergeCell ref="C259:C261"/>
    <mergeCell ref="D259:D261"/>
    <mergeCell ref="I246:I248"/>
    <mergeCell ref="A249:A254"/>
    <mergeCell ref="B249:B254"/>
    <mergeCell ref="C249:C254"/>
    <mergeCell ref="D249:D254"/>
    <mergeCell ref="E249:E254"/>
    <mergeCell ref="F249:F254"/>
    <mergeCell ref="I250:I251"/>
    <mergeCell ref="I252:I253"/>
    <mergeCell ref="E243:E245"/>
    <mergeCell ref="F243:F245"/>
    <mergeCell ref="A246:A248"/>
    <mergeCell ref="B246:B248"/>
    <mergeCell ref="C246:C248"/>
    <mergeCell ref="D246:D248"/>
    <mergeCell ref="E246:E248"/>
    <mergeCell ref="F246:F248"/>
    <mergeCell ref="A239:W239"/>
    <mergeCell ref="A240:A245"/>
    <mergeCell ref="B240:B245"/>
    <mergeCell ref="C240:C242"/>
    <mergeCell ref="D240:D242"/>
    <mergeCell ref="E240:E242"/>
    <mergeCell ref="F240:F242"/>
    <mergeCell ref="I240:I242"/>
    <mergeCell ref="C243:C245"/>
    <mergeCell ref="D243:D245"/>
    <mergeCell ref="I234:I235"/>
    <mergeCell ref="C236:C237"/>
    <mergeCell ref="D236:D237"/>
    <mergeCell ref="E236:E237"/>
    <mergeCell ref="F236:F237"/>
    <mergeCell ref="I236:I237"/>
    <mergeCell ref="A234:A237"/>
    <mergeCell ref="B234:B237"/>
    <mergeCell ref="C234:C235"/>
    <mergeCell ref="D234:D235"/>
    <mergeCell ref="E234:E235"/>
    <mergeCell ref="F234:F235"/>
    <mergeCell ref="D227:D230"/>
    <mergeCell ref="E227:E230"/>
    <mergeCell ref="F227:F230"/>
    <mergeCell ref="I227:I228"/>
    <mergeCell ref="A231:A233"/>
    <mergeCell ref="B231:B233"/>
    <mergeCell ref="C231:C233"/>
    <mergeCell ref="D231:D233"/>
    <mergeCell ref="E231:E233"/>
    <mergeCell ref="F231:F233"/>
    <mergeCell ref="I221:I222"/>
    <mergeCell ref="A223:W223"/>
    <mergeCell ref="A224:A230"/>
    <mergeCell ref="B224:B230"/>
    <mergeCell ref="C224:C226"/>
    <mergeCell ref="D224:D226"/>
    <mergeCell ref="E224:E226"/>
    <mergeCell ref="F224:F226"/>
    <mergeCell ref="I224:I226"/>
    <mergeCell ref="C227:C230"/>
    <mergeCell ref="A221:A222"/>
    <mergeCell ref="B221:B222"/>
    <mergeCell ref="C221:C222"/>
    <mergeCell ref="D221:D222"/>
    <mergeCell ref="E221:E222"/>
    <mergeCell ref="F221:F222"/>
    <mergeCell ref="A216:W216"/>
    <mergeCell ref="A217:A220"/>
    <mergeCell ref="B217:B220"/>
    <mergeCell ref="C217:C220"/>
    <mergeCell ref="D217:D220"/>
    <mergeCell ref="E217:E220"/>
    <mergeCell ref="F217:F220"/>
    <mergeCell ref="I217:I220"/>
    <mergeCell ref="AS213:AS215"/>
    <mergeCell ref="AT213:AT215"/>
    <mergeCell ref="AU213:AU215"/>
    <mergeCell ref="AV213:AV215"/>
    <mergeCell ref="AW213:AW215"/>
    <mergeCell ref="Q214:Q215"/>
    <mergeCell ref="R214:R215"/>
    <mergeCell ref="S214:S215"/>
    <mergeCell ref="T214:T215"/>
    <mergeCell ref="AM213:AM215"/>
    <mergeCell ref="AN213:AN215"/>
    <mergeCell ref="AO213:AO215"/>
    <mergeCell ref="AP213:AP215"/>
    <mergeCell ref="AQ213:AQ215"/>
    <mergeCell ref="AR213:AR215"/>
    <mergeCell ref="AG213:AG215"/>
    <mergeCell ref="AH213:AH215"/>
    <mergeCell ref="AI213:AI215"/>
    <mergeCell ref="AJ213:AJ215"/>
    <mergeCell ref="AK213:AK215"/>
    <mergeCell ref="AL213:AL215"/>
    <mergeCell ref="AA213:AA215"/>
    <mergeCell ref="AB213:AB215"/>
    <mergeCell ref="AC213:AC215"/>
    <mergeCell ref="AD213:AD215"/>
    <mergeCell ref="AE213:AE215"/>
    <mergeCell ref="AF213:AF215"/>
    <mergeCell ref="V212:V215"/>
    <mergeCell ref="W212:W215"/>
    <mergeCell ref="X212:X215"/>
    <mergeCell ref="Y212:AW212"/>
    <mergeCell ref="AX212:AX215"/>
    <mergeCell ref="P213:P215"/>
    <mergeCell ref="Q213:S213"/>
    <mergeCell ref="U213:U215"/>
    <mergeCell ref="Y213:Y215"/>
    <mergeCell ref="Z213:Z215"/>
    <mergeCell ref="H212:H215"/>
    <mergeCell ref="I212:I215"/>
    <mergeCell ref="J212:J215"/>
    <mergeCell ref="K212:N214"/>
    <mergeCell ref="O212:O215"/>
    <mergeCell ref="P212:U212"/>
    <mergeCell ref="I200:I203"/>
    <mergeCell ref="A207:W207"/>
    <mergeCell ref="A208:W208"/>
    <mergeCell ref="A212:A215"/>
    <mergeCell ref="B212:B215"/>
    <mergeCell ref="C212:C215"/>
    <mergeCell ref="D212:D215"/>
    <mergeCell ref="E212:E215"/>
    <mergeCell ref="F212:F215"/>
    <mergeCell ref="G212:G215"/>
    <mergeCell ref="A200:A203"/>
    <mergeCell ref="B200:B203"/>
    <mergeCell ref="C200:C203"/>
    <mergeCell ref="D200:D203"/>
    <mergeCell ref="E200:E203"/>
    <mergeCell ref="F200:F203"/>
    <mergeCell ref="A194:W194"/>
    <mergeCell ref="A195:A199"/>
    <mergeCell ref="B195:B199"/>
    <mergeCell ref="C195:C199"/>
    <mergeCell ref="D195:D199"/>
    <mergeCell ref="E195:E199"/>
    <mergeCell ref="F195:F199"/>
    <mergeCell ref="I195:I199"/>
    <mergeCell ref="I189:I190"/>
    <mergeCell ref="A191:A193"/>
    <mergeCell ref="B191:B193"/>
    <mergeCell ref="C191:C193"/>
    <mergeCell ref="D191:D193"/>
    <mergeCell ref="E191:E193"/>
    <mergeCell ref="F191:F193"/>
    <mergeCell ref="I191:I193"/>
    <mergeCell ref="C187:C188"/>
    <mergeCell ref="D187:D188"/>
    <mergeCell ref="E187:E188"/>
    <mergeCell ref="F187:F188"/>
    <mergeCell ref="C189:C190"/>
    <mergeCell ref="D189:D190"/>
    <mergeCell ref="E189:E190"/>
    <mergeCell ref="F189:F190"/>
    <mergeCell ref="I182:I184"/>
    <mergeCell ref="C185:C186"/>
    <mergeCell ref="D185:D186"/>
    <mergeCell ref="E185:E186"/>
    <mergeCell ref="F185:F186"/>
    <mergeCell ref="I185:I186"/>
    <mergeCell ref="I169:I179"/>
    <mergeCell ref="C180:C181"/>
    <mergeCell ref="D180:D181"/>
    <mergeCell ref="E180:E181"/>
    <mergeCell ref="F180:F181"/>
    <mergeCell ref="I180:I181"/>
    <mergeCell ref="A169:A190"/>
    <mergeCell ref="B169:B190"/>
    <mergeCell ref="C169:C179"/>
    <mergeCell ref="D169:D179"/>
    <mergeCell ref="E169:E179"/>
    <mergeCell ref="F169:F179"/>
    <mergeCell ref="C182:C184"/>
    <mergeCell ref="D182:D184"/>
    <mergeCell ref="E182:E184"/>
    <mergeCell ref="F182:F184"/>
    <mergeCell ref="A160:W160"/>
    <mergeCell ref="A161:A168"/>
    <mergeCell ref="B161:B168"/>
    <mergeCell ref="C161:C168"/>
    <mergeCell ref="D161:D168"/>
    <mergeCell ref="E161:E168"/>
    <mergeCell ref="F161:F168"/>
    <mergeCell ref="I161:I162"/>
    <mergeCell ref="I165:I167"/>
    <mergeCell ref="I140:I141"/>
    <mergeCell ref="I143:I148"/>
    <mergeCell ref="I149:I154"/>
    <mergeCell ref="A156:A159"/>
    <mergeCell ref="B156:B159"/>
    <mergeCell ref="C156:C159"/>
    <mergeCell ref="D156:D159"/>
    <mergeCell ref="E156:E159"/>
    <mergeCell ref="F156:F159"/>
    <mergeCell ref="I158:I159"/>
    <mergeCell ref="A140:A155"/>
    <mergeCell ref="B140:B155"/>
    <mergeCell ref="C140:C155"/>
    <mergeCell ref="D140:D155"/>
    <mergeCell ref="E140:E155"/>
    <mergeCell ref="F140:F155"/>
    <mergeCell ref="I136:I137"/>
    <mergeCell ref="A138:A139"/>
    <mergeCell ref="B138:B139"/>
    <mergeCell ref="C138:C139"/>
    <mergeCell ref="D138:D139"/>
    <mergeCell ref="E138:E139"/>
    <mergeCell ref="F138:F139"/>
    <mergeCell ref="I138:I139"/>
    <mergeCell ref="I126:I127"/>
    <mergeCell ref="C129:C131"/>
    <mergeCell ref="D129:D131"/>
    <mergeCell ref="E129:E131"/>
    <mergeCell ref="F129:F131"/>
    <mergeCell ref="C132:C135"/>
    <mergeCell ref="D132:D135"/>
    <mergeCell ref="E132:E135"/>
    <mergeCell ref="F132:F135"/>
    <mergeCell ref="I132:I133"/>
    <mergeCell ref="A126:A137"/>
    <mergeCell ref="B126:B137"/>
    <mergeCell ref="C126:C128"/>
    <mergeCell ref="D126:D128"/>
    <mergeCell ref="E126:E128"/>
    <mergeCell ref="F126:F128"/>
    <mergeCell ref="C136:C137"/>
    <mergeCell ref="D136:D137"/>
    <mergeCell ref="E136:E137"/>
    <mergeCell ref="F136:F137"/>
    <mergeCell ref="I119:I120"/>
    <mergeCell ref="A121:W121"/>
    <mergeCell ref="A122:A125"/>
    <mergeCell ref="B122:B125"/>
    <mergeCell ref="C122:C125"/>
    <mergeCell ref="D122:D125"/>
    <mergeCell ref="E122:E125"/>
    <mergeCell ref="F122:F125"/>
    <mergeCell ref="I122:I125"/>
    <mergeCell ref="A119:A120"/>
    <mergeCell ref="B119:B120"/>
    <mergeCell ref="C119:C120"/>
    <mergeCell ref="D119:D120"/>
    <mergeCell ref="E119:E120"/>
    <mergeCell ref="F119:F120"/>
    <mergeCell ref="A114:W114"/>
    <mergeCell ref="A115:A118"/>
    <mergeCell ref="B115:B118"/>
    <mergeCell ref="C115:C118"/>
    <mergeCell ref="D115:D118"/>
    <mergeCell ref="E115:E118"/>
    <mergeCell ref="F115:F118"/>
    <mergeCell ref="I115:I118"/>
    <mergeCell ref="AS111:AS113"/>
    <mergeCell ref="AT111:AT113"/>
    <mergeCell ref="AU111:AU113"/>
    <mergeCell ref="AV111:AV113"/>
    <mergeCell ref="AW111:AW113"/>
    <mergeCell ref="Q112:Q113"/>
    <mergeCell ref="R112:R113"/>
    <mergeCell ref="S112:S113"/>
    <mergeCell ref="T112:T113"/>
    <mergeCell ref="AM111:AM113"/>
    <mergeCell ref="AN111:AN113"/>
    <mergeCell ref="AO111:AO113"/>
    <mergeCell ref="AP111:AP113"/>
    <mergeCell ref="AQ111:AQ113"/>
    <mergeCell ref="AR111:AR113"/>
    <mergeCell ref="AG111:AG113"/>
    <mergeCell ref="AH111:AH113"/>
    <mergeCell ref="AI111:AI113"/>
    <mergeCell ref="AJ111:AJ113"/>
    <mergeCell ref="AK111:AK113"/>
    <mergeCell ref="AL111:AL113"/>
    <mergeCell ref="AA111:AA113"/>
    <mergeCell ref="AB111:AB113"/>
    <mergeCell ref="AC111:AC113"/>
    <mergeCell ref="AD111:AD113"/>
    <mergeCell ref="AE111:AE113"/>
    <mergeCell ref="AF111:AF113"/>
    <mergeCell ref="V110:V113"/>
    <mergeCell ref="W110:W113"/>
    <mergeCell ref="X110:X113"/>
    <mergeCell ref="Y110:AW110"/>
    <mergeCell ref="AX110:AX113"/>
    <mergeCell ref="P111:P113"/>
    <mergeCell ref="Q111:S111"/>
    <mergeCell ref="U111:U113"/>
    <mergeCell ref="Y111:Y113"/>
    <mergeCell ref="Z111:Z113"/>
    <mergeCell ref="H110:H113"/>
    <mergeCell ref="I110:I113"/>
    <mergeCell ref="J110:J113"/>
    <mergeCell ref="K110:N112"/>
    <mergeCell ref="O110:O113"/>
    <mergeCell ref="P110:U110"/>
    <mergeCell ref="I100:I101"/>
    <mergeCell ref="A105:W105"/>
    <mergeCell ref="A106:W106"/>
    <mergeCell ref="A110:A113"/>
    <mergeCell ref="B110:B113"/>
    <mergeCell ref="C110:C113"/>
    <mergeCell ref="D110:D113"/>
    <mergeCell ref="E110:E113"/>
    <mergeCell ref="F110:F113"/>
    <mergeCell ref="G110:G113"/>
    <mergeCell ref="A100:A101"/>
    <mergeCell ref="B100:B101"/>
    <mergeCell ref="C100:C101"/>
    <mergeCell ref="D100:D101"/>
    <mergeCell ref="E100:E101"/>
    <mergeCell ref="F100:F101"/>
    <mergeCell ref="C96:C98"/>
    <mergeCell ref="D96:D98"/>
    <mergeCell ref="E96:E98"/>
    <mergeCell ref="F96:F98"/>
    <mergeCell ref="I96:I98"/>
    <mergeCell ref="A99:W99"/>
    <mergeCell ref="C89:C90"/>
    <mergeCell ref="D89:D90"/>
    <mergeCell ref="E89:E90"/>
    <mergeCell ref="F89:F90"/>
    <mergeCell ref="I89:I90"/>
    <mergeCell ref="C91:C95"/>
    <mergeCell ref="D91:D95"/>
    <mergeCell ref="E91:E95"/>
    <mergeCell ref="F91:F95"/>
    <mergeCell ref="I91:I95"/>
    <mergeCell ref="E81:E85"/>
    <mergeCell ref="F81:F85"/>
    <mergeCell ref="I81:I85"/>
    <mergeCell ref="C86:C88"/>
    <mergeCell ref="D86:D88"/>
    <mergeCell ref="E86:E88"/>
    <mergeCell ref="F86:F88"/>
    <mergeCell ref="I86:I88"/>
    <mergeCell ref="I72:I74"/>
    <mergeCell ref="A76:A98"/>
    <mergeCell ref="B76:B98"/>
    <mergeCell ref="C76:C80"/>
    <mergeCell ref="D76:D80"/>
    <mergeCell ref="E76:E80"/>
    <mergeCell ref="F76:F80"/>
    <mergeCell ref="I76:I80"/>
    <mergeCell ref="C81:C85"/>
    <mergeCell ref="D81:D85"/>
    <mergeCell ref="I61:I62"/>
    <mergeCell ref="A63:A75"/>
    <mergeCell ref="B63:B75"/>
    <mergeCell ref="C63:C75"/>
    <mergeCell ref="D63:D75"/>
    <mergeCell ref="E63:E71"/>
    <mergeCell ref="F63:F71"/>
    <mergeCell ref="I63:I71"/>
    <mergeCell ref="E72:E75"/>
    <mergeCell ref="F72:F75"/>
    <mergeCell ref="A61:A62"/>
    <mergeCell ref="B61:B62"/>
    <mergeCell ref="C61:C62"/>
    <mergeCell ref="D61:D62"/>
    <mergeCell ref="E61:E62"/>
    <mergeCell ref="F61:F62"/>
    <mergeCell ref="E48:E55"/>
    <mergeCell ref="F48:F55"/>
    <mergeCell ref="I48:I51"/>
    <mergeCell ref="I53:I55"/>
    <mergeCell ref="C56:C60"/>
    <mergeCell ref="D56:D60"/>
    <mergeCell ref="E56:E60"/>
    <mergeCell ref="F56:F60"/>
    <mergeCell ref="I56:I59"/>
    <mergeCell ref="A40:W40"/>
    <mergeCell ref="A41:A59"/>
    <mergeCell ref="B41:B59"/>
    <mergeCell ref="C41:C47"/>
    <mergeCell ref="D41:D47"/>
    <mergeCell ref="E41:E47"/>
    <mergeCell ref="F41:F47"/>
    <mergeCell ref="I41:I47"/>
    <mergeCell ref="C48:C55"/>
    <mergeCell ref="D48:D55"/>
    <mergeCell ref="C31:C35"/>
    <mergeCell ref="D31:D35"/>
    <mergeCell ref="E31:E35"/>
    <mergeCell ref="F31:F35"/>
    <mergeCell ref="I31:I35"/>
    <mergeCell ref="C36:C39"/>
    <mergeCell ref="D36:D39"/>
    <mergeCell ref="E36:E39"/>
    <mergeCell ref="F36:F39"/>
    <mergeCell ref="E24:E26"/>
    <mergeCell ref="F24:F26"/>
    <mergeCell ref="C27:C30"/>
    <mergeCell ref="D27:D30"/>
    <mergeCell ref="E27:E30"/>
    <mergeCell ref="F27:F30"/>
    <mergeCell ref="A20:W20"/>
    <mergeCell ref="A21:A39"/>
    <mergeCell ref="B21:B39"/>
    <mergeCell ref="C21:C23"/>
    <mergeCell ref="D21:D23"/>
    <mergeCell ref="E21:E23"/>
    <mergeCell ref="F21:F23"/>
    <mergeCell ref="I21:I22"/>
    <mergeCell ref="C24:C26"/>
    <mergeCell ref="D24:D26"/>
    <mergeCell ref="E16:E17"/>
    <mergeCell ref="F16:F17"/>
    <mergeCell ref="I16:I17"/>
    <mergeCell ref="C18:C19"/>
    <mergeCell ref="D18:D19"/>
    <mergeCell ref="E18:E19"/>
    <mergeCell ref="F18:F19"/>
    <mergeCell ref="I18:I19"/>
    <mergeCell ref="A11:W11"/>
    <mergeCell ref="A12:A19"/>
    <mergeCell ref="B12:B19"/>
    <mergeCell ref="C12:C15"/>
    <mergeCell ref="D12:D15"/>
    <mergeCell ref="E12:E15"/>
    <mergeCell ref="F12:F15"/>
    <mergeCell ref="I12:I15"/>
    <mergeCell ref="C16:C17"/>
    <mergeCell ref="D16:D17"/>
    <mergeCell ref="AT8:AT10"/>
    <mergeCell ref="AU8:AU10"/>
    <mergeCell ref="AV8:AV10"/>
    <mergeCell ref="AW8:AW10"/>
    <mergeCell ref="Q9:Q10"/>
    <mergeCell ref="R9:R10"/>
    <mergeCell ref="S9:S10"/>
    <mergeCell ref="T9:T10"/>
    <mergeCell ref="AN8:AN10"/>
    <mergeCell ref="AO8:AO10"/>
    <mergeCell ref="AP8:AP10"/>
    <mergeCell ref="AQ8:AQ10"/>
    <mergeCell ref="AR8:AR10"/>
    <mergeCell ref="AS8:AS10"/>
    <mergeCell ref="AH8:AH10"/>
    <mergeCell ref="AI8:AI10"/>
    <mergeCell ref="AJ8:AJ10"/>
    <mergeCell ref="AK8:AK10"/>
    <mergeCell ref="AL8:AL10"/>
    <mergeCell ref="AM8:AM10"/>
    <mergeCell ref="AB8:AB10"/>
    <mergeCell ref="AC8:AC10"/>
    <mergeCell ref="AD8:AD10"/>
    <mergeCell ref="AE8:AE10"/>
    <mergeCell ref="AF8:AF10"/>
    <mergeCell ref="AG8:AG10"/>
    <mergeCell ref="W7:W10"/>
    <mergeCell ref="X7:X10"/>
    <mergeCell ref="Y7:AW7"/>
    <mergeCell ref="AX7:AX10"/>
    <mergeCell ref="P8:P10"/>
    <mergeCell ref="Q8:S8"/>
    <mergeCell ref="U8:U10"/>
    <mergeCell ref="Y8:Y10"/>
    <mergeCell ref="Z8:Z10"/>
    <mergeCell ref="AA8:AA10"/>
    <mergeCell ref="I7:I10"/>
    <mergeCell ref="J7:J10"/>
    <mergeCell ref="K7:N9"/>
    <mergeCell ref="O7:O10"/>
    <mergeCell ref="P7:U7"/>
    <mergeCell ref="V7:V10"/>
    <mergeCell ref="A2:W2"/>
    <mergeCell ref="A3:W3"/>
    <mergeCell ref="A7:A10"/>
    <mergeCell ref="B7:B10"/>
    <mergeCell ref="C7:C10"/>
    <mergeCell ref="D7:D10"/>
    <mergeCell ref="E7:E10"/>
    <mergeCell ref="F7:F10"/>
    <mergeCell ref="G7:G10"/>
    <mergeCell ref="H7:H10"/>
  </mergeCells>
  <pageMargins left="0.31496062992125984" right="0.15748031496062992" top="0.27559055118110237" bottom="0.51181102362204722" header="0" footer="0"/>
  <pageSetup paperSize="9" scale="70" orientation="landscape" horizontalDpi="200" verticalDpi="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Y611"/>
  <sheetViews>
    <sheetView tabSelected="1" view="pageBreakPreview" topLeftCell="A13" zoomScaleSheetLayoutView="100" workbookViewId="0">
      <selection activeCell="F27" sqref="F27:F30"/>
    </sheetView>
  </sheetViews>
  <sheetFormatPr baseColWidth="10" defaultRowHeight="12.75" x14ac:dyDescent="0.2"/>
  <cols>
    <col min="1" max="1" width="5.85546875" style="1355" customWidth="1"/>
    <col min="2" max="2" width="12.5703125" style="3293" customWidth="1"/>
    <col min="3" max="3" width="7.7109375" style="3294" customWidth="1"/>
    <col min="4" max="4" width="25.5703125" style="3295" customWidth="1"/>
    <col min="5" max="5" width="8.28515625" style="3296" customWidth="1"/>
    <col min="6" max="6" width="45" style="3297" customWidth="1"/>
    <col min="7" max="7" width="6.140625" style="1361" customWidth="1"/>
    <col min="8" max="8" width="7.140625" style="1361" customWidth="1"/>
    <col min="9" max="9" width="37.28515625" style="1355" customWidth="1"/>
    <col min="10" max="10" width="8.28515625" style="1355" customWidth="1"/>
    <col min="11" max="11" width="9.140625" style="3180" customWidth="1"/>
    <col min="12" max="12" width="7" style="3180" customWidth="1"/>
    <col min="13" max="13" width="6.85546875" style="3180" customWidth="1"/>
    <col min="14" max="14" width="7.42578125" style="3180" customWidth="1"/>
    <col min="15" max="15" width="6.85546875" style="3180" customWidth="1"/>
    <col min="16" max="16" width="10.28515625" style="3181" customWidth="1"/>
    <col min="17" max="17" width="9" style="3181" customWidth="1"/>
    <col min="18" max="18" width="8.5703125" style="3181" customWidth="1"/>
    <col min="19" max="19" width="10.28515625" style="3181" customWidth="1"/>
    <col min="20" max="20" width="6.42578125" style="1355" customWidth="1"/>
    <col min="21" max="21" width="8.7109375" style="3181" customWidth="1"/>
    <col min="22" max="22" width="7.140625" style="1355" hidden="1" customWidth="1"/>
    <col min="23" max="23" width="9.140625" style="1355" customWidth="1"/>
    <col min="24" max="16384" width="11.42578125" style="1355"/>
  </cols>
  <sheetData>
    <row r="2" spans="1:23" x14ac:dyDescent="0.2">
      <c r="B2" s="3177" t="s">
        <v>0</v>
      </c>
      <c r="C2" s="3177"/>
      <c r="D2" s="3177"/>
      <c r="E2" s="3177"/>
      <c r="F2" s="3177"/>
      <c r="G2" s="3177"/>
      <c r="H2" s="3177"/>
      <c r="I2" s="3177"/>
      <c r="J2" s="3177"/>
      <c r="K2" s="3177"/>
      <c r="L2" s="3177"/>
      <c r="M2" s="3177"/>
      <c r="N2" s="3177"/>
      <c r="O2" s="3177"/>
      <c r="P2" s="3177"/>
      <c r="Q2" s="3177"/>
      <c r="R2" s="3177"/>
      <c r="S2" s="3177"/>
      <c r="T2" s="3177"/>
      <c r="U2" s="3177"/>
      <c r="V2" s="3177"/>
    </row>
    <row r="3" spans="1:23" x14ac:dyDescent="0.2">
      <c r="B3" s="3177" t="s">
        <v>244</v>
      </c>
      <c r="C3" s="3177"/>
      <c r="D3" s="3177"/>
      <c r="E3" s="3177"/>
      <c r="F3" s="3177"/>
      <c r="G3" s="3177"/>
      <c r="H3" s="3177"/>
      <c r="I3" s="3177"/>
      <c r="J3" s="3177"/>
      <c r="K3" s="3177"/>
      <c r="L3" s="3177"/>
      <c r="M3" s="3177"/>
      <c r="N3" s="3177"/>
      <c r="O3" s="3177"/>
      <c r="P3" s="3177"/>
      <c r="Q3" s="3177"/>
      <c r="R3" s="3177"/>
      <c r="S3" s="3177"/>
      <c r="T3" s="3177"/>
      <c r="U3" s="3177"/>
      <c r="V3" s="3177"/>
    </row>
    <row r="4" spans="1:23" x14ac:dyDescent="0.2">
      <c r="A4" s="3178" t="s">
        <v>3437</v>
      </c>
      <c r="B4" s="3178"/>
      <c r="C4" s="3178"/>
      <c r="D4" s="3178"/>
      <c r="E4" s="3178"/>
      <c r="F4" s="3178"/>
      <c r="G4" s="3179"/>
      <c r="H4" s="3179"/>
    </row>
    <row r="5" spans="1:23" ht="13.5" thickBot="1" x14ac:dyDescent="0.25">
      <c r="A5" s="3182" t="s">
        <v>3438</v>
      </c>
      <c r="B5" s="3182"/>
      <c r="C5" s="3182"/>
      <c r="D5" s="3182"/>
      <c r="E5" s="3182"/>
      <c r="F5" s="3182"/>
      <c r="G5" s="3182"/>
      <c r="H5" s="3179"/>
    </row>
    <row r="6" spans="1:23" ht="15.75" customHeight="1" thickBot="1" x14ac:dyDescent="0.25">
      <c r="A6" s="3183" t="s">
        <v>4</v>
      </c>
      <c r="B6" s="3184" t="s">
        <v>247</v>
      </c>
      <c r="C6" s="3185" t="s">
        <v>5</v>
      </c>
      <c r="D6" s="3186" t="s">
        <v>6</v>
      </c>
      <c r="E6" s="3185" t="s">
        <v>7</v>
      </c>
      <c r="F6" s="3185" t="s">
        <v>248</v>
      </c>
      <c r="G6" s="3183" t="s">
        <v>2025</v>
      </c>
      <c r="H6" s="3183" t="s">
        <v>249</v>
      </c>
      <c r="I6" s="3183" t="s">
        <v>250</v>
      </c>
      <c r="J6" s="3183" t="s">
        <v>11</v>
      </c>
      <c r="K6" s="3187" t="s">
        <v>251</v>
      </c>
      <c r="L6" s="3187" t="s">
        <v>252</v>
      </c>
      <c r="M6" s="3187"/>
      <c r="N6" s="3187"/>
      <c r="O6" s="3187"/>
      <c r="P6" s="3183" t="s">
        <v>253</v>
      </c>
      <c r="Q6" s="3183"/>
      <c r="R6" s="3183"/>
      <c r="S6" s="3183"/>
      <c r="T6" s="3183"/>
      <c r="U6" s="3183"/>
      <c r="V6" s="3183" t="s">
        <v>15</v>
      </c>
      <c r="W6" s="3183" t="s">
        <v>16</v>
      </c>
    </row>
    <row r="7" spans="1:23" ht="25.5" customHeight="1" thickBot="1" x14ac:dyDescent="0.25">
      <c r="A7" s="3183"/>
      <c r="B7" s="3184"/>
      <c r="C7" s="3185"/>
      <c r="D7" s="3186"/>
      <c r="E7" s="3185"/>
      <c r="F7" s="3185"/>
      <c r="G7" s="3183"/>
      <c r="H7" s="3183"/>
      <c r="I7" s="3183"/>
      <c r="J7" s="3183"/>
      <c r="K7" s="3187"/>
      <c r="L7" s="3187"/>
      <c r="M7" s="3187"/>
      <c r="N7" s="3187"/>
      <c r="O7" s="3187"/>
      <c r="P7" s="3188" t="s">
        <v>17</v>
      </c>
      <c r="Q7" s="3188" t="s">
        <v>18</v>
      </c>
      <c r="R7" s="3188" t="s">
        <v>19</v>
      </c>
      <c r="S7" s="3188" t="s">
        <v>254</v>
      </c>
      <c r="T7" s="3188" t="s">
        <v>21</v>
      </c>
      <c r="U7" s="3183" t="s">
        <v>255</v>
      </c>
      <c r="V7" s="3183"/>
      <c r="W7" s="3183"/>
    </row>
    <row r="8" spans="1:23" ht="23.25" customHeight="1" thickBot="1" x14ac:dyDescent="0.25">
      <c r="A8" s="3183"/>
      <c r="B8" s="3184"/>
      <c r="C8" s="3185"/>
      <c r="D8" s="3186"/>
      <c r="E8" s="3185"/>
      <c r="F8" s="3185"/>
      <c r="G8" s="3183"/>
      <c r="H8" s="3183"/>
      <c r="I8" s="3183"/>
      <c r="J8" s="3183"/>
      <c r="K8" s="3187"/>
      <c r="L8" s="3189" t="s">
        <v>23</v>
      </c>
      <c r="M8" s="3189" t="s">
        <v>24</v>
      </c>
      <c r="N8" s="3189" t="s">
        <v>25</v>
      </c>
      <c r="O8" s="3189" t="s">
        <v>26</v>
      </c>
      <c r="P8" s="3188" t="s">
        <v>256</v>
      </c>
      <c r="Q8" s="3188" t="s">
        <v>742</v>
      </c>
      <c r="R8" s="3188" t="s">
        <v>258</v>
      </c>
      <c r="S8" s="3188" t="s">
        <v>259</v>
      </c>
      <c r="T8" s="3190" t="s">
        <v>260</v>
      </c>
      <c r="U8" s="3183"/>
      <c r="V8" s="3183"/>
      <c r="W8" s="3183"/>
    </row>
    <row r="9" spans="1:23" ht="18.75" customHeight="1" thickBot="1" x14ac:dyDescent="0.25">
      <c r="A9" s="3191" t="s">
        <v>32</v>
      </c>
      <c r="B9" s="3191"/>
      <c r="C9" s="3191"/>
      <c r="D9" s="3191"/>
      <c r="E9" s="3191"/>
      <c r="F9" s="3191"/>
      <c r="G9" s="3191"/>
      <c r="H9" s="3191"/>
      <c r="I9" s="3191"/>
      <c r="J9" s="3191"/>
      <c r="K9" s="3191"/>
      <c r="L9" s="3191"/>
      <c r="M9" s="3191"/>
      <c r="N9" s="3191"/>
      <c r="O9" s="3191"/>
      <c r="P9" s="3191"/>
      <c r="Q9" s="3191"/>
      <c r="R9" s="3191"/>
      <c r="S9" s="3191"/>
      <c r="T9" s="3191"/>
      <c r="U9" s="3191"/>
      <c r="V9" s="3191"/>
      <c r="W9" s="3191"/>
    </row>
    <row r="10" spans="1:23" s="3202" customFormat="1" ht="33.75" customHeight="1" thickBot="1" x14ac:dyDescent="0.25">
      <c r="A10" s="3192" t="s">
        <v>33</v>
      </c>
      <c r="B10" s="3193" t="s">
        <v>34</v>
      </c>
      <c r="C10" s="3194">
        <v>3000001</v>
      </c>
      <c r="D10" s="3186" t="s">
        <v>35</v>
      </c>
      <c r="E10" s="3185">
        <v>5004426</v>
      </c>
      <c r="F10" s="3185" t="s">
        <v>2742</v>
      </c>
      <c r="G10" s="3183">
        <v>0.03</v>
      </c>
      <c r="H10" s="3183">
        <v>44276</v>
      </c>
      <c r="I10" s="3195" t="s">
        <v>2744</v>
      </c>
      <c r="J10" s="3190" t="s">
        <v>37</v>
      </c>
      <c r="K10" s="3196">
        <f>+L10+M10+N10+O10</f>
        <v>24</v>
      </c>
      <c r="L10" s="3196">
        <f>+L11+L12+L13</f>
        <v>6</v>
      </c>
      <c r="M10" s="3196">
        <f t="shared" ref="M10:T10" si="0">+M11+M12+M13</f>
        <v>6</v>
      </c>
      <c r="N10" s="3196">
        <f t="shared" si="0"/>
        <v>6</v>
      </c>
      <c r="O10" s="3196">
        <f t="shared" si="0"/>
        <v>6</v>
      </c>
      <c r="P10" s="3197">
        <f>+P11+P12</f>
        <v>195908.24</v>
      </c>
      <c r="Q10" s="3198">
        <f t="shared" si="0"/>
        <v>3000</v>
      </c>
      <c r="R10" s="3198">
        <f t="shared" si="0"/>
        <v>0</v>
      </c>
      <c r="S10" s="3198">
        <f t="shared" si="0"/>
        <v>1000</v>
      </c>
      <c r="T10" s="3199">
        <f t="shared" si="0"/>
        <v>0</v>
      </c>
      <c r="U10" s="3198">
        <f>+P10-Q10-R10-S10-T10</f>
        <v>191908.24</v>
      </c>
      <c r="V10" s="3200"/>
      <c r="W10" s="3201" t="s">
        <v>3439</v>
      </c>
    </row>
    <row r="11" spans="1:23" ht="18" customHeight="1" thickBot="1" x14ac:dyDescent="0.25">
      <c r="A11" s="3192"/>
      <c r="B11" s="3193"/>
      <c r="C11" s="3203"/>
      <c r="D11" s="3186"/>
      <c r="E11" s="3185"/>
      <c r="F11" s="3185"/>
      <c r="G11" s="3183"/>
      <c r="H11" s="3183"/>
      <c r="I11" s="3204" t="s">
        <v>3440</v>
      </c>
      <c r="J11" s="3205" t="s">
        <v>3441</v>
      </c>
      <c r="K11" s="3206">
        <f>+L11+M11+N11+O11</f>
        <v>12</v>
      </c>
      <c r="L11" s="3206">
        <v>3</v>
      </c>
      <c r="M11" s="3206">
        <v>3</v>
      </c>
      <c r="N11" s="3206">
        <v>3</v>
      </c>
      <c r="O11" s="3206">
        <v>3</v>
      </c>
      <c r="P11" s="3207">
        <v>103134.23999999999</v>
      </c>
      <c r="Q11" s="3208">
        <v>1000</v>
      </c>
      <c r="R11" s="3208">
        <v>0</v>
      </c>
      <c r="S11" s="3208">
        <v>0</v>
      </c>
      <c r="T11" s="3209">
        <v>0</v>
      </c>
      <c r="U11" s="3198">
        <f>+P11-Q11-R11-S11-T11</f>
        <v>102134.23999999999</v>
      </c>
      <c r="V11" s="3210"/>
      <c r="W11" s="3201" t="s">
        <v>3439</v>
      </c>
    </row>
    <row r="12" spans="1:23" ht="19.5" customHeight="1" thickBot="1" x14ac:dyDescent="0.25">
      <c r="A12" s="3192"/>
      <c r="B12" s="3193"/>
      <c r="C12" s="3203"/>
      <c r="D12" s="3186"/>
      <c r="E12" s="3185"/>
      <c r="F12" s="3185"/>
      <c r="G12" s="3183"/>
      <c r="H12" s="3183"/>
      <c r="I12" s="3204" t="s">
        <v>3442</v>
      </c>
      <c r="J12" s="3205" t="s">
        <v>3441</v>
      </c>
      <c r="K12" s="3206">
        <f t="shared" ref="K12:K16" si="1">+L12+M12+N12+O12</f>
        <v>10</v>
      </c>
      <c r="L12" s="3206">
        <v>2</v>
      </c>
      <c r="M12" s="3206">
        <v>3</v>
      </c>
      <c r="N12" s="3206">
        <v>2</v>
      </c>
      <c r="O12" s="3206">
        <v>3</v>
      </c>
      <c r="P12" s="3207">
        <v>92774</v>
      </c>
      <c r="Q12" s="3208">
        <v>1000</v>
      </c>
      <c r="R12" s="3208">
        <v>0</v>
      </c>
      <c r="S12" s="3208">
        <v>0</v>
      </c>
      <c r="T12" s="3209">
        <v>0</v>
      </c>
      <c r="U12" s="3198">
        <f t="shared" ref="U12:U16" si="2">+P12-Q12-R12-S12-T12</f>
        <v>91774</v>
      </c>
      <c r="V12" s="3210"/>
      <c r="W12" s="3201" t="s">
        <v>3439</v>
      </c>
    </row>
    <row r="13" spans="1:23" ht="27" customHeight="1" thickBot="1" x14ac:dyDescent="0.25">
      <c r="A13" s="3192"/>
      <c r="B13" s="3193"/>
      <c r="C13" s="3211"/>
      <c r="D13" s="3186"/>
      <c r="E13" s="3185"/>
      <c r="F13" s="3185"/>
      <c r="G13" s="3183"/>
      <c r="H13" s="3183"/>
      <c r="I13" s="3204" t="s">
        <v>39</v>
      </c>
      <c r="J13" s="3205" t="s">
        <v>3441</v>
      </c>
      <c r="K13" s="3206">
        <f t="shared" si="1"/>
        <v>2</v>
      </c>
      <c r="L13" s="3206">
        <v>1</v>
      </c>
      <c r="M13" s="3206">
        <v>0</v>
      </c>
      <c r="N13" s="3206">
        <v>1</v>
      </c>
      <c r="O13" s="3206">
        <v>0</v>
      </c>
      <c r="P13" s="3208"/>
      <c r="Q13" s="3208">
        <v>1000</v>
      </c>
      <c r="R13" s="3208">
        <v>0</v>
      </c>
      <c r="S13" s="3208">
        <v>1000</v>
      </c>
      <c r="T13" s="3209">
        <v>0</v>
      </c>
      <c r="U13" s="3198">
        <f t="shared" si="2"/>
        <v>-2000</v>
      </c>
      <c r="V13" s="3210"/>
      <c r="W13" s="3201" t="s">
        <v>3439</v>
      </c>
    </row>
    <row r="14" spans="1:23" s="3202" customFormat="1" ht="40.5" customHeight="1" thickBot="1" x14ac:dyDescent="0.25">
      <c r="A14" s="3192"/>
      <c r="B14" s="3193"/>
      <c r="C14" s="3194">
        <v>3000001</v>
      </c>
      <c r="D14" s="3186" t="s">
        <v>35</v>
      </c>
      <c r="E14" s="3212">
        <v>5004424</v>
      </c>
      <c r="F14" s="3185" t="s">
        <v>2752</v>
      </c>
      <c r="G14" s="3183">
        <v>0.01</v>
      </c>
      <c r="H14" s="3183">
        <v>33244</v>
      </c>
      <c r="I14" s="3195" t="s">
        <v>2754</v>
      </c>
      <c r="J14" s="3190" t="s">
        <v>37</v>
      </c>
      <c r="K14" s="3196">
        <f>+L14+M14+N14+O14</f>
        <v>16</v>
      </c>
      <c r="L14" s="3196">
        <f>+L15+L16</f>
        <v>3</v>
      </c>
      <c r="M14" s="3196">
        <f>+M15+M16</f>
        <v>5</v>
      </c>
      <c r="N14" s="3196">
        <f>+N15+N16</f>
        <v>3</v>
      </c>
      <c r="O14" s="3196">
        <f>+O15+O16</f>
        <v>5</v>
      </c>
      <c r="P14" s="3213">
        <f>+P15+P16</f>
        <v>861103.05</v>
      </c>
      <c r="Q14" s="3214">
        <f>+Q15</f>
        <v>50495</v>
      </c>
      <c r="R14" s="3214"/>
      <c r="S14" s="3214">
        <f>+S15</f>
        <v>1000</v>
      </c>
      <c r="T14" s="3215"/>
      <c r="U14" s="3198">
        <f t="shared" si="2"/>
        <v>809608.05</v>
      </c>
      <c r="V14" s="3215"/>
      <c r="W14" s="3201" t="s">
        <v>3439</v>
      </c>
    </row>
    <row r="15" spans="1:23" ht="24" customHeight="1" thickBot="1" x14ac:dyDescent="0.25">
      <c r="A15" s="3192"/>
      <c r="B15" s="3193"/>
      <c r="C15" s="3203"/>
      <c r="D15" s="3186"/>
      <c r="E15" s="3212"/>
      <c r="F15" s="3185"/>
      <c r="G15" s="3183"/>
      <c r="H15" s="3183"/>
      <c r="I15" s="3216" t="s">
        <v>42</v>
      </c>
      <c r="J15" s="3217"/>
      <c r="K15" s="3206">
        <f>+L15+M15+N15+O15</f>
        <v>12</v>
      </c>
      <c r="L15" s="3206">
        <v>3</v>
      </c>
      <c r="M15" s="3206">
        <v>3</v>
      </c>
      <c r="N15" s="3206">
        <v>3</v>
      </c>
      <c r="O15" s="3206">
        <v>3</v>
      </c>
      <c r="P15" s="3218">
        <v>557396.99</v>
      </c>
      <c r="Q15" s="3219">
        <v>50495</v>
      </c>
      <c r="R15" s="3219"/>
      <c r="S15" s="3219">
        <v>1000</v>
      </c>
      <c r="T15" s="3210"/>
      <c r="U15" s="3198">
        <f t="shared" si="2"/>
        <v>505901.99</v>
      </c>
      <c r="V15" s="3210"/>
      <c r="W15" s="3201" t="s">
        <v>3439</v>
      </c>
    </row>
    <row r="16" spans="1:23" ht="17.25" customHeight="1" thickBot="1" x14ac:dyDescent="0.25">
      <c r="A16" s="3192"/>
      <c r="B16" s="3193"/>
      <c r="C16" s="3211"/>
      <c r="D16" s="3186"/>
      <c r="E16" s="3212"/>
      <c r="F16" s="3185"/>
      <c r="G16" s="3183"/>
      <c r="H16" s="3183"/>
      <c r="I16" s="3216" t="s">
        <v>48</v>
      </c>
      <c r="J16" s="3217"/>
      <c r="K16" s="3206">
        <f t="shared" si="1"/>
        <v>4</v>
      </c>
      <c r="L16" s="3220">
        <v>0</v>
      </c>
      <c r="M16" s="3220">
        <v>2</v>
      </c>
      <c r="N16" s="3220">
        <v>0</v>
      </c>
      <c r="O16" s="3220">
        <v>2</v>
      </c>
      <c r="P16" s="3218">
        <v>303706.06</v>
      </c>
      <c r="Q16" s="3219"/>
      <c r="R16" s="3219"/>
      <c r="S16" s="3219"/>
      <c r="T16" s="3210"/>
      <c r="U16" s="3198">
        <f t="shared" si="2"/>
        <v>303706.06</v>
      </c>
      <c r="V16" s="3210"/>
      <c r="W16" s="3201" t="s">
        <v>3439</v>
      </c>
    </row>
    <row r="17" spans="1:23" s="3202" customFormat="1" ht="29.25" customHeight="1" thickBot="1" x14ac:dyDescent="0.25">
      <c r="A17" s="3192"/>
      <c r="B17" s="3193"/>
      <c r="C17" s="3194">
        <v>3000001</v>
      </c>
      <c r="D17" s="3186" t="s">
        <v>35</v>
      </c>
      <c r="E17" s="3212">
        <v>5004425</v>
      </c>
      <c r="F17" s="3185" t="s">
        <v>49</v>
      </c>
      <c r="G17" s="3183">
        <v>0.02</v>
      </c>
      <c r="H17" s="3183">
        <v>33247</v>
      </c>
      <c r="I17" s="3195" t="s">
        <v>49</v>
      </c>
      <c r="J17" s="3190" t="s">
        <v>50</v>
      </c>
      <c r="K17" s="3196">
        <f>+L17+M17+N17+O17</f>
        <v>2</v>
      </c>
      <c r="L17" s="3196">
        <f t="shared" ref="L17:P17" si="3">+L18</f>
        <v>0</v>
      </c>
      <c r="M17" s="3196">
        <f t="shared" si="3"/>
        <v>0</v>
      </c>
      <c r="N17" s="3196">
        <f t="shared" si="3"/>
        <v>1</v>
      </c>
      <c r="O17" s="3196">
        <f t="shared" si="3"/>
        <v>1</v>
      </c>
      <c r="P17" s="3221">
        <f t="shared" si="3"/>
        <v>95832.34</v>
      </c>
      <c r="Q17" s="3214">
        <f>+Q18</f>
        <v>1000</v>
      </c>
      <c r="R17" s="3214"/>
      <c r="S17" s="3214">
        <f>+S18</f>
        <v>1000</v>
      </c>
      <c r="T17" s="3215"/>
      <c r="U17" s="3198">
        <f>+P17-Q17-R17-S17-T17</f>
        <v>93832.34</v>
      </c>
      <c r="V17" s="3215"/>
      <c r="W17" s="3201" t="s">
        <v>3439</v>
      </c>
    </row>
    <row r="18" spans="1:23" ht="42.75" customHeight="1" thickBot="1" x14ac:dyDescent="0.25">
      <c r="A18" s="3192"/>
      <c r="B18" s="3193"/>
      <c r="C18" s="3211"/>
      <c r="D18" s="3186"/>
      <c r="E18" s="3212"/>
      <c r="F18" s="3185"/>
      <c r="G18" s="3183"/>
      <c r="H18" s="3183"/>
      <c r="I18" s="3216" t="s">
        <v>51</v>
      </c>
      <c r="J18" s="3217"/>
      <c r="K18" s="3206">
        <f>+L18+M18+N18+O18</f>
        <v>2</v>
      </c>
      <c r="L18" s="3220">
        <v>0</v>
      </c>
      <c r="M18" s="3220">
        <v>0</v>
      </c>
      <c r="N18" s="3220">
        <v>1</v>
      </c>
      <c r="O18" s="3220">
        <v>1</v>
      </c>
      <c r="P18" s="3207">
        <v>95832.34</v>
      </c>
      <c r="Q18" s="3219">
        <v>1000</v>
      </c>
      <c r="R18" s="3219"/>
      <c r="S18" s="3219">
        <v>1000</v>
      </c>
      <c r="T18" s="3210"/>
      <c r="U18" s="3198">
        <f>+P18-Q18-R18-S18-T18</f>
        <v>93832.34</v>
      </c>
      <c r="V18" s="3210"/>
      <c r="W18" s="3201" t="s">
        <v>3439</v>
      </c>
    </row>
    <row r="19" spans="1:23" ht="24" customHeight="1" thickBot="1" x14ac:dyDescent="0.25">
      <c r="A19" s="3191" t="s">
        <v>52</v>
      </c>
      <c r="B19" s="3191"/>
      <c r="C19" s="3191"/>
      <c r="D19" s="3191"/>
      <c r="E19" s="3191"/>
      <c r="F19" s="3191"/>
      <c r="G19" s="3191"/>
      <c r="H19" s="3191"/>
      <c r="I19" s="3191"/>
      <c r="J19" s="3191"/>
      <c r="K19" s="3222"/>
      <c r="L19" s="3222"/>
      <c r="M19" s="3222"/>
      <c r="N19" s="3222"/>
      <c r="O19" s="3222"/>
      <c r="P19" s="3223"/>
      <c r="Q19" s="3223"/>
      <c r="R19" s="3223"/>
      <c r="S19" s="3223"/>
      <c r="T19" s="3222"/>
      <c r="U19" s="3223"/>
      <c r="V19" s="3222"/>
      <c r="W19" s="3201" t="s">
        <v>3439</v>
      </c>
    </row>
    <row r="20" spans="1:23" ht="26.25" customHeight="1" thickBot="1" x14ac:dyDescent="0.25">
      <c r="A20" s="3224" t="s">
        <v>53</v>
      </c>
      <c r="B20" s="3225" t="s">
        <v>54</v>
      </c>
      <c r="C20" s="3194">
        <v>3033248</v>
      </c>
      <c r="D20" s="3226" t="s">
        <v>55</v>
      </c>
      <c r="E20" s="3212">
        <v>5000011</v>
      </c>
      <c r="F20" s="3227" t="s">
        <v>56</v>
      </c>
      <c r="G20" s="3228" t="s">
        <v>3443</v>
      </c>
      <c r="H20" s="3228" t="s">
        <v>3444</v>
      </c>
      <c r="I20" s="3229" t="s">
        <v>55</v>
      </c>
      <c r="J20" s="3217" t="s">
        <v>57</v>
      </c>
      <c r="K20" s="3206">
        <f>+L20+M20+N20+O20</f>
        <v>29</v>
      </c>
      <c r="L20" s="3196">
        <f>+L21</f>
        <v>6</v>
      </c>
      <c r="M20" s="3196">
        <f>+M21</f>
        <v>7</v>
      </c>
      <c r="N20" s="3196">
        <f>+N21</f>
        <v>8</v>
      </c>
      <c r="O20" s="3196">
        <f>+O21</f>
        <v>8</v>
      </c>
      <c r="P20" s="3207">
        <f>+P21+P22</f>
        <v>354735.16000000015</v>
      </c>
      <c r="Q20" s="3196">
        <f>+Q21</f>
        <v>1500</v>
      </c>
      <c r="R20" s="3230"/>
      <c r="S20" s="3196">
        <f>+S21</f>
        <v>500</v>
      </c>
      <c r="T20" s="3231"/>
      <c r="U20" s="3198">
        <f t="shared" ref="U20:U35" si="4">+P20-Q20-R20-S20-T20</f>
        <v>352735.16000000015</v>
      </c>
      <c r="V20" s="3231"/>
      <c r="W20" s="3201" t="s">
        <v>3439</v>
      </c>
    </row>
    <row r="21" spans="1:23" ht="25.5" customHeight="1" thickBot="1" x14ac:dyDescent="0.25">
      <c r="A21" s="3224"/>
      <c r="B21" s="3225"/>
      <c r="C21" s="3203"/>
      <c r="D21" s="3232"/>
      <c r="E21" s="3212"/>
      <c r="F21" s="3227"/>
      <c r="G21" s="3228"/>
      <c r="H21" s="3228"/>
      <c r="I21" s="3216" t="s">
        <v>59</v>
      </c>
      <c r="J21" s="3217"/>
      <c r="K21" s="3220">
        <f>+L21+M21+N21+O21</f>
        <v>29</v>
      </c>
      <c r="L21" s="3220">
        <v>6</v>
      </c>
      <c r="M21" s="3220">
        <v>7</v>
      </c>
      <c r="N21" s="3220">
        <v>8</v>
      </c>
      <c r="O21" s="3220">
        <v>8</v>
      </c>
      <c r="P21" s="3207">
        <v>255152.10000000018</v>
      </c>
      <c r="Q21" s="3196">
        <v>1500</v>
      </c>
      <c r="R21" s="3196"/>
      <c r="S21" s="3207">
        <v>500</v>
      </c>
      <c r="T21" s="3231"/>
      <c r="U21" s="3198">
        <f t="shared" si="4"/>
        <v>253152.10000000018</v>
      </c>
      <c r="V21" s="3231"/>
      <c r="W21" s="3201" t="s">
        <v>3439</v>
      </c>
    </row>
    <row r="22" spans="1:23" ht="24.75" customHeight="1" thickBot="1" x14ac:dyDescent="0.25">
      <c r="A22" s="3224"/>
      <c r="B22" s="3225"/>
      <c r="C22" s="3211"/>
      <c r="D22" s="3233"/>
      <c r="E22" s="3212"/>
      <c r="F22" s="3227"/>
      <c r="G22" s="3228"/>
      <c r="H22" s="3228"/>
      <c r="I22" s="3216" t="s">
        <v>61</v>
      </c>
      <c r="J22" s="3217"/>
      <c r="K22" s="3220">
        <f>+L22+M22+N22+O22</f>
        <v>29</v>
      </c>
      <c r="L22" s="3220">
        <v>6</v>
      </c>
      <c r="M22" s="3220">
        <v>7</v>
      </c>
      <c r="N22" s="3220">
        <v>8</v>
      </c>
      <c r="O22" s="3220">
        <v>8</v>
      </c>
      <c r="P22" s="3207">
        <v>99583.06</v>
      </c>
      <c r="Q22" s="3220"/>
      <c r="R22" s="3220"/>
      <c r="S22" s="3230"/>
      <c r="T22" s="3231"/>
      <c r="U22" s="3198">
        <f t="shared" si="4"/>
        <v>99583.06</v>
      </c>
      <c r="V22" s="3231"/>
      <c r="W22" s="3201" t="s">
        <v>3439</v>
      </c>
    </row>
    <row r="23" spans="1:23" s="3202" customFormat="1" ht="34.5" customHeight="1" thickBot="1" x14ac:dyDescent="0.25">
      <c r="A23" s="3224"/>
      <c r="B23" s="3225"/>
      <c r="C23" s="3194">
        <v>3033249</v>
      </c>
      <c r="D23" s="3226" t="s">
        <v>62</v>
      </c>
      <c r="E23" s="3234">
        <v>5000012</v>
      </c>
      <c r="F23" s="3227" t="s">
        <v>63</v>
      </c>
      <c r="G23" s="3228" t="s">
        <v>3445</v>
      </c>
      <c r="H23" s="3228" t="s">
        <v>3446</v>
      </c>
      <c r="I23" s="3229" t="s">
        <v>62</v>
      </c>
      <c r="J23" s="3190" t="s">
        <v>64</v>
      </c>
      <c r="K23" s="3235">
        <f>+L23+M23+N23+O23</f>
        <v>590</v>
      </c>
      <c r="L23" s="3196">
        <f>+L24</f>
        <v>147</v>
      </c>
      <c r="M23" s="3196">
        <f>+M24</f>
        <v>147</v>
      </c>
      <c r="N23" s="3196">
        <f>+N24</f>
        <v>148</v>
      </c>
      <c r="O23" s="3196">
        <f>+O24</f>
        <v>148</v>
      </c>
      <c r="P23" s="3213">
        <f>+P24+P25</f>
        <v>633684.69000000041</v>
      </c>
      <c r="Q23" s="3196">
        <f>+Q24+Q25+Q26</f>
        <v>26345</v>
      </c>
      <c r="R23" s="3236"/>
      <c r="S23" s="3196">
        <f>+S24+S25+S26</f>
        <v>500</v>
      </c>
      <c r="T23" s="3237"/>
      <c r="U23" s="3198">
        <f t="shared" si="4"/>
        <v>606839.69000000041</v>
      </c>
      <c r="V23" s="3237"/>
      <c r="W23" s="3201" t="s">
        <v>3439</v>
      </c>
    </row>
    <row r="24" spans="1:23" ht="17.25" thickBot="1" x14ac:dyDescent="0.25">
      <c r="A24" s="3224"/>
      <c r="B24" s="3225"/>
      <c r="C24" s="3203"/>
      <c r="D24" s="3232"/>
      <c r="E24" s="3234"/>
      <c r="F24" s="3227"/>
      <c r="G24" s="3228"/>
      <c r="H24" s="3228"/>
      <c r="I24" s="3216" t="s">
        <v>3447</v>
      </c>
      <c r="J24" s="3217"/>
      <c r="K24" s="3220">
        <f t="shared" ref="K24:K32" si="5">+L24+M24+N24+O24</f>
        <v>590</v>
      </c>
      <c r="L24" s="3220">
        <v>147</v>
      </c>
      <c r="M24" s="3220">
        <v>147</v>
      </c>
      <c r="N24" s="3220">
        <v>148</v>
      </c>
      <c r="O24" s="3220">
        <v>148</v>
      </c>
      <c r="P24" s="3207">
        <v>260205.59999999998</v>
      </c>
      <c r="Q24" s="3196">
        <v>8781</v>
      </c>
      <c r="R24" s="3230"/>
      <c r="S24" s="3207">
        <v>500</v>
      </c>
      <c r="T24" s="3231"/>
      <c r="U24" s="3198">
        <f t="shared" si="4"/>
        <v>250924.59999999998</v>
      </c>
      <c r="V24" s="3231"/>
      <c r="W24" s="3201" t="s">
        <v>3439</v>
      </c>
    </row>
    <row r="25" spans="1:23" ht="33" customHeight="1" thickBot="1" x14ac:dyDescent="0.25">
      <c r="A25" s="3224"/>
      <c r="B25" s="3225"/>
      <c r="C25" s="3203"/>
      <c r="D25" s="3232"/>
      <c r="E25" s="3234"/>
      <c r="F25" s="3227"/>
      <c r="G25" s="3228"/>
      <c r="H25" s="3228"/>
      <c r="I25" s="3216" t="s">
        <v>69</v>
      </c>
      <c r="J25" s="3217"/>
      <c r="K25" s="3220">
        <f t="shared" si="5"/>
        <v>677</v>
      </c>
      <c r="L25" s="3220">
        <v>169</v>
      </c>
      <c r="M25" s="3220">
        <v>169</v>
      </c>
      <c r="N25" s="3220">
        <v>169</v>
      </c>
      <c r="O25" s="3220">
        <v>170</v>
      </c>
      <c r="P25" s="3207">
        <v>373479.09000000037</v>
      </c>
      <c r="Q25" s="3196">
        <v>8782</v>
      </c>
      <c r="R25" s="3230"/>
      <c r="S25" s="3230"/>
      <c r="T25" s="3231"/>
      <c r="U25" s="3198">
        <f t="shared" si="4"/>
        <v>364697.09000000037</v>
      </c>
      <c r="V25" s="3231"/>
      <c r="W25" s="3201" t="s">
        <v>3439</v>
      </c>
    </row>
    <row r="26" spans="1:23" ht="24" customHeight="1" thickBot="1" x14ac:dyDescent="0.25">
      <c r="A26" s="3224"/>
      <c r="B26" s="3225"/>
      <c r="C26" s="3211"/>
      <c r="D26" s="3233"/>
      <c r="E26" s="3234"/>
      <c r="F26" s="3227"/>
      <c r="G26" s="3228"/>
      <c r="H26" s="3228"/>
      <c r="I26" s="3216" t="s">
        <v>70</v>
      </c>
      <c r="J26" s="3217"/>
      <c r="K26" s="3220">
        <f t="shared" si="5"/>
        <v>0</v>
      </c>
      <c r="L26" s="3220"/>
      <c r="M26" s="3220"/>
      <c r="N26" s="3220"/>
      <c r="O26" s="3220"/>
      <c r="P26" s="3230"/>
      <c r="Q26" s="3196">
        <v>8782</v>
      </c>
      <c r="R26" s="3230"/>
      <c r="S26" s="3230"/>
      <c r="T26" s="3231"/>
      <c r="U26" s="3198">
        <f t="shared" si="4"/>
        <v>-8782</v>
      </c>
      <c r="V26" s="3231"/>
      <c r="W26" s="3201" t="s">
        <v>3439</v>
      </c>
    </row>
    <row r="27" spans="1:23" s="3202" customFormat="1" ht="45.75" customHeight="1" thickBot="1" x14ac:dyDescent="0.25">
      <c r="A27" s="3224"/>
      <c r="B27" s="3225"/>
      <c r="C27" s="3212">
        <v>3033250</v>
      </c>
      <c r="D27" s="3238" t="s">
        <v>71</v>
      </c>
      <c r="E27" s="3234">
        <v>5000013</v>
      </c>
      <c r="F27" s="3227" t="s">
        <v>72</v>
      </c>
      <c r="G27" s="3228" t="s">
        <v>2538</v>
      </c>
      <c r="H27" s="3228" t="s">
        <v>3448</v>
      </c>
      <c r="I27" s="3229" t="s">
        <v>71</v>
      </c>
      <c r="J27" s="3190" t="s">
        <v>73</v>
      </c>
      <c r="K27" s="3235">
        <f>+L27+M27+N27+O27</f>
        <v>359</v>
      </c>
      <c r="L27" s="3196">
        <f>+L28</f>
        <v>89</v>
      </c>
      <c r="M27" s="3196">
        <f>+M28</f>
        <v>90</v>
      </c>
      <c r="N27" s="3196">
        <f>+N28</f>
        <v>90</v>
      </c>
      <c r="O27" s="3196">
        <f>+O28</f>
        <v>90</v>
      </c>
      <c r="P27" s="3213">
        <f>+P28+P29+P30</f>
        <v>314052.69999999995</v>
      </c>
      <c r="Q27" s="3196">
        <f>+Q29+Q28</f>
        <v>8433</v>
      </c>
      <c r="R27" s="3236"/>
      <c r="S27" s="3239">
        <f>+S29+S28</f>
        <v>20000</v>
      </c>
      <c r="T27" s="3237"/>
      <c r="U27" s="3198">
        <f>+P27-Q27-R27-S28-T27</f>
        <v>285619.69999999995</v>
      </c>
      <c r="V27" s="3237"/>
      <c r="W27" s="3201" t="s">
        <v>3439</v>
      </c>
    </row>
    <row r="28" spans="1:23" ht="26.25" customHeight="1" thickBot="1" x14ac:dyDescent="0.25">
      <c r="A28" s="3224"/>
      <c r="B28" s="3225"/>
      <c r="C28" s="3212"/>
      <c r="D28" s="3238"/>
      <c r="E28" s="3234"/>
      <c r="F28" s="3227"/>
      <c r="G28" s="3228"/>
      <c r="H28" s="3228"/>
      <c r="I28" s="3216" t="s">
        <v>75</v>
      </c>
      <c r="J28" s="3217"/>
      <c r="K28" s="3220">
        <f>+L28+M28+N28+O28</f>
        <v>359</v>
      </c>
      <c r="L28" s="3220">
        <v>89</v>
      </c>
      <c r="M28" s="3220">
        <v>90</v>
      </c>
      <c r="N28" s="3220">
        <v>90</v>
      </c>
      <c r="O28" s="3220">
        <v>90</v>
      </c>
      <c r="P28" s="3207">
        <v>254418.86</v>
      </c>
      <c r="Q28" s="3196">
        <v>4216</v>
      </c>
      <c r="R28" s="3230"/>
      <c r="S28" s="3207">
        <v>20000</v>
      </c>
      <c r="T28" s="3231"/>
      <c r="U28" s="3198" t="e">
        <f>+P28-Q28-R28-#REF!-T28</f>
        <v>#REF!</v>
      </c>
      <c r="V28" s="3231"/>
      <c r="W28" s="3201" t="s">
        <v>3439</v>
      </c>
    </row>
    <row r="29" spans="1:23" ht="38.25" customHeight="1" thickBot="1" x14ac:dyDescent="0.25">
      <c r="A29" s="3224"/>
      <c r="B29" s="3225"/>
      <c r="C29" s="3212"/>
      <c r="D29" s="3238"/>
      <c r="E29" s="3234"/>
      <c r="F29" s="3227"/>
      <c r="G29" s="3228"/>
      <c r="H29" s="3228"/>
      <c r="I29" s="3216" t="s">
        <v>77</v>
      </c>
      <c r="J29" s="3217"/>
      <c r="K29" s="3220">
        <f t="shared" si="5"/>
        <v>739</v>
      </c>
      <c r="L29" s="3220">
        <v>184</v>
      </c>
      <c r="M29" s="3220">
        <v>185</v>
      </c>
      <c r="N29" s="3220">
        <v>185</v>
      </c>
      <c r="O29" s="3220">
        <v>185</v>
      </c>
      <c r="P29" s="3207">
        <v>25261.97</v>
      </c>
      <c r="Q29" s="3196">
        <v>4217</v>
      </c>
      <c r="R29" s="3230"/>
      <c r="S29" s="3230"/>
      <c r="T29" s="3231"/>
      <c r="U29" s="3198">
        <f t="shared" si="4"/>
        <v>21044.97</v>
      </c>
      <c r="V29" s="3231"/>
      <c r="W29" s="3201" t="s">
        <v>3439</v>
      </c>
    </row>
    <row r="30" spans="1:23" ht="38.25" customHeight="1" thickBot="1" x14ac:dyDescent="0.25">
      <c r="A30" s="3224"/>
      <c r="B30" s="3225"/>
      <c r="C30" s="3212"/>
      <c r="D30" s="3238"/>
      <c r="E30" s="3234"/>
      <c r="F30" s="3227"/>
      <c r="G30" s="3228"/>
      <c r="H30" s="3228"/>
      <c r="I30" s="3216" t="s">
        <v>3449</v>
      </c>
      <c r="J30" s="3217"/>
      <c r="K30" s="3220">
        <f t="shared" si="5"/>
        <v>359</v>
      </c>
      <c r="L30" s="3220">
        <v>89</v>
      </c>
      <c r="M30" s="3220">
        <v>90</v>
      </c>
      <c r="N30" s="3220">
        <v>90</v>
      </c>
      <c r="O30" s="3220">
        <v>90</v>
      </c>
      <c r="P30" s="3207">
        <v>34371.870000000003</v>
      </c>
      <c r="Q30" s="3196"/>
      <c r="R30" s="3230"/>
      <c r="S30" s="3230"/>
      <c r="T30" s="3231"/>
      <c r="U30" s="3198">
        <f t="shared" si="4"/>
        <v>34371.870000000003</v>
      </c>
      <c r="V30" s="3231"/>
      <c r="W30" s="3201" t="s">
        <v>3439</v>
      </c>
    </row>
    <row r="31" spans="1:23" s="3202" customFormat="1" ht="51" customHeight="1" thickBot="1" x14ac:dyDescent="0.25">
      <c r="A31" s="3224"/>
      <c r="B31" s="3225"/>
      <c r="C31" s="3212">
        <v>3033251</v>
      </c>
      <c r="D31" s="3238" t="s">
        <v>80</v>
      </c>
      <c r="E31" s="3234">
        <v>5000014</v>
      </c>
      <c r="F31" s="3227" t="s">
        <v>81</v>
      </c>
      <c r="G31" s="3228" t="s">
        <v>2532</v>
      </c>
      <c r="H31" s="3228" t="s">
        <v>3450</v>
      </c>
      <c r="I31" s="3229" t="s">
        <v>3451</v>
      </c>
      <c r="J31" s="3190" t="s">
        <v>82</v>
      </c>
      <c r="K31" s="3235">
        <f>+L31+M31+N31+O31</f>
        <v>15345</v>
      </c>
      <c r="L31" s="3196">
        <f>+L33</f>
        <v>3835</v>
      </c>
      <c r="M31" s="3196">
        <f>+M33</f>
        <v>3836</v>
      </c>
      <c r="N31" s="3196">
        <f>+N33</f>
        <v>3837</v>
      </c>
      <c r="O31" s="3196">
        <f>+O33</f>
        <v>3837</v>
      </c>
      <c r="P31" s="3240">
        <f>+P32+P33+P34+P35</f>
        <v>315982.50999999995</v>
      </c>
      <c r="Q31" s="3196">
        <f>+Q33</f>
        <v>87635</v>
      </c>
      <c r="R31" s="3236"/>
      <c r="S31" s="3236"/>
      <c r="T31" s="3237"/>
      <c r="U31" s="3198">
        <f t="shared" si="4"/>
        <v>228347.50999999995</v>
      </c>
      <c r="V31" s="3237"/>
      <c r="W31" s="3201" t="s">
        <v>3439</v>
      </c>
    </row>
    <row r="32" spans="1:23" ht="17.25" thickBot="1" x14ac:dyDescent="0.25">
      <c r="A32" s="3224"/>
      <c r="B32" s="3225"/>
      <c r="C32" s="3212"/>
      <c r="D32" s="3238"/>
      <c r="E32" s="3234"/>
      <c r="F32" s="3227"/>
      <c r="G32" s="3228"/>
      <c r="H32" s="3228"/>
      <c r="I32" s="3216" t="s">
        <v>84</v>
      </c>
      <c r="J32" s="3217"/>
      <c r="K32" s="3220">
        <f t="shared" si="5"/>
        <v>9882</v>
      </c>
      <c r="L32" s="3220">
        <v>2470</v>
      </c>
      <c r="M32" s="3220">
        <v>2470</v>
      </c>
      <c r="N32" s="3220">
        <v>2471</v>
      </c>
      <c r="O32" s="3220">
        <v>2471</v>
      </c>
      <c r="P32" s="3218">
        <v>14754.98</v>
      </c>
      <c r="Q32" s="3230"/>
      <c r="R32" s="3230"/>
      <c r="S32" s="3230"/>
      <c r="T32" s="3231"/>
      <c r="U32" s="3198">
        <f t="shared" si="4"/>
        <v>14754.98</v>
      </c>
      <c r="V32" s="3231"/>
      <c r="W32" s="3201" t="s">
        <v>3439</v>
      </c>
    </row>
    <row r="33" spans="1:24" ht="17.25" thickBot="1" x14ac:dyDescent="0.25">
      <c r="A33" s="3224"/>
      <c r="B33" s="3225"/>
      <c r="C33" s="3212"/>
      <c r="D33" s="3238"/>
      <c r="E33" s="3234"/>
      <c r="F33" s="3227"/>
      <c r="G33" s="3228"/>
      <c r="H33" s="3228"/>
      <c r="I33" s="3216" t="s">
        <v>86</v>
      </c>
      <c r="J33" s="3217"/>
      <c r="K33" s="3220">
        <f>+L33+M33+N33+O33</f>
        <v>15345</v>
      </c>
      <c r="L33" s="3220">
        <v>3835</v>
      </c>
      <c r="M33" s="3220">
        <v>3836</v>
      </c>
      <c r="N33" s="3220">
        <v>3837</v>
      </c>
      <c r="O33" s="3220">
        <v>3837</v>
      </c>
      <c r="P33" s="3218">
        <v>268337.61</v>
      </c>
      <c r="Q33" s="3196">
        <v>87635</v>
      </c>
      <c r="R33" s="3230"/>
      <c r="S33" s="3230"/>
      <c r="T33" s="3231"/>
      <c r="U33" s="3198">
        <f t="shared" si="4"/>
        <v>180702.61</v>
      </c>
      <c r="V33" s="3231"/>
      <c r="W33" s="3201" t="s">
        <v>3439</v>
      </c>
    </row>
    <row r="34" spans="1:24" ht="17.25" thickBot="1" x14ac:dyDescent="0.25">
      <c r="A34" s="3224"/>
      <c r="B34" s="3225"/>
      <c r="C34" s="3212"/>
      <c r="D34" s="3238"/>
      <c r="E34" s="3234"/>
      <c r="F34" s="3227"/>
      <c r="G34" s="3228"/>
      <c r="H34" s="3228"/>
      <c r="I34" s="3216" t="s">
        <v>88</v>
      </c>
      <c r="J34" s="3217"/>
      <c r="K34" s="3220">
        <f>+L34+M34+N34+O34</f>
        <v>5463</v>
      </c>
      <c r="L34" s="3220">
        <v>1365</v>
      </c>
      <c r="M34" s="3220">
        <v>1365</v>
      </c>
      <c r="N34" s="3220">
        <v>1366</v>
      </c>
      <c r="O34" s="3220">
        <v>1367</v>
      </c>
      <c r="P34" s="3218">
        <v>15484.3</v>
      </c>
      <c r="Q34" s="3230"/>
      <c r="R34" s="3230"/>
      <c r="S34" s="3230"/>
      <c r="T34" s="3231"/>
      <c r="U34" s="3198">
        <f t="shared" si="4"/>
        <v>15484.3</v>
      </c>
      <c r="V34" s="3231"/>
      <c r="W34" s="3201" t="s">
        <v>3439</v>
      </c>
    </row>
    <row r="35" spans="1:24" ht="17.25" thickBot="1" x14ac:dyDescent="0.25">
      <c r="A35" s="3241"/>
      <c r="B35" s="3242"/>
      <c r="C35" s="3212"/>
      <c r="D35" s="3238"/>
      <c r="E35" s="3234"/>
      <c r="F35" s="3227"/>
      <c r="G35" s="3228"/>
      <c r="H35" s="3228"/>
      <c r="I35" s="3216" t="s">
        <v>3452</v>
      </c>
      <c r="J35" s="3217"/>
      <c r="K35" s="3220"/>
      <c r="L35" s="3220"/>
      <c r="M35" s="3220"/>
      <c r="N35" s="3220"/>
      <c r="O35" s="3220"/>
      <c r="P35" s="3218">
        <v>17405.62</v>
      </c>
      <c r="Q35" s="3230"/>
      <c r="R35" s="3230"/>
      <c r="S35" s="3230"/>
      <c r="T35" s="3231"/>
      <c r="U35" s="3198">
        <f t="shared" si="4"/>
        <v>17405.62</v>
      </c>
      <c r="V35" s="3231"/>
      <c r="W35" s="3201" t="s">
        <v>3439</v>
      </c>
    </row>
    <row r="36" spans="1:24" ht="18.75" customHeight="1" thickBot="1" x14ac:dyDescent="0.25">
      <c r="A36" s="3243" t="s">
        <v>91</v>
      </c>
      <c r="B36" s="3243"/>
      <c r="C36" s="3243"/>
      <c r="D36" s="3243"/>
      <c r="E36" s="3243"/>
      <c r="F36" s="3243"/>
      <c r="G36" s="3243"/>
      <c r="H36" s="3243"/>
      <c r="I36" s="3243"/>
      <c r="J36" s="3243"/>
      <c r="K36" s="3244"/>
      <c r="L36" s="3244"/>
      <c r="M36" s="3244"/>
      <c r="N36" s="3244"/>
      <c r="O36" s="3244"/>
      <c r="P36" s="3245"/>
      <c r="Q36" s="3245"/>
      <c r="R36" s="3245"/>
      <c r="S36" s="3245"/>
      <c r="T36" s="3244"/>
      <c r="U36" s="3245"/>
      <c r="V36" s="3244"/>
      <c r="W36" s="3244"/>
    </row>
    <row r="37" spans="1:24" s="3202" customFormat="1" ht="16.5" customHeight="1" thickBot="1" x14ac:dyDescent="0.25">
      <c r="A37" s="3193" t="s">
        <v>92</v>
      </c>
      <c r="B37" s="3246" t="s">
        <v>93</v>
      </c>
      <c r="C37" s="3247" t="s">
        <v>94</v>
      </c>
      <c r="D37" s="3226" t="s">
        <v>95</v>
      </c>
      <c r="E37" s="3212">
        <v>5000017</v>
      </c>
      <c r="F37" s="3248" t="s">
        <v>96</v>
      </c>
      <c r="G37" s="3249" t="s">
        <v>2356</v>
      </c>
      <c r="H37" s="3249" t="s">
        <v>3453</v>
      </c>
      <c r="I37" s="3250" t="s">
        <v>95</v>
      </c>
      <c r="J37" s="3190" t="s">
        <v>97</v>
      </c>
      <c r="K37" s="3235">
        <f>+L37+M37+N37+O37</f>
        <v>30226</v>
      </c>
      <c r="L37" s="3235">
        <f>+L38+L39+L40+L41+L43</f>
        <v>7555</v>
      </c>
      <c r="M37" s="3235">
        <f t="shared" ref="M37:O37" si="6">+M38+M39+M40+M41+M43</f>
        <v>7556</v>
      </c>
      <c r="N37" s="3235">
        <f t="shared" si="6"/>
        <v>7556</v>
      </c>
      <c r="O37" s="3235">
        <f t="shared" si="6"/>
        <v>7559</v>
      </c>
      <c r="P37" s="3251">
        <f>+P38+P39+P40+P41+P42+P43+P44+P45</f>
        <v>4618749.03</v>
      </c>
      <c r="Q37" s="3235">
        <f>+Q38+Q39+Q40+Q41+Q43</f>
        <v>773485</v>
      </c>
      <c r="R37" s="3236"/>
      <c r="S37" s="3252">
        <v>1004923.5</v>
      </c>
      <c r="T37" s="3237"/>
      <c r="U37" s="3198">
        <f t="shared" ref="U37:U100" si="7">+P37-Q37-R37-S37-T37</f>
        <v>2840340.5300000003</v>
      </c>
      <c r="V37" s="3237"/>
      <c r="W37" s="3201" t="s">
        <v>3439</v>
      </c>
    </row>
    <row r="38" spans="1:24" ht="13.5" thickBot="1" x14ac:dyDescent="0.25">
      <c r="A38" s="3193"/>
      <c r="B38" s="3246"/>
      <c r="C38" s="3253"/>
      <c r="D38" s="3232"/>
      <c r="E38" s="3212"/>
      <c r="F38" s="3248"/>
      <c r="G38" s="3249"/>
      <c r="H38" s="3249"/>
      <c r="I38" s="3216" t="s">
        <v>99</v>
      </c>
      <c r="J38" s="3217"/>
      <c r="K38" s="3220">
        <f t="shared" ref="K38:K57" si="8">+L38+M38+N38+O38</f>
        <v>7737</v>
      </c>
      <c r="L38" s="3220">
        <v>1934</v>
      </c>
      <c r="M38" s="3220">
        <v>1934</v>
      </c>
      <c r="N38" s="3220">
        <v>1934</v>
      </c>
      <c r="O38" s="3220">
        <v>1935</v>
      </c>
      <c r="P38" s="3254">
        <v>3937989.72</v>
      </c>
      <c r="Q38" s="3220">
        <v>154697</v>
      </c>
      <c r="R38" s="3230"/>
      <c r="S38" s="3230"/>
      <c r="T38" s="3231"/>
      <c r="U38" s="3198">
        <f t="shared" si="7"/>
        <v>3783292.72</v>
      </c>
      <c r="V38" s="3231"/>
      <c r="W38" s="3201" t="s">
        <v>3439</v>
      </c>
    </row>
    <row r="39" spans="1:24" ht="13.5" thickBot="1" x14ac:dyDescent="0.25">
      <c r="A39" s="3193"/>
      <c r="B39" s="3246"/>
      <c r="C39" s="3253"/>
      <c r="D39" s="3232"/>
      <c r="E39" s="3212"/>
      <c r="F39" s="3248"/>
      <c r="G39" s="3249"/>
      <c r="H39" s="3249"/>
      <c r="I39" s="3216" t="s">
        <v>101</v>
      </c>
      <c r="J39" s="3217"/>
      <c r="K39" s="3220">
        <f t="shared" si="8"/>
        <v>7872</v>
      </c>
      <c r="L39" s="3220">
        <v>1968</v>
      </c>
      <c r="M39" s="3220">
        <v>1968</v>
      </c>
      <c r="N39" s="3220">
        <v>1968</v>
      </c>
      <c r="O39" s="3220">
        <v>1968</v>
      </c>
      <c r="P39" s="3207">
        <v>602534.75</v>
      </c>
      <c r="Q39" s="3220">
        <v>154697</v>
      </c>
      <c r="R39" s="3230"/>
      <c r="S39" s="3230"/>
      <c r="T39" s="3231"/>
      <c r="U39" s="3198">
        <f t="shared" si="7"/>
        <v>447837.75</v>
      </c>
      <c r="V39" s="3231"/>
      <c r="W39" s="3201" t="s">
        <v>3439</v>
      </c>
    </row>
    <row r="40" spans="1:24" ht="13.5" thickBot="1" x14ac:dyDescent="0.25">
      <c r="A40" s="3193"/>
      <c r="B40" s="3246"/>
      <c r="C40" s="3253"/>
      <c r="D40" s="3232"/>
      <c r="E40" s="3212"/>
      <c r="F40" s="3248"/>
      <c r="G40" s="3249"/>
      <c r="H40" s="3249"/>
      <c r="I40" s="3216" t="s">
        <v>103</v>
      </c>
      <c r="J40" s="3217"/>
      <c r="K40" s="3220">
        <f t="shared" si="8"/>
        <v>8280</v>
      </c>
      <c r="L40" s="3220">
        <v>2070</v>
      </c>
      <c r="M40" s="3220">
        <v>2070</v>
      </c>
      <c r="N40" s="3220">
        <v>2070</v>
      </c>
      <c r="O40" s="3220">
        <v>2070</v>
      </c>
      <c r="P40" s="3207">
        <v>12281.52</v>
      </c>
      <c r="Q40" s="3220">
        <v>154697</v>
      </c>
      <c r="R40" s="3230"/>
      <c r="S40" s="3230"/>
      <c r="T40" s="3231"/>
      <c r="U40" s="3198">
        <f t="shared" si="7"/>
        <v>-142415.48000000001</v>
      </c>
      <c r="V40" s="3231"/>
      <c r="W40" s="3201" t="s">
        <v>3439</v>
      </c>
    </row>
    <row r="41" spans="1:24" ht="13.5" thickBot="1" x14ac:dyDescent="0.25">
      <c r="A41" s="3193"/>
      <c r="B41" s="3246"/>
      <c r="C41" s="3253"/>
      <c r="D41" s="3232"/>
      <c r="E41" s="3212"/>
      <c r="F41" s="3248"/>
      <c r="G41" s="3249"/>
      <c r="H41" s="3249"/>
      <c r="I41" s="3216" t="s">
        <v>105</v>
      </c>
      <c r="J41" s="3217"/>
      <c r="K41" s="3220">
        <f t="shared" si="8"/>
        <v>5932</v>
      </c>
      <c r="L41" s="3220">
        <v>1483</v>
      </c>
      <c r="M41" s="3220">
        <v>1483</v>
      </c>
      <c r="N41" s="3220">
        <v>1483</v>
      </c>
      <c r="O41" s="3220">
        <v>1483</v>
      </c>
      <c r="P41" s="3207">
        <v>13094.499999999998</v>
      </c>
      <c r="Q41" s="3220">
        <v>154697</v>
      </c>
      <c r="R41" s="3230"/>
      <c r="S41" s="3230"/>
      <c r="T41" s="3231"/>
      <c r="U41" s="3198">
        <f t="shared" si="7"/>
        <v>-141602.5</v>
      </c>
      <c r="V41" s="3231"/>
      <c r="W41" s="3201" t="s">
        <v>3439</v>
      </c>
    </row>
    <row r="42" spans="1:24" ht="13.5" thickBot="1" x14ac:dyDescent="0.25">
      <c r="A42" s="3193"/>
      <c r="B42" s="3246"/>
      <c r="C42" s="3253"/>
      <c r="D42" s="3232"/>
      <c r="E42" s="3212"/>
      <c r="F42" s="3248"/>
      <c r="G42" s="3249"/>
      <c r="H42" s="3249"/>
      <c r="I42" s="3216" t="s">
        <v>107</v>
      </c>
      <c r="J42" s="3217"/>
      <c r="K42" s="3220">
        <f t="shared" si="8"/>
        <v>400</v>
      </c>
      <c r="L42" s="3220">
        <v>100</v>
      </c>
      <c r="M42" s="3220">
        <v>100</v>
      </c>
      <c r="N42" s="3220">
        <v>100</v>
      </c>
      <c r="O42" s="3220">
        <v>100</v>
      </c>
      <c r="P42" s="3207">
        <v>26420.350000000002</v>
      </c>
      <c r="Q42" s="3220"/>
      <c r="R42" s="3230"/>
      <c r="S42" s="3230"/>
      <c r="T42" s="3231"/>
      <c r="U42" s="3198">
        <f t="shared" si="7"/>
        <v>26420.350000000002</v>
      </c>
      <c r="V42" s="3231"/>
      <c r="W42" s="3201" t="s">
        <v>3439</v>
      </c>
    </row>
    <row r="43" spans="1:24" ht="13.5" thickBot="1" x14ac:dyDescent="0.25">
      <c r="A43" s="3193"/>
      <c r="B43" s="3246"/>
      <c r="C43" s="3253"/>
      <c r="D43" s="3232"/>
      <c r="E43" s="3212"/>
      <c r="F43" s="3248"/>
      <c r="G43" s="3249"/>
      <c r="H43" s="3249"/>
      <c r="I43" s="3216" t="s">
        <v>109</v>
      </c>
      <c r="J43" s="3217"/>
      <c r="K43" s="3220">
        <f t="shared" si="8"/>
        <v>405</v>
      </c>
      <c r="L43" s="3220">
        <v>100</v>
      </c>
      <c r="M43" s="3220">
        <v>101</v>
      </c>
      <c r="N43" s="3220">
        <v>101</v>
      </c>
      <c r="O43" s="3220">
        <v>103</v>
      </c>
      <c r="P43" s="3207">
        <v>25954.5</v>
      </c>
      <c r="Q43" s="3220">
        <v>154697</v>
      </c>
      <c r="R43" s="3230"/>
      <c r="S43" s="3230"/>
      <c r="T43" s="3231"/>
      <c r="U43" s="3198">
        <f t="shared" si="7"/>
        <v>-128742.5</v>
      </c>
      <c r="V43" s="3231"/>
      <c r="W43" s="3201" t="s">
        <v>3439</v>
      </c>
    </row>
    <row r="44" spans="1:24" ht="13.5" thickBot="1" x14ac:dyDescent="0.25">
      <c r="A44" s="3193"/>
      <c r="B44" s="3246"/>
      <c r="C44" s="3253"/>
      <c r="D44" s="3232"/>
      <c r="E44" s="3212"/>
      <c r="F44" s="3248"/>
      <c r="G44" s="3249"/>
      <c r="H44" s="3249"/>
      <c r="I44" s="3216" t="s">
        <v>111</v>
      </c>
      <c r="J44" s="3217"/>
      <c r="K44" s="3220">
        <f t="shared" si="8"/>
        <v>5</v>
      </c>
      <c r="L44" s="3220">
        <v>1</v>
      </c>
      <c r="M44" s="3220">
        <v>1</v>
      </c>
      <c r="N44" s="3220">
        <v>1</v>
      </c>
      <c r="O44" s="3220">
        <v>2</v>
      </c>
      <c r="P44" s="3207">
        <v>271.5</v>
      </c>
      <c r="Q44" s="3230"/>
      <c r="R44" s="3230"/>
      <c r="S44" s="3230"/>
      <c r="T44" s="3231"/>
      <c r="U44" s="3198">
        <f t="shared" si="7"/>
        <v>271.5</v>
      </c>
      <c r="V44" s="3231"/>
      <c r="W44" s="3201" t="s">
        <v>3439</v>
      </c>
    </row>
    <row r="45" spans="1:24" ht="13.5" thickBot="1" x14ac:dyDescent="0.25">
      <c r="A45" s="3193"/>
      <c r="B45" s="3246"/>
      <c r="C45" s="3255"/>
      <c r="D45" s="3233"/>
      <c r="E45" s="3212"/>
      <c r="F45" s="3248"/>
      <c r="G45" s="3249"/>
      <c r="H45" s="3249"/>
      <c r="I45" s="3216" t="s">
        <v>3454</v>
      </c>
      <c r="J45" s="3217"/>
      <c r="K45" s="3220">
        <v>30</v>
      </c>
      <c r="L45" s="3220">
        <v>8</v>
      </c>
      <c r="M45" s="3220">
        <v>8</v>
      </c>
      <c r="N45" s="3220">
        <v>8</v>
      </c>
      <c r="O45" s="3220">
        <v>8</v>
      </c>
      <c r="P45" s="3207">
        <v>202.19</v>
      </c>
      <c r="Q45" s="3230"/>
      <c r="R45" s="3230"/>
      <c r="S45" s="3230"/>
      <c r="T45" s="3231"/>
      <c r="U45" s="3198">
        <f t="shared" si="7"/>
        <v>202.19</v>
      </c>
      <c r="V45" s="3231"/>
      <c r="W45" s="3201" t="s">
        <v>3439</v>
      </c>
    </row>
    <row r="46" spans="1:24" s="3202" customFormat="1" ht="16.5" customHeight="1" thickBot="1" x14ac:dyDescent="0.25">
      <c r="A46" s="3193"/>
      <c r="B46" s="3246"/>
      <c r="C46" s="3247" t="s">
        <v>114</v>
      </c>
      <c r="D46" s="3226" t="s">
        <v>115</v>
      </c>
      <c r="E46" s="3234">
        <v>5000018</v>
      </c>
      <c r="F46" s="3248" t="s">
        <v>2803</v>
      </c>
      <c r="G46" s="3249" t="s">
        <v>2621</v>
      </c>
      <c r="H46" s="3256">
        <v>33255</v>
      </c>
      <c r="I46" s="3229" t="s">
        <v>115</v>
      </c>
      <c r="J46" s="3190" t="s">
        <v>117</v>
      </c>
      <c r="K46" s="3235">
        <f>+L46+M46+N46+O46</f>
        <v>15345</v>
      </c>
      <c r="L46" s="3235">
        <f>+L47+L48+L49</f>
        <v>3834</v>
      </c>
      <c r="M46" s="3235">
        <f>+M47+M48+M49</f>
        <v>3834</v>
      </c>
      <c r="N46" s="3235">
        <f>+N47+N48+N49</f>
        <v>3835</v>
      </c>
      <c r="O46" s="3235">
        <f>+O47+O48+O49</f>
        <v>3842</v>
      </c>
      <c r="P46" s="3251">
        <f>+P47+P48+P49+P50+P51+P52+P53</f>
        <v>1802699.9299999997</v>
      </c>
      <c r="Q46" s="3235">
        <f>+Q47+Q48+Q49</f>
        <v>782942</v>
      </c>
      <c r="R46" s="3236"/>
      <c r="S46" s="3257">
        <f>+S47</f>
        <v>368635.95</v>
      </c>
      <c r="T46" s="3237"/>
      <c r="U46" s="3198">
        <f>+P46-Q46-R46-S47-T46</f>
        <v>651121.97999999975</v>
      </c>
      <c r="V46" s="3237"/>
      <c r="W46" s="3201" t="s">
        <v>3439</v>
      </c>
    </row>
    <row r="47" spans="1:24" ht="13.5" thickBot="1" x14ac:dyDescent="0.25">
      <c r="A47" s="3193"/>
      <c r="B47" s="3246"/>
      <c r="C47" s="3253"/>
      <c r="D47" s="3232"/>
      <c r="E47" s="3234"/>
      <c r="F47" s="3248"/>
      <c r="G47" s="3249"/>
      <c r="H47" s="3256"/>
      <c r="I47" s="3216" t="s">
        <v>119</v>
      </c>
      <c r="J47" s="3217"/>
      <c r="K47" s="3220">
        <f t="shared" si="8"/>
        <v>5463</v>
      </c>
      <c r="L47" s="3220">
        <v>1364</v>
      </c>
      <c r="M47" s="3220">
        <v>1364</v>
      </c>
      <c r="N47" s="3220">
        <v>1365</v>
      </c>
      <c r="O47" s="3220">
        <v>1370</v>
      </c>
      <c r="P47" s="3258">
        <v>1129634.8500000001</v>
      </c>
      <c r="Q47" s="3220">
        <v>260980</v>
      </c>
      <c r="R47" s="3230"/>
      <c r="S47" s="3207">
        <v>368635.95</v>
      </c>
      <c r="T47" s="3231"/>
      <c r="U47" s="3198" t="e">
        <f>+P47-Q47-R47-#REF!-T47</f>
        <v>#REF!</v>
      </c>
      <c r="V47" s="3231"/>
      <c r="W47" s="3201" t="s">
        <v>3439</v>
      </c>
    </row>
    <row r="48" spans="1:24" ht="13.5" thickBot="1" x14ac:dyDescent="0.25">
      <c r="A48" s="3193"/>
      <c r="B48" s="3246"/>
      <c r="C48" s="3253"/>
      <c r="D48" s="3232"/>
      <c r="E48" s="3234"/>
      <c r="F48" s="3248"/>
      <c r="G48" s="3249"/>
      <c r="H48" s="3256"/>
      <c r="I48" s="3216" t="s">
        <v>121</v>
      </c>
      <c r="J48" s="3217"/>
      <c r="K48" s="3220">
        <f t="shared" si="8"/>
        <v>5233</v>
      </c>
      <c r="L48" s="3220">
        <v>1308</v>
      </c>
      <c r="M48" s="3220">
        <v>1308</v>
      </c>
      <c r="N48" s="3220">
        <v>1308</v>
      </c>
      <c r="O48" s="3220">
        <v>1309</v>
      </c>
      <c r="P48" s="3207">
        <v>205346.38999999996</v>
      </c>
      <c r="Q48" s="3220">
        <v>260980</v>
      </c>
      <c r="R48" s="3230"/>
      <c r="S48" s="3230"/>
      <c r="T48" s="3231"/>
      <c r="U48" s="3198">
        <f t="shared" si="7"/>
        <v>-55633.610000000044</v>
      </c>
      <c r="V48" s="3231"/>
      <c r="W48" s="3201" t="s">
        <v>3439</v>
      </c>
      <c r="X48" s="1355">
        <f>5233/4</f>
        <v>1308.25</v>
      </c>
    </row>
    <row r="49" spans="1:24" ht="13.5" thickBot="1" x14ac:dyDescent="0.25">
      <c r="A49" s="3193"/>
      <c r="B49" s="3246"/>
      <c r="C49" s="3253"/>
      <c r="D49" s="3232"/>
      <c r="E49" s="3234"/>
      <c r="F49" s="3248"/>
      <c r="G49" s="3249"/>
      <c r="H49" s="3256"/>
      <c r="I49" s="3216" t="s">
        <v>123</v>
      </c>
      <c r="J49" s="3217"/>
      <c r="K49" s="3220">
        <f t="shared" si="8"/>
        <v>4649</v>
      </c>
      <c r="L49" s="3220">
        <v>1162</v>
      </c>
      <c r="M49" s="3220">
        <v>1162</v>
      </c>
      <c r="N49" s="3220">
        <v>1162</v>
      </c>
      <c r="O49" s="3220">
        <v>1163</v>
      </c>
      <c r="P49" s="3207">
        <v>226641.12</v>
      </c>
      <c r="Q49" s="3220">
        <v>260982</v>
      </c>
      <c r="R49" s="3230"/>
      <c r="S49" s="3230"/>
      <c r="T49" s="3231"/>
      <c r="U49" s="3198">
        <f t="shared" si="7"/>
        <v>-34340.880000000005</v>
      </c>
      <c r="V49" s="3231"/>
      <c r="W49" s="3201" t="s">
        <v>3439</v>
      </c>
      <c r="X49" s="1355">
        <f>4649/4</f>
        <v>1162.25</v>
      </c>
    </row>
    <row r="50" spans="1:24" ht="13.5" thickBot="1" x14ac:dyDescent="0.25">
      <c r="A50" s="3193"/>
      <c r="B50" s="3246"/>
      <c r="C50" s="3253"/>
      <c r="D50" s="3232"/>
      <c r="E50" s="3234"/>
      <c r="F50" s="3248"/>
      <c r="G50" s="3249"/>
      <c r="H50" s="3256"/>
      <c r="I50" s="3216" t="s">
        <v>125</v>
      </c>
      <c r="J50" s="3217"/>
      <c r="K50" s="3220">
        <f t="shared" si="8"/>
        <v>4307</v>
      </c>
      <c r="L50" s="3220">
        <v>1000</v>
      </c>
      <c r="M50" s="3220">
        <v>1080</v>
      </c>
      <c r="N50" s="3220">
        <v>1111</v>
      </c>
      <c r="O50" s="3220">
        <v>1116</v>
      </c>
      <c r="P50" s="3207">
        <v>36564</v>
      </c>
      <c r="Q50" s="3230"/>
      <c r="R50" s="3230"/>
      <c r="S50" s="3230"/>
      <c r="T50" s="3231"/>
      <c r="U50" s="3198">
        <f t="shared" si="7"/>
        <v>36564</v>
      </c>
      <c r="V50" s="3231"/>
      <c r="W50" s="3201" t="s">
        <v>3439</v>
      </c>
      <c r="X50" s="1355">
        <f>1297/4</f>
        <v>324.25</v>
      </c>
    </row>
    <row r="51" spans="1:24" ht="13.5" thickBot="1" x14ac:dyDescent="0.25">
      <c r="A51" s="3193"/>
      <c r="B51" s="3246"/>
      <c r="C51" s="3253"/>
      <c r="D51" s="3232"/>
      <c r="E51" s="3234"/>
      <c r="F51" s="3248"/>
      <c r="G51" s="3249"/>
      <c r="H51" s="3256"/>
      <c r="I51" s="3216" t="s">
        <v>127</v>
      </c>
      <c r="J51" s="3217"/>
      <c r="K51" s="3220">
        <f t="shared" si="8"/>
        <v>15345</v>
      </c>
      <c r="L51" s="3220">
        <v>3836</v>
      </c>
      <c r="M51" s="3220">
        <v>3836</v>
      </c>
      <c r="N51" s="3220">
        <v>3836</v>
      </c>
      <c r="O51" s="3220">
        <v>3837</v>
      </c>
      <c r="P51" s="3207">
        <v>89647.8</v>
      </c>
      <c r="Q51" s="3230"/>
      <c r="R51" s="3230"/>
      <c r="S51" s="3230"/>
      <c r="T51" s="3231"/>
      <c r="U51" s="3198">
        <f t="shared" si="7"/>
        <v>89647.8</v>
      </c>
      <c r="V51" s="3231"/>
      <c r="W51" s="3201" t="s">
        <v>3439</v>
      </c>
      <c r="X51" s="1355">
        <f>15345/4</f>
        <v>3836.25</v>
      </c>
    </row>
    <row r="52" spans="1:24" ht="13.5" thickBot="1" x14ac:dyDescent="0.25">
      <c r="A52" s="3193"/>
      <c r="B52" s="3246"/>
      <c r="C52" s="3253"/>
      <c r="D52" s="3232"/>
      <c r="E52" s="3234"/>
      <c r="F52" s="3248"/>
      <c r="G52" s="3249"/>
      <c r="H52" s="3256"/>
      <c r="I52" s="3216" t="s">
        <v>129</v>
      </c>
      <c r="J52" s="3217"/>
      <c r="K52" s="3220">
        <f t="shared" si="8"/>
        <v>8061</v>
      </c>
      <c r="L52" s="3220">
        <v>2000</v>
      </c>
      <c r="M52" s="3220">
        <v>2000</v>
      </c>
      <c r="N52" s="3220">
        <v>2000</v>
      </c>
      <c r="O52" s="3220">
        <v>2061</v>
      </c>
      <c r="P52" s="3207">
        <v>64841.119999999995</v>
      </c>
      <c r="Q52" s="3230"/>
      <c r="R52" s="3230"/>
      <c r="S52" s="3230"/>
      <c r="T52" s="3231"/>
      <c r="U52" s="3198">
        <f t="shared" si="7"/>
        <v>64841.119999999995</v>
      </c>
      <c r="V52" s="3231"/>
      <c r="W52" s="3201" t="s">
        <v>3439</v>
      </c>
      <c r="X52" s="1355">
        <f>7890/4</f>
        <v>1972.5</v>
      </c>
    </row>
    <row r="53" spans="1:24" ht="13.5" thickBot="1" x14ac:dyDescent="0.25">
      <c r="A53" s="3193"/>
      <c r="B53" s="3246"/>
      <c r="C53" s="3255"/>
      <c r="D53" s="3233"/>
      <c r="E53" s="3234"/>
      <c r="F53" s="3248"/>
      <c r="G53" s="3249"/>
      <c r="H53" s="3256"/>
      <c r="I53" s="3216" t="s">
        <v>131</v>
      </c>
      <c r="J53" s="3217"/>
      <c r="K53" s="3220">
        <v>5755</v>
      </c>
      <c r="L53" s="3220">
        <v>1501</v>
      </c>
      <c r="M53" s="3220">
        <v>1501</v>
      </c>
      <c r="N53" s="3220">
        <v>1501</v>
      </c>
      <c r="O53" s="3220">
        <v>1502</v>
      </c>
      <c r="P53" s="3207">
        <v>50024.65</v>
      </c>
      <c r="Q53" s="3230"/>
      <c r="R53" s="3230"/>
      <c r="S53" s="3230"/>
      <c r="T53" s="3231"/>
      <c r="U53" s="3198">
        <f t="shared" si="7"/>
        <v>50024.65</v>
      </c>
      <c r="V53" s="3231"/>
      <c r="W53" s="3201" t="s">
        <v>3439</v>
      </c>
      <c r="X53" s="1355">
        <f>6005/4</f>
        <v>1501.25</v>
      </c>
    </row>
    <row r="54" spans="1:24" s="3202" customFormat="1" ht="25.5" customHeight="1" thickBot="1" x14ac:dyDescent="0.25">
      <c r="A54" s="3193"/>
      <c r="B54" s="3246"/>
      <c r="C54" s="3247" t="s">
        <v>132</v>
      </c>
      <c r="D54" s="3226" t="s">
        <v>133</v>
      </c>
      <c r="E54" s="3234">
        <v>5000019</v>
      </c>
      <c r="F54" s="3248" t="s">
        <v>134</v>
      </c>
      <c r="G54" s="3249" t="s">
        <v>3455</v>
      </c>
      <c r="H54" s="3256">
        <v>33256</v>
      </c>
      <c r="I54" s="3250" t="s">
        <v>133</v>
      </c>
      <c r="J54" s="3259" t="s">
        <v>135</v>
      </c>
      <c r="K54" s="3235">
        <f>+L54+M54+N54+O54</f>
        <v>24848</v>
      </c>
      <c r="L54" s="3196">
        <f>+L55+L56+L57</f>
        <v>6212</v>
      </c>
      <c r="M54" s="3196">
        <f>+M55+M56+M57</f>
        <v>6211</v>
      </c>
      <c r="N54" s="3196">
        <f>+N55+N56+N57</f>
        <v>6211</v>
      </c>
      <c r="O54" s="3196">
        <f>+O55+O56+O57</f>
        <v>6214</v>
      </c>
      <c r="P54" s="3240">
        <f>SUM(P55:P57)</f>
        <v>759968.65999999992</v>
      </c>
      <c r="Q54" s="3196">
        <f>+Q55+Q56+Q57</f>
        <v>8000</v>
      </c>
      <c r="R54" s="3236"/>
      <c r="S54" s="3260">
        <f>+S55</f>
        <v>136392.82500000001</v>
      </c>
      <c r="T54" s="3237"/>
      <c r="U54" s="3198">
        <f>+P54-Q54-R54-S55-T54</f>
        <v>615575.83499999996</v>
      </c>
      <c r="V54" s="3237"/>
      <c r="W54" s="3201" t="s">
        <v>3439</v>
      </c>
    </row>
    <row r="55" spans="1:24" ht="13.5" thickBot="1" x14ac:dyDescent="0.25">
      <c r="A55" s="3193"/>
      <c r="B55" s="3246"/>
      <c r="C55" s="3253"/>
      <c r="D55" s="3232"/>
      <c r="E55" s="3234"/>
      <c r="F55" s="3248"/>
      <c r="G55" s="3249"/>
      <c r="H55" s="3256"/>
      <c r="I55" s="3216" t="s">
        <v>137</v>
      </c>
      <c r="J55" s="3217"/>
      <c r="K55" s="3220">
        <f t="shared" si="8"/>
        <v>15345</v>
      </c>
      <c r="L55" s="3220">
        <v>3836</v>
      </c>
      <c r="M55" s="3220">
        <v>3836</v>
      </c>
      <c r="N55" s="3220">
        <v>3836</v>
      </c>
      <c r="O55" s="3220">
        <v>3837</v>
      </c>
      <c r="P55" s="3207">
        <v>585377.29999999993</v>
      </c>
      <c r="Q55" s="3220">
        <v>2000</v>
      </c>
      <c r="R55" s="3230"/>
      <c r="S55" s="3207">
        <v>136392.82500000001</v>
      </c>
      <c r="T55" s="3231"/>
      <c r="U55" s="3198">
        <f t="shared" ref="U55:U59" si="9">+P55-Q55-R55-S56-T55</f>
        <v>583377.29999999993</v>
      </c>
      <c r="V55" s="3231"/>
      <c r="W55" s="3201" t="s">
        <v>3439</v>
      </c>
    </row>
    <row r="56" spans="1:24" ht="13.5" thickBot="1" x14ac:dyDescent="0.25">
      <c r="A56" s="3193"/>
      <c r="B56" s="3246"/>
      <c r="C56" s="3253"/>
      <c r="D56" s="3232"/>
      <c r="E56" s="3234"/>
      <c r="F56" s="3248"/>
      <c r="G56" s="3249"/>
      <c r="H56" s="3256"/>
      <c r="I56" s="3216" t="s">
        <v>139</v>
      </c>
      <c r="J56" s="3217"/>
      <c r="K56" s="3220">
        <f t="shared" si="8"/>
        <v>2542</v>
      </c>
      <c r="L56" s="3220">
        <v>635</v>
      </c>
      <c r="M56" s="3220">
        <v>635</v>
      </c>
      <c r="N56" s="3220">
        <v>635</v>
      </c>
      <c r="O56" s="3220">
        <v>637</v>
      </c>
      <c r="P56" s="3207">
        <v>143818.66</v>
      </c>
      <c r="Q56" s="3220">
        <v>3000</v>
      </c>
      <c r="R56" s="3230"/>
      <c r="S56" s="3230"/>
      <c r="T56" s="3231"/>
      <c r="U56" s="3198">
        <f t="shared" si="9"/>
        <v>140818.66</v>
      </c>
      <c r="V56" s="3231"/>
      <c r="W56" s="3201" t="s">
        <v>3439</v>
      </c>
    </row>
    <row r="57" spans="1:24" ht="13.5" thickBot="1" x14ac:dyDescent="0.25">
      <c r="A57" s="3193"/>
      <c r="B57" s="3246"/>
      <c r="C57" s="3255"/>
      <c r="D57" s="3233"/>
      <c r="E57" s="3234"/>
      <c r="F57" s="3248"/>
      <c r="G57" s="3249"/>
      <c r="H57" s="3256"/>
      <c r="I57" s="3216" t="s">
        <v>141</v>
      </c>
      <c r="J57" s="3217"/>
      <c r="K57" s="3220">
        <f t="shared" si="8"/>
        <v>6961</v>
      </c>
      <c r="L57" s="3220">
        <v>1741</v>
      </c>
      <c r="M57" s="3220">
        <v>1740</v>
      </c>
      <c r="N57" s="3220">
        <v>1740</v>
      </c>
      <c r="O57" s="3220">
        <v>1740</v>
      </c>
      <c r="P57" s="3207">
        <v>30772.7</v>
      </c>
      <c r="Q57" s="3220">
        <v>3000</v>
      </c>
      <c r="R57" s="3230"/>
      <c r="S57" s="3230"/>
      <c r="T57" s="3231"/>
      <c r="U57" s="3198">
        <f t="shared" si="9"/>
        <v>26272.7</v>
      </c>
      <c r="V57" s="3231"/>
      <c r="W57" s="3201" t="s">
        <v>3439</v>
      </c>
    </row>
    <row r="58" spans="1:24" ht="38.25" customHeight="1" thickBot="1" x14ac:dyDescent="0.25">
      <c r="A58" s="3193" t="s">
        <v>142</v>
      </c>
      <c r="B58" s="3193" t="s">
        <v>143</v>
      </c>
      <c r="C58" s="3194">
        <v>300608</v>
      </c>
      <c r="D58" s="3261" t="s">
        <v>145</v>
      </c>
      <c r="E58" s="3234">
        <v>5004427</v>
      </c>
      <c r="F58" s="3262" t="s">
        <v>145</v>
      </c>
      <c r="G58" s="3263">
        <v>0.04</v>
      </c>
      <c r="H58" s="3263">
        <v>33258</v>
      </c>
      <c r="I58" s="3264" t="s">
        <v>2821</v>
      </c>
      <c r="J58" s="3217" t="s">
        <v>146</v>
      </c>
      <c r="K58" s="3196">
        <f>+L58+M58+N58+O58</f>
        <v>40</v>
      </c>
      <c r="L58" s="3196">
        <f>+L59</f>
        <v>9</v>
      </c>
      <c r="M58" s="3196">
        <f t="shared" ref="M58:O58" si="10">+M59</f>
        <v>9</v>
      </c>
      <c r="N58" s="3196">
        <f t="shared" si="10"/>
        <v>11</v>
      </c>
      <c r="O58" s="3196">
        <f t="shared" si="10"/>
        <v>11</v>
      </c>
      <c r="P58" s="3207">
        <f>+P59</f>
        <v>941094.85000000009</v>
      </c>
      <c r="Q58" s="3196">
        <f>+Q59</f>
        <v>2000</v>
      </c>
      <c r="R58" s="3230"/>
      <c r="S58" s="3207">
        <f>+S59</f>
        <v>1500</v>
      </c>
      <c r="T58" s="3231"/>
      <c r="U58" s="3198">
        <f t="shared" si="9"/>
        <v>937594.85000000009</v>
      </c>
      <c r="V58" s="3231"/>
      <c r="W58" s="3201" t="s">
        <v>3439</v>
      </c>
    </row>
    <row r="59" spans="1:24" ht="13.5" thickBot="1" x14ac:dyDescent="0.25">
      <c r="A59" s="3193"/>
      <c r="B59" s="3193"/>
      <c r="C59" s="3211"/>
      <c r="D59" s="3265"/>
      <c r="E59" s="3234"/>
      <c r="F59" s="3262"/>
      <c r="G59" s="3263"/>
      <c r="H59" s="3263"/>
      <c r="I59" s="3216" t="s">
        <v>148</v>
      </c>
      <c r="J59" s="3217"/>
      <c r="K59" s="3206">
        <f>+L59+M59+N59+O59</f>
        <v>40</v>
      </c>
      <c r="L59" s="3206">
        <v>9</v>
      </c>
      <c r="M59" s="3220">
        <v>9</v>
      </c>
      <c r="N59" s="3220">
        <v>11</v>
      </c>
      <c r="O59" s="3220">
        <v>11</v>
      </c>
      <c r="P59" s="3207">
        <v>941094.85000000009</v>
      </c>
      <c r="Q59" s="3196">
        <v>2000</v>
      </c>
      <c r="R59" s="3230"/>
      <c r="S59" s="3207">
        <v>1500</v>
      </c>
      <c r="T59" s="3231"/>
      <c r="U59" s="3198">
        <f t="shared" si="9"/>
        <v>938094.85000000009</v>
      </c>
      <c r="V59" s="3231"/>
      <c r="W59" s="3201" t="s">
        <v>3439</v>
      </c>
    </row>
    <row r="60" spans="1:24" ht="42.75" customHeight="1" thickBot="1" x14ac:dyDescent="0.25">
      <c r="A60" s="3193" t="s">
        <v>153</v>
      </c>
      <c r="B60" s="3225" t="s">
        <v>154</v>
      </c>
      <c r="C60" s="3212">
        <v>3000609</v>
      </c>
      <c r="D60" s="3238" t="s">
        <v>155</v>
      </c>
      <c r="E60" s="3234">
        <v>5004428</v>
      </c>
      <c r="F60" s="3248" t="s">
        <v>2824</v>
      </c>
      <c r="G60" s="3249" t="s">
        <v>3456</v>
      </c>
      <c r="H60" s="3249" t="s">
        <v>3457</v>
      </c>
      <c r="I60" s="3264" t="s">
        <v>156</v>
      </c>
      <c r="J60" s="3217" t="s">
        <v>157</v>
      </c>
      <c r="K60" s="3220">
        <f>+L60+M60+N60+O60</f>
        <v>580</v>
      </c>
      <c r="L60" s="3196">
        <f>+L61</f>
        <v>145</v>
      </c>
      <c r="M60" s="3196">
        <f t="shared" ref="M60:O60" si="11">+M61</f>
        <v>145</v>
      </c>
      <c r="N60" s="3196">
        <f t="shared" si="11"/>
        <v>145</v>
      </c>
      <c r="O60" s="3196">
        <f t="shared" si="11"/>
        <v>145</v>
      </c>
      <c r="P60" s="3258">
        <f>SUM(P61:P72)</f>
        <v>1738692.72</v>
      </c>
      <c r="Q60" s="3196">
        <f>+Q61+Q65</f>
        <v>99000</v>
      </c>
      <c r="R60" s="3230"/>
      <c r="S60" s="3207">
        <f>+S65</f>
        <v>1000</v>
      </c>
      <c r="T60" s="3231"/>
      <c r="U60" s="3198">
        <f t="shared" si="7"/>
        <v>1638692.72</v>
      </c>
      <c r="V60" s="3231"/>
      <c r="W60" s="3201" t="s">
        <v>3439</v>
      </c>
    </row>
    <row r="61" spans="1:24" ht="13.5" thickBot="1" x14ac:dyDescent="0.25">
      <c r="A61" s="3193"/>
      <c r="B61" s="3225"/>
      <c r="C61" s="3212"/>
      <c r="D61" s="3238"/>
      <c r="E61" s="3234"/>
      <c r="F61" s="3248"/>
      <c r="G61" s="3249"/>
      <c r="H61" s="3249"/>
      <c r="I61" s="3216" t="s">
        <v>159</v>
      </c>
      <c r="J61" s="3217"/>
      <c r="K61" s="3206">
        <f t="shared" ref="K61:K82" si="12">+L61+M61+N61+O61</f>
        <v>580</v>
      </c>
      <c r="L61" s="3220">
        <v>145</v>
      </c>
      <c r="M61" s="3220">
        <v>145</v>
      </c>
      <c r="N61" s="3220">
        <v>145</v>
      </c>
      <c r="O61" s="3220">
        <v>145</v>
      </c>
      <c r="P61" s="3207">
        <v>850273.25</v>
      </c>
      <c r="Q61" s="3196">
        <v>49500</v>
      </c>
      <c r="R61" s="3230"/>
      <c r="S61" s="3207"/>
      <c r="T61" s="3231"/>
      <c r="U61" s="3198">
        <f t="shared" si="7"/>
        <v>800773.25</v>
      </c>
      <c r="V61" s="3231"/>
      <c r="W61" s="3201" t="s">
        <v>3439</v>
      </c>
    </row>
    <row r="62" spans="1:24" ht="13.5" thickBot="1" x14ac:dyDescent="0.25">
      <c r="A62" s="3193"/>
      <c r="B62" s="3225"/>
      <c r="C62" s="3212"/>
      <c r="D62" s="3238"/>
      <c r="E62" s="3234"/>
      <c r="F62" s="3248"/>
      <c r="G62" s="3249"/>
      <c r="H62" s="3249"/>
      <c r="I62" s="3216" t="s">
        <v>161</v>
      </c>
      <c r="J62" s="3217"/>
      <c r="K62" s="3206">
        <f t="shared" si="12"/>
        <v>120</v>
      </c>
      <c r="L62" s="3220">
        <v>30</v>
      </c>
      <c r="M62" s="3220">
        <v>30</v>
      </c>
      <c r="N62" s="3220">
        <v>30</v>
      </c>
      <c r="O62" s="3220">
        <v>30</v>
      </c>
      <c r="P62" s="3207">
        <v>377874.74000000005</v>
      </c>
      <c r="Q62" s="3196"/>
      <c r="R62" s="3230"/>
      <c r="S62" s="3207"/>
      <c r="T62" s="3231"/>
      <c r="U62" s="3198">
        <f t="shared" si="7"/>
        <v>377874.74000000005</v>
      </c>
      <c r="V62" s="3231"/>
      <c r="W62" s="3201" t="s">
        <v>3439</v>
      </c>
    </row>
    <row r="63" spans="1:24" ht="13.5" thickBot="1" x14ac:dyDescent="0.25">
      <c r="A63" s="3193"/>
      <c r="B63" s="3225"/>
      <c r="C63" s="3212"/>
      <c r="D63" s="3238"/>
      <c r="E63" s="3234"/>
      <c r="F63" s="3248"/>
      <c r="G63" s="3249"/>
      <c r="H63" s="3249"/>
      <c r="I63" s="3216" t="s">
        <v>163</v>
      </c>
      <c r="J63" s="3217"/>
      <c r="K63" s="3206">
        <f t="shared" si="12"/>
        <v>464</v>
      </c>
      <c r="L63" s="3220">
        <v>115</v>
      </c>
      <c r="M63" s="3220">
        <v>115</v>
      </c>
      <c r="N63" s="3220">
        <v>115</v>
      </c>
      <c r="O63" s="3220">
        <v>119</v>
      </c>
      <c r="P63" s="3207">
        <v>55567.479999999996</v>
      </c>
      <c r="Q63" s="3196"/>
      <c r="R63" s="3230"/>
      <c r="S63" s="3207"/>
      <c r="T63" s="3231"/>
      <c r="U63" s="3198">
        <f t="shared" si="7"/>
        <v>55567.479999999996</v>
      </c>
      <c r="V63" s="3231"/>
      <c r="W63" s="3201" t="s">
        <v>3439</v>
      </c>
    </row>
    <row r="64" spans="1:24" ht="13.5" thickBot="1" x14ac:dyDescent="0.25">
      <c r="A64" s="3193"/>
      <c r="B64" s="3225"/>
      <c r="C64" s="3212"/>
      <c r="D64" s="3238"/>
      <c r="E64" s="3234"/>
      <c r="F64" s="3248"/>
      <c r="G64" s="3249"/>
      <c r="H64" s="3249"/>
      <c r="I64" s="3216" t="s">
        <v>165</v>
      </c>
      <c r="J64" s="3217"/>
      <c r="K64" s="3206">
        <f t="shared" si="12"/>
        <v>6</v>
      </c>
      <c r="L64" s="3220">
        <v>2</v>
      </c>
      <c r="M64" s="3220">
        <v>2</v>
      </c>
      <c r="N64" s="3220">
        <v>1</v>
      </c>
      <c r="O64" s="3220">
        <v>1</v>
      </c>
      <c r="P64" s="3207">
        <v>44616.979999999996</v>
      </c>
      <c r="Q64" s="3196"/>
      <c r="R64" s="3230"/>
      <c r="S64" s="3207"/>
      <c r="T64" s="3231"/>
      <c r="U64" s="3198">
        <f t="shared" si="7"/>
        <v>44616.979999999996</v>
      </c>
      <c r="V64" s="3231"/>
      <c r="W64" s="3201" t="s">
        <v>3439</v>
      </c>
    </row>
    <row r="65" spans="1:23" ht="13.5" thickBot="1" x14ac:dyDescent="0.25">
      <c r="A65" s="3193"/>
      <c r="B65" s="3225"/>
      <c r="C65" s="3212"/>
      <c r="D65" s="3238"/>
      <c r="E65" s="3234"/>
      <c r="F65" s="3248"/>
      <c r="G65" s="3249"/>
      <c r="H65" s="3249"/>
      <c r="I65" s="3216" t="s">
        <v>169</v>
      </c>
      <c r="J65" s="3217"/>
      <c r="K65" s="3206">
        <f t="shared" si="12"/>
        <v>2232</v>
      </c>
      <c r="L65" s="3220">
        <v>558</v>
      </c>
      <c r="M65" s="3220">
        <v>558</v>
      </c>
      <c r="N65" s="3220">
        <v>558</v>
      </c>
      <c r="O65" s="3220">
        <v>558</v>
      </c>
      <c r="P65" s="3207">
        <v>199814.77000000002</v>
      </c>
      <c r="Q65" s="3196">
        <v>49500</v>
      </c>
      <c r="R65" s="3230"/>
      <c r="S65" s="3207">
        <v>1000</v>
      </c>
      <c r="T65" s="3231"/>
      <c r="U65" s="3198">
        <f t="shared" si="7"/>
        <v>149314.77000000002</v>
      </c>
      <c r="V65" s="3231"/>
      <c r="W65" s="3201" t="s">
        <v>3439</v>
      </c>
    </row>
    <row r="66" spans="1:23" ht="13.5" thickBot="1" x14ac:dyDescent="0.25">
      <c r="A66" s="3193"/>
      <c r="B66" s="3225"/>
      <c r="C66" s="3212"/>
      <c r="D66" s="3238"/>
      <c r="E66" s="3234"/>
      <c r="F66" s="3248"/>
      <c r="G66" s="3249"/>
      <c r="H66" s="3249"/>
      <c r="I66" s="3216" t="s">
        <v>171</v>
      </c>
      <c r="J66" s="3217"/>
      <c r="K66" s="3206">
        <f t="shared" si="12"/>
        <v>1842</v>
      </c>
      <c r="L66" s="3220">
        <v>460</v>
      </c>
      <c r="M66" s="3220">
        <v>460</v>
      </c>
      <c r="N66" s="3220">
        <v>461</v>
      </c>
      <c r="O66" s="3220">
        <v>461</v>
      </c>
      <c r="P66" s="3207">
        <v>72525.440000000002</v>
      </c>
      <c r="Q66" s="3230"/>
      <c r="R66" s="3230"/>
      <c r="S66" s="3230"/>
      <c r="T66" s="3231"/>
      <c r="U66" s="3198">
        <f t="shared" si="7"/>
        <v>72525.440000000002</v>
      </c>
      <c r="V66" s="3231"/>
      <c r="W66" s="3201" t="s">
        <v>3439</v>
      </c>
    </row>
    <row r="67" spans="1:23" ht="13.5" thickBot="1" x14ac:dyDescent="0.25">
      <c r="A67" s="3193"/>
      <c r="B67" s="3225"/>
      <c r="C67" s="3212"/>
      <c r="D67" s="3238"/>
      <c r="E67" s="3234"/>
      <c r="F67" s="3248"/>
      <c r="G67" s="3249"/>
      <c r="H67" s="3249"/>
      <c r="I67" s="3216" t="s">
        <v>173</v>
      </c>
      <c r="J67" s="3217"/>
      <c r="K67" s="3206">
        <f t="shared" si="12"/>
        <v>584</v>
      </c>
      <c r="L67" s="3220">
        <v>139</v>
      </c>
      <c r="M67" s="3220">
        <v>147</v>
      </c>
      <c r="N67" s="3220">
        <v>149</v>
      </c>
      <c r="O67" s="3220">
        <v>149</v>
      </c>
      <c r="P67" s="3219"/>
      <c r="Q67" s="3230"/>
      <c r="R67" s="3230"/>
      <c r="S67" s="3230"/>
      <c r="T67" s="3231"/>
      <c r="U67" s="3198">
        <f t="shared" si="7"/>
        <v>0</v>
      </c>
      <c r="V67" s="3231"/>
      <c r="W67" s="3201" t="s">
        <v>3439</v>
      </c>
    </row>
    <row r="68" spans="1:23" ht="13.5" thickBot="1" x14ac:dyDescent="0.25">
      <c r="A68" s="3193"/>
      <c r="B68" s="3225"/>
      <c r="C68" s="3212"/>
      <c r="D68" s="3238"/>
      <c r="E68" s="3234"/>
      <c r="F68" s="3248"/>
      <c r="G68" s="3249"/>
      <c r="H68" s="3249"/>
      <c r="I68" s="3216" t="s">
        <v>175</v>
      </c>
      <c r="J68" s="3217"/>
      <c r="K68" s="3206">
        <f t="shared" si="12"/>
        <v>584</v>
      </c>
      <c r="L68" s="3220">
        <v>139</v>
      </c>
      <c r="M68" s="3220">
        <v>147</v>
      </c>
      <c r="N68" s="3220">
        <v>149</v>
      </c>
      <c r="O68" s="3220">
        <v>149</v>
      </c>
      <c r="P68" s="3207">
        <v>51984.800000000003</v>
      </c>
      <c r="Q68" s="3230"/>
      <c r="R68" s="3230"/>
      <c r="S68" s="3230"/>
      <c r="T68" s="3231"/>
      <c r="U68" s="3198">
        <f t="shared" si="7"/>
        <v>51984.800000000003</v>
      </c>
      <c r="V68" s="3231"/>
      <c r="W68" s="3201" t="s">
        <v>3439</v>
      </c>
    </row>
    <row r="69" spans="1:23" ht="13.5" thickBot="1" x14ac:dyDescent="0.25">
      <c r="A69" s="3193"/>
      <c r="B69" s="3225"/>
      <c r="C69" s="3212"/>
      <c r="D69" s="3238"/>
      <c r="E69" s="3234"/>
      <c r="F69" s="3248"/>
      <c r="G69" s="3249"/>
      <c r="H69" s="3249"/>
      <c r="I69" s="3216" t="s">
        <v>177</v>
      </c>
      <c r="J69" s="3217"/>
      <c r="K69" s="3206">
        <f t="shared" si="12"/>
        <v>7368</v>
      </c>
      <c r="L69" s="3220">
        <v>1842</v>
      </c>
      <c r="M69" s="3220">
        <v>1842</v>
      </c>
      <c r="N69" s="3220">
        <v>1842</v>
      </c>
      <c r="O69" s="3220">
        <v>1842</v>
      </c>
      <c r="P69" s="3207">
        <v>86035.26</v>
      </c>
      <c r="Q69" s="3230"/>
      <c r="R69" s="3230"/>
      <c r="S69" s="3230"/>
      <c r="T69" s="3231"/>
      <c r="U69" s="3198">
        <f t="shared" si="7"/>
        <v>86035.26</v>
      </c>
      <c r="V69" s="3231"/>
      <c r="W69" s="3201" t="s">
        <v>3439</v>
      </c>
    </row>
    <row r="70" spans="1:23" ht="17.25" thickBot="1" x14ac:dyDescent="0.25">
      <c r="A70" s="3193"/>
      <c r="B70" s="3225"/>
      <c r="C70" s="3212"/>
      <c r="D70" s="3238"/>
      <c r="E70" s="3234"/>
      <c r="F70" s="3248"/>
      <c r="G70" s="3249"/>
      <c r="H70" s="3249"/>
      <c r="I70" s="3216" t="s">
        <v>3458</v>
      </c>
      <c r="J70" s="3217"/>
      <c r="K70" s="3206">
        <v>590</v>
      </c>
      <c r="L70" s="3220">
        <v>147</v>
      </c>
      <c r="M70" s="3220">
        <v>147</v>
      </c>
      <c r="N70" s="3220">
        <v>148</v>
      </c>
      <c r="O70" s="3220">
        <v>148</v>
      </c>
      <c r="P70" s="3219"/>
      <c r="Q70" s="3230"/>
      <c r="R70" s="3230"/>
      <c r="S70" s="3230"/>
      <c r="T70" s="3231"/>
      <c r="U70" s="3198">
        <f t="shared" si="7"/>
        <v>0</v>
      </c>
      <c r="V70" s="3231"/>
      <c r="W70" s="3201" t="s">
        <v>3439</v>
      </c>
    </row>
    <row r="71" spans="1:23" ht="25.5" thickBot="1" x14ac:dyDescent="0.25">
      <c r="A71" s="3193"/>
      <c r="B71" s="3225"/>
      <c r="C71" s="3212"/>
      <c r="D71" s="3238"/>
      <c r="E71" s="3234"/>
      <c r="F71" s="3248"/>
      <c r="G71" s="3249"/>
      <c r="H71" s="3249"/>
      <c r="I71" s="3216" t="s">
        <v>3459</v>
      </c>
      <c r="J71" s="3217"/>
      <c r="K71" s="3206">
        <v>590</v>
      </c>
      <c r="L71" s="3220">
        <v>147</v>
      </c>
      <c r="M71" s="3220">
        <v>147</v>
      </c>
      <c r="N71" s="3220">
        <v>148</v>
      </c>
      <c r="O71" s="3220">
        <v>148</v>
      </c>
      <c r="P71" s="3230"/>
      <c r="Q71" s="3230"/>
      <c r="R71" s="3230"/>
      <c r="S71" s="3230"/>
      <c r="T71" s="3231"/>
      <c r="U71" s="3198">
        <f t="shared" si="7"/>
        <v>0</v>
      </c>
      <c r="V71" s="3231"/>
      <c r="W71" s="3201" t="s">
        <v>3439</v>
      </c>
    </row>
    <row r="72" spans="1:23" ht="17.25" thickBot="1" x14ac:dyDescent="0.25">
      <c r="A72" s="3193"/>
      <c r="B72" s="3225"/>
      <c r="C72" s="3212"/>
      <c r="D72" s="3238"/>
      <c r="E72" s="3234"/>
      <c r="F72" s="3248"/>
      <c r="G72" s="3249"/>
      <c r="H72" s="3249"/>
      <c r="I72" s="3216" t="s">
        <v>3460</v>
      </c>
      <c r="J72" s="3217"/>
      <c r="K72" s="3206">
        <v>267</v>
      </c>
      <c r="L72" s="3220">
        <v>66</v>
      </c>
      <c r="M72" s="3220">
        <v>67</v>
      </c>
      <c r="N72" s="3220">
        <v>67</v>
      </c>
      <c r="O72" s="3220">
        <v>67</v>
      </c>
      <c r="P72" s="3230"/>
      <c r="Q72" s="3230"/>
      <c r="R72" s="3230"/>
      <c r="S72" s="3230"/>
      <c r="T72" s="3231"/>
      <c r="U72" s="3198">
        <f t="shared" si="7"/>
        <v>0</v>
      </c>
      <c r="V72" s="3231"/>
      <c r="W72" s="3201" t="s">
        <v>3439</v>
      </c>
    </row>
    <row r="73" spans="1:23" ht="40.5" customHeight="1" thickBot="1" x14ac:dyDescent="0.25">
      <c r="A73" s="3193"/>
      <c r="B73" s="3225"/>
      <c r="C73" s="3212"/>
      <c r="D73" s="3238"/>
      <c r="E73" s="3234">
        <v>5004429</v>
      </c>
      <c r="F73" s="3248" t="s">
        <v>178</v>
      </c>
      <c r="G73" s="3249" t="s">
        <v>3461</v>
      </c>
      <c r="H73" s="3249" t="s">
        <v>3462</v>
      </c>
      <c r="I73" s="3266" t="s">
        <v>178</v>
      </c>
      <c r="J73" s="3217" t="s">
        <v>157</v>
      </c>
      <c r="K73" s="3220">
        <f>+L73+M73+N73+O73</f>
        <v>580</v>
      </c>
      <c r="L73" s="3196">
        <f>+L74+L75+L76+L77</f>
        <v>144</v>
      </c>
      <c r="M73" s="3196">
        <f>+M74+M75+M76+M77</f>
        <v>144</v>
      </c>
      <c r="N73" s="3196">
        <f>+N74+N75+N76+N77</f>
        <v>144</v>
      </c>
      <c r="O73" s="3196">
        <f>+O74+O75+O76+O77</f>
        <v>148</v>
      </c>
      <c r="P73" s="3207">
        <f>SUM(P74:P77)</f>
        <v>378890.33</v>
      </c>
      <c r="Q73" s="3196">
        <f>+Q74</f>
        <v>1000</v>
      </c>
      <c r="R73" s="3230"/>
      <c r="S73" s="3207">
        <f>+S74</f>
        <v>500</v>
      </c>
      <c r="T73" s="3231"/>
      <c r="U73" s="3198">
        <f t="shared" si="7"/>
        <v>377390.33</v>
      </c>
      <c r="V73" s="3231"/>
      <c r="W73" s="3201" t="s">
        <v>3439</v>
      </c>
    </row>
    <row r="74" spans="1:23" ht="17.25" thickBot="1" x14ac:dyDescent="0.25">
      <c r="A74" s="3193"/>
      <c r="B74" s="3225"/>
      <c r="C74" s="3212"/>
      <c r="D74" s="3238"/>
      <c r="E74" s="3234"/>
      <c r="F74" s="3248"/>
      <c r="G74" s="3249"/>
      <c r="H74" s="3249"/>
      <c r="I74" s="3216" t="s">
        <v>180</v>
      </c>
      <c r="J74" s="3217"/>
      <c r="K74" s="3220">
        <f t="shared" si="12"/>
        <v>145</v>
      </c>
      <c r="L74" s="3220">
        <v>36</v>
      </c>
      <c r="M74" s="3220">
        <v>36</v>
      </c>
      <c r="N74" s="3220">
        <v>36</v>
      </c>
      <c r="O74" s="3220">
        <v>37</v>
      </c>
      <c r="P74" s="3207">
        <v>187784.57</v>
      </c>
      <c r="Q74" s="3196">
        <v>1000</v>
      </c>
      <c r="R74" s="3230"/>
      <c r="S74" s="3207">
        <v>500</v>
      </c>
      <c r="T74" s="3231"/>
      <c r="U74" s="3198">
        <f t="shared" si="7"/>
        <v>186284.57</v>
      </c>
      <c r="V74" s="3231"/>
      <c r="W74" s="3201" t="s">
        <v>3439</v>
      </c>
    </row>
    <row r="75" spans="1:23" ht="17.25" thickBot="1" x14ac:dyDescent="0.25">
      <c r="A75" s="3193"/>
      <c r="B75" s="3225"/>
      <c r="C75" s="3212"/>
      <c r="D75" s="3238"/>
      <c r="E75" s="3234"/>
      <c r="F75" s="3248"/>
      <c r="G75" s="3249"/>
      <c r="H75" s="3249"/>
      <c r="I75" s="3216" t="s">
        <v>182</v>
      </c>
      <c r="J75" s="3217"/>
      <c r="K75" s="3220">
        <f t="shared" si="12"/>
        <v>145</v>
      </c>
      <c r="L75" s="3220">
        <v>36</v>
      </c>
      <c r="M75" s="3220">
        <v>36</v>
      </c>
      <c r="N75" s="3220">
        <v>36</v>
      </c>
      <c r="O75" s="3220">
        <v>37</v>
      </c>
      <c r="P75" s="3207">
        <v>94163.34</v>
      </c>
      <c r="Q75" s="3230"/>
      <c r="R75" s="3230"/>
      <c r="S75" s="3230"/>
      <c r="T75" s="3231"/>
      <c r="U75" s="3198">
        <f t="shared" si="7"/>
        <v>94163.34</v>
      </c>
      <c r="V75" s="3231"/>
      <c r="W75" s="3201" t="s">
        <v>3439</v>
      </c>
    </row>
    <row r="76" spans="1:23" ht="17.25" thickBot="1" x14ac:dyDescent="0.25">
      <c r="A76" s="3193"/>
      <c r="B76" s="3225"/>
      <c r="C76" s="3212"/>
      <c r="D76" s="3238"/>
      <c r="E76" s="3234"/>
      <c r="F76" s="3248"/>
      <c r="G76" s="3249"/>
      <c r="H76" s="3249"/>
      <c r="I76" s="3216" t="s">
        <v>184</v>
      </c>
      <c r="J76" s="3217"/>
      <c r="K76" s="3220">
        <f t="shared" si="12"/>
        <v>145</v>
      </c>
      <c r="L76" s="3220">
        <v>36</v>
      </c>
      <c r="M76" s="3220">
        <v>36</v>
      </c>
      <c r="N76" s="3220">
        <v>36</v>
      </c>
      <c r="O76" s="3220">
        <v>37</v>
      </c>
      <c r="P76" s="3219"/>
      <c r="Q76" s="3230"/>
      <c r="R76" s="3230"/>
      <c r="S76" s="3230"/>
      <c r="T76" s="3231"/>
      <c r="U76" s="3198">
        <f t="shared" si="7"/>
        <v>0</v>
      </c>
      <c r="V76" s="3231"/>
      <c r="W76" s="3201" t="s">
        <v>3439</v>
      </c>
    </row>
    <row r="77" spans="1:23" ht="17.25" thickBot="1" x14ac:dyDescent="0.25">
      <c r="A77" s="3193"/>
      <c r="B77" s="3225"/>
      <c r="C77" s="3212"/>
      <c r="D77" s="3238"/>
      <c r="E77" s="3234"/>
      <c r="F77" s="3248"/>
      <c r="G77" s="3249"/>
      <c r="H77" s="3249"/>
      <c r="I77" s="3216" t="s">
        <v>2152</v>
      </c>
      <c r="J77" s="3217"/>
      <c r="K77" s="3220">
        <f t="shared" si="12"/>
        <v>145</v>
      </c>
      <c r="L77" s="3220">
        <v>36</v>
      </c>
      <c r="M77" s="3220">
        <v>36</v>
      </c>
      <c r="N77" s="3220">
        <v>36</v>
      </c>
      <c r="O77" s="3220">
        <v>37</v>
      </c>
      <c r="P77" s="3207">
        <v>96942.42</v>
      </c>
      <c r="Q77" s="3230"/>
      <c r="R77" s="3230"/>
      <c r="S77" s="3230"/>
      <c r="T77" s="3231"/>
      <c r="U77" s="3198">
        <f t="shared" si="7"/>
        <v>96942.42</v>
      </c>
      <c r="V77" s="3231"/>
      <c r="W77" s="3201" t="s">
        <v>3439</v>
      </c>
    </row>
    <row r="78" spans="1:23" ht="31.5" customHeight="1" thickBot="1" x14ac:dyDescent="0.25">
      <c r="A78" s="3193" t="s">
        <v>1155</v>
      </c>
      <c r="B78" s="3267" t="s">
        <v>185</v>
      </c>
      <c r="C78" s="3268" t="s">
        <v>186</v>
      </c>
      <c r="D78" s="3226" t="s">
        <v>187</v>
      </c>
      <c r="E78" s="3234">
        <v>5000027</v>
      </c>
      <c r="F78" s="3248" t="s">
        <v>188</v>
      </c>
      <c r="G78" s="3249" t="s">
        <v>3463</v>
      </c>
      <c r="H78" s="3249" t="s">
        <v>3464</v>
      </c>
      <c r="I78" s="3269" t="s">
        <v>188</v>
      </c>
      <c r="J78" s="3217" t="s">
        <v>189</v>
      </c>
      <c r="K78" s="3220">
        <f>+L78+M78+N78+O78</f>
        <v>37130</v>
      </c>
      <c r="L78" s="3196">
        <f>+L79+L80+L81+L82</f>
        <v>9283</v>
      </c>
      <c r="M78" s="3196">
        <f>+M79+M80+M81+M82</f>
        <v>9277</v>
      </c>
      <c r="N78" s="3196">
        <f>+N79+N80+N81+N82</f>
        <v>9274</v>
      </c>
      <c r="O78" s="3196">
        <f>+O79+O80+O81+O82</f>
        <v>9296</v>
      </c>
      <c r="P78" s="3207">
        <f>SUM(P79:P82)</f>
        <v>442371.88</v>
      </c>
      <c r="Q78" s="3196">
        <f>+Q79+Q80+Q81+Q82</f>
        <v>2000</v>
      </c>
      <c r="R78" s="3230"/>
      <c r="S78" s="3207">
        <f>+S79</f>
        <v>173000</v>
      </c>
      <c r="T78" s="3231"/>
      <c r="U78" s="3198">
        <f>+P78-Q78-R78-S79-T78</f>
        <v>267371.88</v>
      </c>
      <c r="V78" s="3231"/>
      <c r="W78" s="3201" t="s">
        <v>3439</v>
      </c>
    </row>
    <row r="79" spans="1:23" ht="13.5" customHeight="1" thickBot="1" x14ac:dyDescent="0.25">
      <c r="A79" s="3193"/>
      <c r="B79" s="3267"/>
      <c r="C79" s="3270"/>
      <c r="D79" s="3232"/>
      <c r="E79" s="3234"/>
      <c r="F79" s="3248"/>
      <c r="G79" s="3249"/>
      <c r="H79" s="3249"/>
      <c r="I79" s="3216" t="s">
        <v>191</v>
      </c>
      <c r="J79" s="3217"/>
      <c r="K79" s="3220">
        <f>+L79+M79+N79+O79</f>
        <v>36758</v>
      </c>
      <c r="L79" s="3220">
        <v>9189</v>
      </c>
      <c r="M79" s="3220">
        <v>9189</v>
      </c>
      <c r="N79" s="3220">
        <v>9190</v>
      </c>
      <c r="O79" s="3220">
        <v>9190</v>
      </c>
      <c r="P79" s="3207">
        <v>351457.78</v>
      </c>
      <c r="Q79" s="3196">
        <v>500</v>
      </c>
      <c r="R79" s="3230"/>
      <c r="S79" s="3207">
        <v>173000</v>
      </c>
      <c r="T79" s="3231"/>
      <c r="U79" s="3198" t="e">
        <f>+P79-Q79-R79-#REF!-T79</f>
        <v>#REF!</v>
      </c>
      <c r="V79" s="3231"/>
      <c r="W79" s="3201" t="s">
        <v>3439</v>
      </c>
    </row>
    <row r="80" spans="1:23" ht="13.5" customHeight="1" thickBot="1" x14ac:dyDescent="0.25">
      <c r="A80" s="3193"/>
      <c r="B80" s="3267"/>
      <c r="C80" s="3270"/>
      <c r="D80" s="3232"/>
      <c r="E80" s="3234"/>
      <c r="F80" s="3248"/>
      <c r="G80" s="3249"/>
      <c r="H80" s="3249"/>
      <c r="I80" s="3216" t="s">
        <v>193</v>
      </c>
      <c r="J80" s="3217"/>
      <c r="K80" s="3220">
        <f t="shared" si="12"/>
        <v>13</v>
      </c>
      <c r="L80" s="3220">
        <v>3</v>
      </c>
      <c r="M80" s="3220">
        <v>3</v>
      </c>
      <c r="N80" s="3220">
        <v>3</v>
      </c>
      <c r="O80" s="3220">
        <v>4</v>
      </c>
      <c r="P80" s="3207">
        <v>1936.7</v>
      </c>
      <c r="Q80" s="3196">
        <v>500</v>
      </c>
      <c r="R80" s="3230"/>
      <c r="S80" s="3230"/>
      <c r="T80" s="3231"/>
      <c r="U80" s="3198">
        <f t="shared" si="7"/>
        <v>1436.7</v>
      </c>
      <c r="V80" s="3231"/>
      <c r="W80" s="3201" t="s">
        <v>3439</v>
      </c>
    </row>
    <row r="81" spans="1:23" ht="13.5" customHeight="1" thickBot="1" x14ac:dyDescent="0.25">
      <c r="A81" s="3193"/>
      <c r="B81" s="3267"/>
      <c r="C81" s="3270"/>
      <c r="D81" s="3232"/>
      <c r="E81" s="3234"/>
      <c r="F81" s="3248"/>
      <c r="G81" s="3249"/>
      <c r="H81" s="3249"/>
      <c r="I81" s="3216" t="s">
        <v>195</v>
      </c>
      <c r="J81" s="3217"/>
      <c r="K81" s="3220">
        <f t="shared" si="12"/>
        <v>354</v>
      </c>
      <c r="L81" s="3220">
        <v>90</v>
      </c>
      <c r="M81" s="3220">
        <v>84</v>
      </c>
      <c r="N81" s="3220">
        <v>80</v>
      </c>
      <c r="O81" s="3220">
        <v>100</v>
      </c>
      <c r="P81" s="3207">
        <v>87854.389999999985</v>
      </c>
      <c r="Q81" s="3196">
        <v>500</v>
      </c>
      <c r="R81" s="3230"/>
      <c r="S81" s="3230"/>
      <c r="T81" s="3231"/>
      <c r="U81" s="3198">
        <f t="shared" si="7"/>
        <v>87354.389999999985</v>
      </c>
      <c r="V81" s="3231"/>
      <c r="W81" s="3201" t="s">
        <v>3439</v>
      </c>
    </row>
    <row r="82" spans="1:23" ht="13.5" customHeight="1" thickBot="1" x14ac:dyDescent="0.25">
      <c r="A82" s="3193"/>
      <c r="B82" s="3267"/>
      <c r="C82" s="3271"/>
      <c r="D82" s="3233"/>
      <c r="E82" s="3234"/>
      <c r="F82" s="3248"/>
      <c r="G82" s="3249"/>
      <c r="H82" s="3249"/>
      <c r="I82" s="3216" t="s">
        <v>197</v>
      </c>
      <c r="J82" s="3217"/>
      <c r="K82" s="3220">
        <f t="shared" si="12"/>
        <v>5</v>
      </c>
      <c r="L82" s="3220">
        <v>1</v>
      </c>
      <c r="M82" s="3220">
        <v>1</v>
      </c>
      <c r="N82" s="3220">
        <v>1</v>
      </c>
      <c r="O82" s="3220">
        <v>2</v>
      </c>
      <c r="P82" s="3207">
        <v>1123.0100000000002</v>
      </c>
      <c r="Q82" s="3196">
        <v>500</v>
      </c>
      <c r="R82" s="3230"/>
      <c r="S82" s="3230"/>
      <c r="T82" s="3231"/>
      <c r="U82" s="3198">
        <f t="shared" si="7"/>
        <v>623.01000000000022</v>
      </c>
      <c r="V82" s="3231"/>
      <c r="W82" s="3201" t="s">
        <v>3439</v>
      </c>
    </row>
    <row r="83" spans="1:23" ht="36.75" customHeight="1" thickBot="1" x14ac:dyDescent="0.25">
      <c r="A83" s="3193"/>
      <c r="B83" s="3267"/>
      <c r="C83" s="3268" t="s">
        <v>198</v>
      </c>
      <c r="D83" s="3226" t="s">
        <v>199</v>
      </c>
      <c r="E83" s="3234">
        <v>5000028</v>
      </c>
      <c r="F83" s="3248" t="s">
        <v>200</v>
      </c>
      <c r="G83" s="3249" t="s">
        <v>2299</v>
      </c>
      <c r="H83" s="3249" t="s">
        <v>3465</v>
      </c>
      <c r="I83" s="3269" t="s">
        <v>200</v>
      </c>
      <c r="J83" s="3217" t="s">
        <v>189</v>
      </c>
      <c r="K83" s="3220">
        <f>+L83+M83+N83+O83</f>
        <v>6391</v>
      </c>
      <c r="L83" s="3196">
        <f>+L84+L85</f>
        <v>1597</v>
      </c>
      <c r="M83" s="3196">
        <f>+M84+M85</f>
        <v>1597</v>
      </c>
      <c r="N83" s="3196">
        <f>+N84+N85</f>
        <v>1601</v>
      </c>
      <c r="O83" s="3196">
        <f>+O84+O85</f>
        <v>1596</v>
      </c>
      <c r="P83" s="3207">
        <f>SUM(P84:P85)</f>
        <v>710596.17999999993</v>
      </c>
      <c r="Q83" s="3196">
        <f>+Q84+Q85</f>
        <v>1000</v>
      </c>
      <c r="R83" s="3230"/>
      <c r="S83" s="3207">
        <f>+S84</f>
        <v>151055.85999999999</v>
      </c>
      <c r="T83" s="3231"/>
      <c r="U83" s="3198">
        <f>+P83-Q83-R83-S84-T83</f>
        <v>558540.31999999995</v>
      </c>
      <c r="V83" s="3231"/>
      <c r="W83" s="3201" t="s">
        <v>3439</v>
      </c>
    </row>
    <row r="84" spans="1:23" ht="13.5" customHeight="1" thickBot="1" x14ac:dyDescent="0.25">
      <c r="A84" s="3193"/>
      <c r="B84" s="3267"/>
      <c r="C84" s="3270"/>
      <c r="D84" s="3232"/>
      <c r="E84" s="3234"/>
      <c r="F84" s="3248"/>
      <c r="G84" s="3249"/>
      <c r="H84" s="3249"/>
      <c r="I84" s="3216" t="s">
        <v>202</v>
      </c>
      <c r="J84" s="3217"/>
      <c r="K84" s="3220">
        <f>+L84+M84+N84+O84</f>
        <v>6379</v>
      </c>
      <c r="L84" s="3220">
        <v>1594</v>
      </c>
      <c r="M84" s="3220">
        <v>1594</v>
      </c>
      <c r="N84" s="3220">
        <v>1598</v>
      </c>
      <c r="O84" s="3220">
        <v>1593</v>
      </c>
      <c r="P84" s="3207">
        <v>709633.35</v>
      </c>
      <c r="Q84" s="3196">
        <v>500</v>
      </c>
      <c r="R84" s="3230"/>
      <c r="S84" s="3207">
        <v>151055.85999999999</v>
      </c>
      <c r="T84" s="3231"/>
      <c r="U84" s="3198">
        <f t="shared" ref="U84:U92" si="13">+P84-Q84-R84-S85-T84</f>
        <v>709133.35</v>
      </c>
      <c r="V84" s="3231"/>
      <c r="W84" s="3201" t="s">
        <v>3439</v>
      </c>
    </row>
    <row r="85" spans="1:23" ht="13.5" customHeight="1" thickBot="1" x14ac:dyDescent="0.25">
      <c r="A85" s="3193"/>
      <c r="B85" s="3267"/>
      <c r="C85" s="3271"/>
      <c r="D85" s="3233"/>
      <c r="E85" s="3234"/>
      <c r="F85" s="3248"/>
      <c r="G85" s="3249"/>
      <c r="H85" s="3249"/>
      <c r="I85" s="3216" t="s">
        <v>206</v>
      </c>
      <c r="J85" s="3217"/>
      <c r="K85" s="3220">
        <f t="shared" ref="K85:K95" si="14">+L85+M85+N85+O85</f>
        <v>12</v>
      </c>
      <c r="L85" s="3220">
        <v>3</v>
      </c>
      <c r="M85" s="3220">
        <v>3</v>
      </c>
      <c r="N85" s="3220">
        <v>3</v>
      </c>
      <c r="O85" s="3220">
        <v>3</v>
      </c>
      <c r="P85" s="3207">
        <v>962.83000000000015</v>
      </c>
      <c r="Q85" s="3220">
        <v>500</v>
      </c>
      <c r="R85" s="3230"/>
      <c r="S85" s="3230"/>
      <c r="T85" s="3231"/>
      <c r="U85" s="3198">
        <f t="shared" si="13"/>
        <v>-55537.17</v>
      </c>
      <c r="V85" s="3231"/>
      <c r="W85" s="3201" t="s">
        <v>3439</v>
      </c>
    </row>
    <row r="86" spans="1:23" ht="44.25" customHeight="1" thickBot="1" x14ac:dyDescent="0.25">
      <c r="A86" s="3193"/>
      <c r="B86" s="3267"/>
      <c r="C86" s="3268" t="s">
        <v>209</v>
      </c>
      <c r="D86" s="3226" t="s">
        <v>210</v>
      </c>
      <c r="E86" s="3234">
        <v>5000031</v>
      </c>
      <c r="F86" s="3248" t="s">
        <v>211</v>
      </c>
      <c r="G86" s="3249" t="s">
        <v>2298</v>
      </c>
      <c r="H86" s="3249" t="s">
        <v>3466</v>
      </c>
      <c r="I86" s="3266" t="s">
        <v>211</v>
      </c>
      <c r="J86" s="3217" t="s">
        <v>189</v>
      </c>
      <c r="K86" s="3220">
        <f>+L86+M86+N86+O86</f>
        <v>8024</v>
      </c>
      <c r="L86" s="3220">
        <f>+L87</f>
        <v>2000</v>
      </c>
      <c r="M86" s="3220">
        <f>+M87</f>
        <v>2004</v>
      </c>
      <c r="N86" s="3220">
        <f>+N87</f>
        <v>2005</v>
      </c>
      <c r="O86" s="3220">
        <f>+O87</f>
        <v>2015</v>
      </c>
      <c r="P86" s="3207">
        <f>SUM(P87)</f>
        <v>376805.92000000004</v>
      </c>
      <c r="Q86" s="3220">
        <f>+Q87</f>
        <v>60442</v>
      </c>
      <c r="R86" s="3230"/>
      <c r="S86" s="3207">
        <f>+S87</f>
        <v>56000</v>
      </c>
      <c r="T86" s="3231"/>
      <c r="U86" s="3198">
        <f t="shared" si="13"/>
        <v>260363.92000000004</v>
      </c>
      <c r="V86" s="3231"/>
      <c r="W86" s="3201" t="s">
        <v>3439</v>
      </c>
    </row>
    <row r="87" spans="1:23" ht="13.5" customHeight="1" thickBot="1" x14ac:dyDescent="0.25">
      <c r="A87" s="3193"/>
      <c r="B87" s="3267"/>
      <c r="C87" s="3270"/>
      <c r="D87" s="3232"/>
      <c r="E87" s="3234"/>
      <c r="F87" s="3248"/>
      <c r="G87" s="3249"/>
      <c r="H87" s="3249"/>
      <c r="I87" s="3216" t="s">
        <v>213</v>
      </c>
      <c r="J87" s="3217"/>
      <c r="K87" s="3220">
        <f>+L87+M87+N87+O87</f>
        <v>8024</v>
      </c>
      <c r="L87" s="3220">
        <v>2000</v>
      </c>
      <c r="M87" s="3220">
        <v>2004</v>
      </c>
      <c r="N87" s="3220">
        <v>2005</v>
      </c>
      <c r="O87" s="3220">
        <v>2015</v>
      </c>
      <c r="P87" s="3207">
        <v>376805.92000000004</v>
      </c>
      <c r="Q87" s="3220">
        <v>60442</v>
      </c>
      <c r="R87" s="3230"/>
      <c r="S87" s="3207">
        <v>56000</v>
      </c>
      <c r="T87" s="3231"/>
      <c r="U87" s="3198">
        <f t="shared" si="13"/>
        <v>316363.92000000004</v>
      </c>
      <c r="V87" s="3231"/>
      <c r="W87" s="3201" t="s">
        <v>3439</v>
      </c>
    </row>
    <row r="88" spans="1:23" ht="13.5" customHeight="1" thickBot="1" x14ac:dyDescent="0.25">
      <c r="A88" s="3193"/>
      <c r="B88" s="3267"/>
      <c r="C88" s="3271"/>
      <c r="D88" s="3233"/>
      <c r="E88" s="3234"/>
      <c r="F88" s="3248"/>
      <c r="G88" s="3249"/>
      <c r="H88" s="3249"/>
      <c r="I88" s="3216" t="s">
        <v>214</v>
      </c>
      <c r="J88" s="3217"/>
      <c r="K88" s="3220">
        <f t="shared" si="14"/>
        <v>0</v>
      </c>
      <c r="L88" s="3220"/>
      <c r="M88" s="3220"/>
      <c r="N88" s="3220"/>
      <c r="O88" s="3220"/>
      <c r="P88" s="3230"/>
      <c r="Q88" s="3220"/>
      <c r="R88" s="3230"/>
      <c r="S88" s="3230"/>
      <c r="T88" s="3231"/>
      <c r="U88" s="3198">
        <f t="shared" si="13"/>
        <v>-85770.63</v>
      </c>
      <c r="V88" s="3231"/>
      <c r="W88" s="3201" t="s">
        <v>3439</v>
      </c>
    </row>
    <row r="89" spans="1:23" ht="17.25" customHeight="1" thickBot="1" x14ac:dyDescent="0.25">
      <c r="A89" s="3193"/>
      <c r="B89" s="3267"/>
      <c r="C89" s="3268" t="s">
        <v>2153</v>
      </c>
      <c r="D89" s="3226" t="s">
        <v>2154</v>
      </c>
      <c r="E89" s="3234">
        <v>5000035</v>
      </c>
      <c r="F89" s="3248" t="s">
        <v>2155</v>
      </c>
      <c r="G89" s="3249" t="s">
        <v>2575</v>
      </c>
      <c r="H89" s="3249" t="s">
        <v>3467</v>
      </c>
      <c r="I89" s="3266" t="s">
        <v>2155</v>
      </c>
      <c r="J89" s="3217"/>
      <c r="K89" s="3220">
        <f>+K90</f>
        <v>7275</v>
      </c>
      <c r="L89" s="3220">
        <f t="shared" ref="L89:O89" si="15">+L90</f>
        <v>1790</v>
      </c>
      <c r="M89" s="3220">
        <f t="shared" si="15"/>
        <v>1790</v>
      </c>
      <c r="N89" s="3220">
        <f t="shared" si="15"/>
        <v>1845</v>
      </c>
      <c r="O89" s="3220">
        <f t="shared" si="15"/>
        <v>1850</v>
      </c>
      <c r="P89" s="3207">
        <f>+P90</f>
        <v>57935.439999999995</v>
      </c>
      <c r="Q89" s="3272">
        <f>+Q90</f>
        <v>1000</v>
      </c>
      <c r="R89" s="3230"/>
      <c r="S89" s="3207">
        <f>+S90</f>
        <v>85770.63</v>
      </c>
      <c r="T89" s="3231"/>
      <c r="U89" s="3198">
        <f t="shared" si="13"/>
        <v>-28835.19000000001</v>
      </c>
      <c r="V89" s="3231"/>
      <c r="W89" s="3201" t="s">
        <v>3439</v>
      </c>
    </row>
    <row r="90" spans="1:23" ht="32.25" customHeight="1" thickBot="1" x14ac:dyDescent="0.25">
      <c r="A90" s="3193"/>
      <c r="B90" s="3267"/>
      <c r="C90" s="3271"/>
      <c r="D90" s="3233"/>
      <c r="E90" s="3234"/>
      <c r="F90" s="3248"/>
      <c r="G90" s="3249"/>
      <c r="H90" s="3249"/>
      <c r="I90" s="3216" t="s">
        <v>216</v>
      </c>
      <c r="J90" s="3217" t="s">
        <v>189</v>
      </c>
      <c r="K90" s="3220">
        <f t="shared" si="14"/>
        <v>7275</v>
      </c>
      <c r="L90" s="3220">
        <v>1790</v>
      </c>
      <c r="M90" s="3220">
        <v>1790</v>
      </c>
      <c r="N90" s="3220">
        <v>1845</v>
      </c>
      <c r="O90" s="3220">
        <v>1850</v>
      </c>
      <c r="P90" s="3207">
        <v>57935.439999999995</v>
      </c>
      <c r="Q90" s="3220">
        <v>1000</v>
      </c>
      <c r="R90" s="3230"/>
      <c r="S90" s="3207">
        <v>85770.63</v>
      </c>
      <c r="T90" s="3231"/>
      <c r="U90" s="3198">
        <f t="shared" si="13"/>
        <v>-107015.60999999999</v>
      </c>
      <c r="V90" s="3231"/>
      <c r="W90" s="3201" t="s">
        <v>3439</v>
      </c>
    </row>
    <row r="91" spans="1:23" ht="24.75" customHeight="1" thickBot="1" x14ac:dyDescent="0.25">
      <c r="A91" s="3193"/>
      <c r="B91" s="3267"/>
      <c r="C91" s="3268" t="s">
        <v>217</v>
      </c>
      <c r="D91" s="3226" t="s">
        <v>218</v>
      </c>
      <c r="E91" s="3273">
        <v>5000029</v>
      </c>
      <c r="F91" s="3227" t="s">
        <v>219</v>
      </c>
      <c r="G91" s="3228" t="s">
        <v>3468</v>
      </c>
      <c r="H91" s="3228" t="s">
        <v>3469</v>
      </c>
      <c r="I91" s="3266" t="s">
        <v>3470</v>
      </c>
      <c r="J91" s="3217" t="s">
        <v>189</v>
      </c>
      <c r="K91" s="3220">
        <f t="shared" si="14"/>
        <v>595</v>
      </c>
      <c r="L91" s="3196">
        <f>+L92+L93+L94+L95</f>
        <v>139</v>
      </c>
      <c r="M91" s="3196">
        <f>+M92+M93+M94+M95</f>
        <v>145</v>
      </c>
      <c r="N91" s="3196">
        <f>+N92+N93+N94+N95</f>
        <v>147</v>
      </c>
      <c r="O91" s="3196">
        <f>+O92+O93+O94+O95</f>
        <v>164</v>
      </c>
      <c r="P91" s="3207">
        <f>SUM(P92:P95)</f>
        <v>580658.86999999988</v>
      </c>
      <c r="Q91" s="3196">
        <f>+Q92+Q93+Q94+Q95</f>
        <v>1000</v>
      </c>
      <c r="R91" s="3230"/>
      <c r="S91" s="3207">
        <f>+S92</f>
        <v>163951.04999999999</v>
      </c>
      <c r="T91" s="3231"/>
      <c r="U91" s="3198">
        <f t="shared" si="13"/>
        <v>415707.81999999989</v>
      </c>
      <c r="V91" s="3231"/>
      <c r="W91" s="3201" t="s">
        <v>3439</v>
      </c>
    </row>
    <row r="92" spans="1:23" ht="13.5" customHeight="1" thickBot="1" x14ac:dyDescent="0.25">
      <c r="A92" s="3193"/>
      <c r="B92" s="3267"/>
      <c r="C92" s="3270"/>
      <c r="D92" s="3232"/>
      <c r="E92" s="3274"/>
      <c r="F92" s="3227"/>
      <c r="G92" s="3228"/>
      <c r="H92" s="3228"/>
      <c r="I92" s="3216" t="s">
        <v>221</v>
      </c>
      <c r="J92" s="3217"/>
      <c r="K92" s="3220">
        <f t="shared" si="14"/>
        <v>140</v>
      </c>
      <c r="L92" s="3220">
        <v>35</v>
      </c>
      <c r="M92" s="3220">
        <v>35</v>
      </c>
      <c r="N92" s="3220">
        <v>35</v>
      </c>
      <c r="O92" s="3220">
        <v>35</v>
      </c>
      <c r="P92" s="3207">
        <v>441877.33999999997</v>
      </c>
      <c r="Q92" s="3220">
        <v>250</v>
      </c>
      <c r="R92" s="3230"/>
      <c r="S92" s="3207">
        <v>163951.04999999999</v>
      </c>
      <c r="T92" s="3231"/>
      <c r="U92" s="3198">
        <f t="shared" si="13"/>
        <v>441627.33999999997</v>
      </c>
      <c r="V92" s="3231"/>
      <c r="W92" s="3201" t="s">
        <v>3439</v>
      </c>
    </row>
    <row r="93" spans="1:23" ht="17.25" thickBot="1" x14ac:dyDescent="0.25">
      <c r="A93" s="3193"/>
      <c r="B93" s="3267"/>
      <c r="C93" s="3270"/>
      <c r="D93" s="3232"/>
      <c r="E93" s="3274"/>
      <c r="F93" s="3227"/>
      <c r="G93" s="3228"/>
      <c r="H93" s="3228"/>
      <c r="I93" s="3216" t="s">
        <v>223</v>
      </c>
      <c r="J93" s="3217"/>
      <c r="K93" s="3220">
        <f t="shared" si="14"/>
        <v>7</v>
      </c>
      <c r="L93" s="3220">
        <v>1</v>
      </c>
      <c r="M93" s="3220">
        <v>2</v>
      </c>
      <c r="N93" s="3220">
        <v>2</v>
      </c>
      <c r="O93" s="3220">
        <v>2</v>
      </c>
      <c r="P93" s="3207">
        <v>16609.41</v>
      </c>
      <c r="Q93" s="3220">
        <v>250</v>
      </c>
      <c r="R93" s="3230"/>
      <c r="S93" s="3230"/>
      <c r="T93" s="3231"/>
      <c r="U93" s="3198">
        <f t="shared" si="7"/>
        <v>16359.41</v>
      </c>
      <c r="V93" s="3231"/>
      <c r="W93" s="3201" t="s">
        <v>3439</v>
      </c>
    </row>
    <row r="94" spans="1:23" ht="17.25" thickBot="1" x14ac:dyDescent="0.25">
      <c r="A94" s="3193"/>
      <c r="B94" s="3267"/>
      <c r="C94" s="3270"/>
      <c r="D94" s="3232"/>
      <c r="E94" s="3274"/>
      <c r="F94" s="3227"/>
      <c r="G94" s="3228"/>
      <c r="H94" s="3228"/>
      <c r="I94" s="3216" t="s">
        <v>225</v>
      </c>
      <c r="J94" s="3217"/>
      <c r="K94" s="3220">
        <f t="shared" si="14"/>
        <v>57</v>
      </c>
      <c r="L94" s="3220">
        <v>10</v>
      </c>
      <c r="M94" s="3220">
        <v>10</v>
      </c>
      <c r="N94" s="3220">
        <v>10</v>
      </c>
      <c r="O94" s="3220">
        <v>27</v>
      </c>
      <c r="P94" s="3207">
        <v>7836.68</v>
      </c>
      <c r="Q94" s="3220">
        <v>250</v>
      </c>
      <c r="R94" s="3230"/>
      <c r="S94" s="3230"/>
      <c r="T94" s="3231"/>
      <c r="U94" s="3198">
        <f t="shared" si="7"/>
        <v>7586.68</v>
      </c>
      <c r="V94" s="3231"/>
      <c r="W94" s="3201" t="s">
        <v>3439</v>
      </c>
    </row>
    <row r="95" spans="1:23" ht="13.5" customHeight="1" thickBot="1" x14ac:dyDescent="0.25">
      <c r="A95" s="3193"/>
      <c r="B95" s="3267"/>
      <c r="C95" s="3271"/>
      <c r="D95" s="3233"/>
      <c r="E95" s="3275"/>
      <c r="F95" s="3227"/>
      <c r="G95" s="3228"/>
      <c r="H95" s="3228"/>
      <c r="I95" s="3216" t="s">
        <v>227</v>
      </c>
      <c r="J95" s="3217"/>
      <c r="K95" s="3220">
        <f t="shared" si="14"/>
        <v>391</v>
      </c>
      <c r="L95" s="3220">
        <v>93</v>
      </c>
      <c r="M95" s="3220">
        <v>98</v>
      </c>
      <c r="N95" s="3220">
        <v>100</v>
      </c>
      <c r="O95" s="3220">
        <v>100</v>
      </c>
      <c r="P95" s="3207">
        <v>114335.44</v>
      </c>
      <c r="Q95" s="3220">
        <v>250</v>
      </c>
      <c r="R95" s="3230"/>
      <c r="S95" s="3230"/>
      <c r="T95" s="3231"/>
      <c r="U95" s="3198">
        <f t="shared" si="7"/>
        <v>114085.44</v>
      </c>
      <c r="V95" s="3231"/>
      <c r="W95" s="3201" t="s">
        <v>3439</v>
      </c>
    </row>
    <row r="96" spans="1:23" ht="24.75" customHeight="1" thickBot="1" x14ac:dyDescent="0.25">
      <c r="A96" s="3193"/>
      <c r="B96" s="3267"/>
      <c r="C96" s="3268" t="s">
        <v>228</v>
      </c>
      <c r="D96" s="3226" t="s">
        <v>229</v>
      </c>
      <c r="E96" s="3273">
        <v>5000030</v>
      </c>
      <c r="F96" s="3227" t="s">
        <v>230</v>
      </c>
      <c r="G96" s="3228" t="s">
        <v>3471</v>
      </c>
      <c r="H96" s="3228" t="s">
        <v>3472</v>
      </c>
      <c r="I96" s="3266" t="s">
        <v>3473</v>
      </c>
      <c r="J96" s="3217" t="s">
        <v>189</v>
      </c>
      <c r="K96" s="3220">
        <f>+L96+M96+N96+O96</f>
        <v>97</v>
      </c>
      <c r="L96" s="3220">
        <f>+L98+L97</f>
        <v>20</v>
      </c>
      <c r="M96" s="3220">
        <f t="shared" ref="M96:O96" si="16">+M98+M97</f>
        <v>20</v>
      </c>
      <c r="N96" s="3220">
        <f t="shared" si="16"/>
        <v>21</v>
      </c>
      <c r="O96" s="3220">
        <f t="shared" si="16"/>
        <v>36</v>
      </c>
      <c r="P96" s="3207">
        <f>SUM(P97:P98)</f>
        <v>35095.119999999981</v>
      </c>
      <c r="Q96" s="3220">
        <f>+Q98</f>
        <v>1476</v>
      </c>
      <c r="R96" s="3230"/>
      <c r="S96" s="3207">
        <f>+S97</f>
        <v>179811.72</v>
      </c>
      <c r="T96" s="3231"/>
      <c r="U96" s="3198">
        <f>+P96-Q96-R96-S97-T96</f>
        <v>-146192.60000000003</v>
      </c>
      <c r="V96" s="3231"/>
      <c r="W96" s="3201" t="s">
        <v>3439</v>
      </c>
    </row>
    <row r="97" spans="1:23" ht="13.5" customHeight="1" thickBot="1" x14ac:dyDescent="0.25">
      <c r="A97" s="3193"/>
      <c r="B97" s="3267"/>
      <c r="C97" s="3270"/>
      <c r="D97" s="3232"/>
      <c r="E97" s="3274"/>
      <c r="F97" s="3227"/>
      <c r="G97" s="3228"/>
      <c r="H97" s="3228"/>
      <c r="I97" s="3216" t="s">
        <v>232</v>
      </c>
      <c r="J97" s="3192"/>
      <c r="K97" s="3220">
        <f>+L97+M97+N97+O97</f>
        <v>96</v>
      </c>
      <c r="L97" s="3220">
        <v>20</v>
      </c>
      <c r="M97" s="3220">
        <v>20</v>
      </c>
      <c r="N97" s="3220">
        <v>21</v>
      </c>
      <c r="O97" s="3220">
        <v>35</v>
      </c>
      <c r="P97" s="3207">
        <v>34626.739999999983</v>
      </c>
      <c r="Q97" s="3220"/>
      <c r="R97" s="3230"/>
      <c r="S97" s="3207">
        <v>179811.72</v>
      </c>
      <c r="T97" s="3231"/>
      <c r="U97" s="3198">
        <f t="shared" ref="U97:U99" si="17">+P97-Q97-R97-S98-T97</f>
        <v>34626.739999999983</v>
      </c>
      <c r="V97" s="3231"/>
      <c r="W97" s="3201" t="s">
        <v>3439</v>
      </c>
    </row>
    <row r="98" spans="1:23" ht="13.5" customHeight="1" thickBot="1" x14ac:dyDescent="0.25">
      <c r="A98" s="3193"/>
      <c r="B98" s="3267"/>
      <c r="C98" s="3271"/>
      <c r="D98" s="3233"/>
      <c r="E98" s="3275"/>
      <c r="F98" s="3227"/>
      <c r="G98" s="3228"/>
      <c r="H98" s="3228"/>
      <c r="I98" s="3216" t="s">
        <v>234</v>
      </c>
      <c r="J98" s="3192"/>
      <c r="K98" s="3220">
        <f>+L98+M98+N98+O98</f>
        <v>1</v>
      </c>
      <c r="L98" s="3220">
        <v>0</v>
      </c>
      <c r="M98" s="3220">
        <v>0</v>
      </c>
      <c r="N98" s="3220">
        <v>0</v>
      </c>
      <c r="O98" s="3220">
        <v>1</v>
      </c>
      <c r="P98" s="3207">
        <v>468.37999999999994</v>
      </c>
      <c r="Q98" s="3220">
        <v>1476</v>
      </c>
      <c r="R98" s="3230"/>
      <c r="S98" s="3230"/>
      <c r="T98" s="3231"/>
      <c r="U98" s="3198">
        <f t="shared" si="17"/>
        <v>-1007.6200000000001</v>
      </c>
      <c r="V98" s="3231"/>
      <c r="W98" s="3201" t="s">
        <v>3439</v>
      </c>
    </row>
    <row r="99" spans="1:23" ht="13.5" customHeight="1" thickBot="1" x14ac:dyDescent="0.25">
      <c r="A99" s="3243" t="s">
        <v>235</v>
      </c>
      <c r="B99" s="3243"/>
      <c r="C99" s="3243"/>
      <c r="D99" s="3243"/>
      <c r="E99" s="3243"/>
      <c r="F99" s="3243"/>
      <c r="G99" s="3243"/>
      <c r="H99" s="3243"/>
      <c r="I99" s="3243"/>
      <c r="J99" s="3243"/>
      <c r="K99" s="3244"/>
      <c r="L99" s="3244"/>
      <c r="M99" s="3244"/>
      <c r="N99" s="3244"/>
      <c r="O99" s="3244"/>
      <c r="P99" s="3245"/>
      <c r="Q99" s="3245"/>
      <c r="R99" s="3245"/>
      <c r="S99" s="3245"/>
      <c r="T99" s="3244"/>
      <c r="U99" s="3198">
        <f t="shared" si="17"/>
        <v>0</v>
      </c>
      <c r="V99" s="3244"/>
      <c r="W99" s="3201" t="s">
        <v>3439</v>
      </c>
    </row>
    <row r="100" spans="1:23" ht="30.75" customHeight="1" thickBot="1" x14ac:dyDescent="0.25">
      <c r="A100" s="3193" t="s">
        <v>236</v>
      </c>
      <c r="B100" s="3276" t="s">
        <v>237</v>
      </c>
      <c r="C100" s="3277" t="s">
        <v>238</v>
      </c>
      <c r="D100" s="3238" t="s">
        <v>239</v>
      </c>
      <c r="E100" s="3234">
        <v>5000032</v>
      </c>
      <c r="F100" s="3227" t="s">
        <v>240</v>
      </c>
      <c r="G100" s="3228" t="s">
        <v>3474</v>
      </c>
      <c r="H100" s="3228" t="s">
        <v>3475</v>
      </c>
      <c r="I100" s="3278" t="s">
        <v>240</v>
      </c>
      <c r="J100" s="3217" t="s">
        <v>241</v>
      </c>
      <c r="K100" s="3220">
        <f>+L100+M100+N100+O100</f>
        <v>6819</v>
      </c>
      <c r="L100" s="3220">
        <f>+L101</f>
        <v>1704</v>
      </c>
      <c r="M100" s="3220">
        <f>+M101</f>
        <v>1705</v>
      </c>
      <c r="N100" s="3220">
        <f>+N101</f>
        <v>1705</v>
      </c>
      <c r="O100" s="3220">
        <f>+O101</f>
        <v>1705</v>
      </c>
      <c r="P100" s="3207">
        <f>SUM(P101)</f>
        <v>347765.38</v>
      </c>
      <c r="Q100" s="3220">
        <f>+Q101</f>
        <v>3000</v>
      </c>
      <c r="R100" s="3230"/>
      <c r="S100" s="3230"/>
      <c r="T100" s="3231"/>
      <c r="U100" s="3198">
        <f t="shared" si="7"/>
        <v>344765.38</v>
      </c>
      <c r="V100" s="3231"/>
      <c r="W100" s="3201" t="s">
        <v>3439</v>
      </c>
    </row>
    <row r="101" spans="1:23" ht="18" customHeight="1" thickBot="1" x14ac:dyDescent="0.25">
      <c r="A101" s="3193"/>
      <c r="B101" s="3276"/>
      <c r="C101" s="3277"/>
      <c r="D101" s="3238"/>
      <c r="E101" s="3234"/>
      <c r="F101" s="3227"/>
      <c r="G101" s="3228"/>
      <c r="H101" s="3228"/>
      <c r="I101" s="3216" t="s">
        <v>239</v>
      </c>
      <c r="J101" s="3217"/>
      <c r="K101" s="3220">
        <f>+L101+M101+N101+O101</f>
        <v>6819</v>
      </c>
      <c r="L101" s="3220">
        <v>1704</v>
      </c>
      <c r="M101" s="3220">
        <v>1705</v>
      </c>
      <c r="N101" s="3220">
        <v>1705</v>
      </c>
      <c r="O101" s="3220">
        <v>1705</v>
      </c>
      <c r="P101" s="3207">
        <v>347765.38</v>
      </c>
      <c r="Q101" s="3220">
        <v>3000</v>
      </c>
      <c r="R101" s="3230"/>
      <c r="S101" s="3230"/>
      <c r="T101" s="3231"/>
      <c r="U101" s="3198">
        <f t="shared" ref="U101:U104" si="18">+P101-Q101-R101-S101-T101</f>
        <v>344765.38</v>
      </c>
      <c r="V101" s="3231"/>
      <c r="W101" s="3201" t="s">
        <v>3439</v>
      </c>
    </row>
    <row r="102" spans="1:23" ht="29.25" customHeight="1" thickBot="1" x14ac:dyDescent="0.25">
      <c r="A102" s="3279"/>
      <c r="B102" s="3280" t="s">
        <v>3476</v>
      </c>
      <c r="C102" s="3281">
        <v>73301</v>
      </c>
      <c r="D102" s="3282" t="s">
        <v>3476</v>
      </c>
      <c r="E102" s="3283"/>
      <c r="F102" s="3185" t="s">
        <v>3477</v>
      </c>
      <c r="G102" s="3284">
        <v>175</v>
      </c>
      <c r="H102" s="3285"/>
      <c r="I102" s="3266" t="s">
        <v>3478</v>
      </c>
      <c r="J102" s="3210"/>
      <c r="K102" s="3286">
        <f>+K103+K104</f>
        <v>251740.25</v>
      </c>
      <c r="L102" s="3286">
        <f t="shared" ref="L102:O102" si="19">+L103+L104</f>
        <v>62935.25</v>
      </c>
      <c r="M102" s="3286">
        <f t="shared" si="19"/>
        <v>62935</v>
      </c>
      <c r="N102" s="3286">
        <f t="shared" si="19"/>
        <v>62935</v>
      </c>
      <c r="O102" s="3286">
        <f t="shared" si="19"/>
        <v>62935</v>
      </c>
      <c r="P102" s="3207">
        <f>SUM(P103:P104)</f>
        <v>25600</v>
      </c>
      <c r="Q102" s="3219"/>
      <c r="R102" s="3219"/>
      <c r="S102" s="3219"/>
      <c r="T102" s="3210"/>
      <c r="U102" s="3198">
        <f t="shared" si="18"/>
        <v>25600</v>
      </c>
      <c r="V102" s="3210"/>
      <c r="W102" s="3201" t="s">
        <v>3439</v>
      </c>
    </row>
    <row r="103" spans="1:23" ht="17.25" thickBot="1" x14ac:dyDescent="0.25">
      <c r="A103" s="3279"/>
      <c r="B103" s="3280"/>
      <c r="C103" s="3281"/>
      <c r="D103" s="3282"/>
      <c r="E103" s="3283">
        <v>5005326</v>
      </c>
      <c r="F103" s="3185"/>
      <c r="G103" s="3284"/>
      <c r="H103" s="3285"/>
      <c r="I103" s="3216" t="s">
        <v>2158</v>
      </c>
      <c r="J103" s="3279"/>
      <c r="K103" s="3220">
        <f>+L103+M103+N103+O103</f>
        <v>94096</v>
      </c>
      <c r="L103" s="3220">
        <v>23524</v>
      </c>
      <c r="M103" s="3220">
        <v>23524</v>
      </c>
      <c r="N103" s="3220">
        <v>23524</v>
      </c>
      <c r="O103" s="3220">
        <v>23524</v>
      </c>
      <c r="P103" s="3207">
        <v>23500</v>
      </c>
      <c r="Q103" s="3219"/>
      <c r="R103" s="3219"/>
      <c r="S103" s="3219"/>
      <c r="T103" s="3210"/>
      <c r="U103" s="3198">
        <f t="shared" si="18"/>
        <v>23500</v>
      </c>
      <c r="V103" s="3210"/>
      <c r="W103" s="3201" t="s">
        <v>3439</v>
      </c>
    </row>
    <row r="104" spans="1:23" ht="21.75" customHeight="1" thickBot="1" x14ac:dyDescent="0.25">
      <c r="A104" s="3279"/>
      <c r="B104" s="3280"/>
      <c r="C104" s="3287">
        <v>73303</v>
      </c>
      <c r="D104" s="3282"/>
      <c r="E104" s="3283">
        <v>5005326</v>
      </c>
      <c r="F104" s="3185"/>
      <c r="G104" s="3284"/>
      <c r="H104" s="3285"/>
      <c r="I104" s="3216" t="s">
        <v>2163</v>
      </c>
      <c r="J104" s="3279"/>
      <c r="K104" s="3286">
        <f>+L104+M104+N104+O104</f>
        <v>157644.25</v>
      </c>
      <c r="L104" s="3220">
        <f>157645/4</f>
        <v>39411.25</v>
      </c>
      <c r="M104" s="3220">
        <v>39411</v>
      </c>
      <c r="N104" s="3220">
        <v>39411</v>
      </c>
      <c r="O104" s="3220">
        <v>39411</v>
      </c>
      <c r="P104" s="3207">
        <v>2100</v>
      </c>
      <c r="Q104" s="3219"/>
      <c r="R104" s="3219"/>
      <c r="S104" s="3219"/>
      <c r="T104" s="3210"/>
      <c r="U104" s="3198">
        <f t="shared" si="18"/>
        <v>2100</v>
      </c>
      <c r="V104" s="3210"/>
      <c r="W104" s="3201" t="s">
        <v>3439</v>
      </c>
    </row>
    <row r="106" spans="1:23" x14ac:dyDescent="0.2">
      <c r="A106" s="3177" t="s">
        <v>0</v>
      </c>
      <c r="B106" s="3177"/>
      <c r="C106" s="3177"/>
      <c r="D106" s="3177"/>
      <c r="E106" s="3177"/>
      <c r="F106" s="3177"/>
      <c r="G106" s="3177"/>
      <c r="H106" s="3177"/>
      <c r="I106" s="3177"/>
      <c r="J106" s="3177"/>
      <c r="K106" s="3177"/>
      <c r="L106" s="3177"/>
      <c r="M106" s="3177"/>
      <c r="N106" s="3177"/>
      <c r="O106" s="3177"/>
      <c r="P106" s="3177"/>
      <c r="Q106" s="3177"/>
      <c r="R106" s="3177"/>
      <c r="S106" s="3177"/>
      <c r="T106" s="3177"/>
      <c r="U106" s="3177"/>
      <c r="V106" s="3177"/>
      <c r="W106" s="3177"/>
    </row>
    <row r="107" spans="1:23" x14ac:dyDescent="0.2">
      <c r="A107" s="3177" t="s">
        <v>244</v>
      </c>
      <c r="B107" s="3177"/>
      <c r="C107" s="3177"/>
      <c r="D107" s="3177"/>
      <c r="E107" s="3177"/>
      <c r="F107" s="3177"/>
      <c r="G107" s="3177"/>
      <c r="H107" s="3177"/>
      <c r="I107" s="3177"/>
      <c r="J107" s="3177"/>
      <c r="K107" s="3177"/>
      <c r="L107" s="3177"/>
      <c r="M107" s="3177"/>
      <c r="N107" s="3177"/>
      <c r="O107" s="3177"/>
      <c r="P107" s="3177"/>
      <c r="Q107" s="3177"/>
      <c r="R107" s="3177"/>
      <c r="S107" s="3177"/>
      <c r="T107" s="3177"/>
      <c r="U107" s="3177"/>
      <c r="V107" s="3177"/>
      <c r="W107" s="3177"/>
    </row>
    <row r="108" spans="1:23" x14ac:dyDescent="0.2">
      <c r="A108" s="3178" t="s">
        <v>3437</v>
      </c>
      <c r="B108" s="3178"/>
      <c r="C108" s="3178"/>
      <c r="D108" s="3178"/>
      <c r="E108" s="3178"/>
      <c r="F108" s="3178"/>
      <c r="G108" s="3179"/>
      <c r="H108" s="3179"/>
    </row>
    <row r="109" spans="1:23" x14ac:dyDescent="0.2">
      <c r="A109" s="3288" t="s">
        <v>246</v>
      </c>
      <c r="B109" s="3289"/>
      <c r="C109" s="3290"/>
      <c r="D109" s="3291"/>
      <c r="E109" s="3292"/>
      <c r="F109" s="3290"/>
      <c r="G109" s="3179"/>
      <c r="H109" s="3179"/>
    </row>
    <row r="110" spans="1:23" ht="13.5" thickBot="1" x14ac:dyDescent="0.25"/>
    <row r="111" spans="1:23" ht="12.75" customHeight="1" thickBot="1" x14ac:dyDescent="0.25">
      <c r="A111" s="3183" t="s">
        <v>4</v>
      </c>
      <c r="B111" s="3184" t="s">
        <v>247</v>
      </c>
      <c r="C111" s="3185" t="s">
        <v>5</v>
      </c>
      <c r="D111" s="3186" t="s">
        <v>6</v>
      </c>
      <c r="E111" s="3185" t="s">
        <v>7</v>
      </c>
      <c r="F111" s="3185" t="s">
        <v>248</v>
      </c>
      <c r="G111" s="3183" t="s">
        <v>2025</v>
      </c>
      <c r="H111" s="3183" t="s">
        <v>249</v>
      </c>
      <c r="I111" s="3183" t="s">
        <v>250</v>
      </c>
      <c r="J111" s="3183" t="s">
        <v>11</v>
      </c>
      <c r="K111" s="3187" t="s">
        <v>3479</v>
      </c>
      <c r="L111" s="3187" t="s">
        <v>252</v>
      </c>
      <c r="M111" s="3187"/>
      <c r="N111" s="3187"/>
      <c r="O111" s="3187"/>
      <c r="P111" s="3183" t="s">
        <v>253</v>
      </c>
      <c r="Q111" s="3183"/>
      <c r="R111" s="3183"/>
      <c r="S111" s="3183"/>
      <c r="T111" s="3183"/>
      <c r="U111" s="3183"/>
      <c r="V111" s="3183" t="s">
        <v>15</v>
      </c>
      <c r="W111" s="3183" t="s">
        <v>16</v>
      </c>
    </row>
    <row r="112" spans="1:23" ht="25.5" customHeight="1" thickBot="1" x14ac:dyDescent="0.25">
      <c r="A112" s="3183"/>
      <c r="B112" s="3184"/>
      <c r="C112" s="3185"/>
      <c r="D112" s="3186"/>
      <c r="E112" s="3185"/>
      <c r="F112" s="3185"/>
      <c r="G112" s="3183"/>
      <c r="H112" s="3183"/>
      <c r="I112" s="3183"/>
      <c r="J112" s="3183"/>
      <c r="K112" s="3187"/>
      <c r="L112" s="3187"/>
      <c r="M112" s="3187"/>
      <c r="N112" s="3187"/>
      <c r="O112" s="3187"/>
      <c r="P112" s="3188" t="s">
        <v>17</v>
      </c>
      <c r="Q112" s="3188" t="s">
        <v>18</v>
      </c>
      <c r="R112" s="3188" t="s">
        <v>19</v>
      </c>
      <c r="S112" s="3188" t="s">
        <v>254</v>
      </c>
      <c r="T112" s="3188" t="s">
        <v>21</v>
      </c>
      <c r="U112" s="3183" t="s">
        <v>255</v>
      </c>
      <c r="V112" s="3183"/>
      <c r="W112" s="3183"/>
    </row>
    <row r="113" spans="1:23" ht="42" thickBot="1" x14ac:dyDescent="0.25">
      <c r="A113" s="3183"/>
      <c r="B113" s="3184"/>
      <c r="C113" s="3185"/>
      <c r="D113" s="3186"/>
      <c r="E113" s="3185"/>
      <c r="F113" s="3185"/>
      <c r="G113" s="3183"/>
      <c r="H113" s="3183"/>
      <c r="I113" s="3183"/>
      <c r="J113" s="3183"/>
      <c r="K113" s="3187"/>
      <c r="L113" s="3189" t="s">
        <v>23</v>
      </c>
      <c r="M113" s="3189" t="s">
        <v>24</v>
      </c>
      <c r="N113" s="3189" t="s">
        <v>25</v>
      </c>
      <c r="O113" s="3189" t="s">
        <v>26</v>
      </c>
      <c r="P113" s="3188" t="s">
        <v>256</v>
      </c>
      <c r="Q113" s="3188" t="s">
        <v>742</v>
      </c>
      <c r="R113" s="3188" t="s">
        <v>258</v>
      </c>
      <c r="S113" s="3188" t="s">
        <v>259</v>
      </c>
      <c r="T113" s="3190" t="s">
        <v>260</v>
      </c>
      <c r="U113" s="3183"/>
      <c r="V113" s="3183"/>
      <c r="W113" s="3183"/>
    </row>
    <row r="114" spans="1:23" ht="12.75" customHeight="1" thickBot="1" x14ac:dyDescent="0.25">
      <c r="A114" s="3191" t="s">
        <v>261</v>
      </c>
      <c r="B114" s="3191"/>
      <c r="C114" s="3191"/>
      <c r="D114" s="3191"/>
      <c r="E114" s="3191"/>
      <c r="F114" s="3191"/>
      <c r="G114" s="3191"/>
      <c r="H114" s="3191"/>
      <c r="I114" s="3191"/>
      <c r="J114" s="3191"/>
      <c r="K114" s="3222"/>
      <c r="L114" s="3222"/>
      <c r="M114" s="3222"/>
      <c r="N114" s="3222"/>
      <c r="O114" s="3222"/>
      <c r="P114" s="3223"/>
      <c r="Q114" s="3223"/>
      <c r="R114" s="3223"/>
      <c r="S114" s="3223"/>
      <c r="T114" s="3222"/>
      <c r="U114" s="3223"/>
      <c r="V114" s="3222"/>
      <c r="W114" s="3222"/>
    </row>
    <row r="115" spans="1:23" ht="33.75" customHeight="1" thickBot="1" x14ac:dyDescent="0.25">
      <c r="A115" s="3193" t="s">
        <v>262</v>
      </c>
      <c r="B115" s="3225" t="s">
        <v>263</v>
      </c>
      <c r="C115" s="3185">
        <v>3000001</v>
      </c>
      <c r="D115" s="3186" t="s">
        <v>35</v>
      </c>
      <c r="E115" s="3212">
        <v>50004430</v>
      </c>
      <c r="F115" s="3185" t="s">
        <v>264</v>
      </c>
      <c r="G115" s="3183">
        <v>22</v>
      </c>
      <c r="H115" s="3183">
        <v>44277</v>
      </c>
      <c r="I115" s="3190" t="s">
        <v>264</v>
      </c>
      <c r="J115" s="3298" t="s">
        <v>37</v>
      </c>
      <c r="K115" s="3220">
        <f>+L115+M115+N115+O115</f>
        <v>29</v>
      </c>
      <c r="L115" s="3220">
        <f>+L116+L117+L118</f>
        <v>8</v>
      </c>
      <c r="M115" s="3220">
        <f>+M116+M117+M118</f>
        <v>7</v>
      </c>
      <c r="N115" s="3220">
        <f>+N116+N117+N118</f>
        <v>7</v>
      </c>
      <c r="O115" s="3220">
        <f>+O116+O117+O118</f>
        <v>7</v>
      </c>
      <c r="P115" s="3207">
        <f>SUM(P116:P118)</f>
        <v>24810</v>
      </c>
      <c r="Q115" s="3219">
        <f>+Q116+Q117+Q118</f>
        <v>12000</v>
      </c>
      <c r="R115" s="3219"/>
      <c r="S115" s="3219">
        <f>+S116</f>
        <v>1000</v>
      </c>
      <c r="T115" s="3210"/>
      <c r="U115" s="3198">
        <f t="shared" ref="U115:U121" si="20">+P115-Q115-R115-S115-T115</f>
        <v>11810</v>
      </c>
      <c r="V115" s="3210"/>
      <c r="W115" s="3201" t="s">
        <v>3439</v>
      </c>
    </row>
    <row r="116" spans="1:23" ht="13.5" thickBot="1" x14ac:dyDescent="0.25">
      <c r="A116" s="3193"/>
      <c r="B116" s="3225"/>
      <c r="C116" s="3185"/>
      <c r="D116" s="3186"/>
      <c r="E116" s="3212"/>
      <c r="F116" s="3185"/>
      <c r="G116" s="3183"/>
      <c r="H116" s="3183"/>
      <c r="I116" s="3216" t="s">
        <v>267</v>
      </c>
      <c r="J116" s="3298"/>
      <c r="K116" s="3220">
        <f>+L116+M116+N116+O116</f>
        <v>12</v>
      </c>
      <c r="L116" s="3206">
        <v>3</v>
      </c>
      <c r="M116" s="3206">
        <v>3</v>
      </c>
      <c r="N116" s="3206">
        <v>3</v>
      </c>
      <c r="O116" s="3206">
        <v>3</v>
      </c>
      <c r="P116" s="3207">
        <v>9634</v>
      </c>
      <c r="Q116" s="3208">
        <v>4000</v>
      </c>
      <c r="R116" s="3219"/>
      <c r="S116" s="3219">
        <v>1000</v>
      </c>
      <c r="T116" s="3210"/>
      <c r="U116" s="3198">
        <f t="shared" si="20"/>
        <v>4634</v>
      </c>
      <c r="V116" s="3210"/>
      <c r="W116" s="3201" t="s">
        <v>3439</v>
      </c>
    </row>
    <row r="117" spans="1:23" ht="13.5" thickBot="1" x14ac:dyDescent="0.25">
      <c r="A117" s="3193"/>
      <c r="B117" s="3225"/>
      <c r="C117" s="3185"/>
      <c r="D117" s="3186"/>
      <c r="E117" s="3212"/>
      <c r="F117" s="3185"/>
      <c r="G117" s="3183"/>
      <c r="H117" s="3183"/>
      <c r="I117" s="3216" t="s">
        <v>269</v>
      </c>
      <c r="J117" s="3298"/>
      <c r="K117" s="3220">
        <f>+L117+M117+N117+O117</f>
        <v>13</v>
      </c>
      <c r="L117" s="3206">
        <v>4</v>
      </c>
      <c r="M117" s="3206">
        <v>3</v>
      </c>
      <c r="N117" s="3206">
        <v>3</v>
      </c>
      <c r="O117" s="3206">
        <v>3</v>
      </c>
      <c r="P117" s="3207">
        <v>8708</v>
      </c>
      <c r="Q117" s="3208">
        <v>4000</v>
      </c>
      <c r="R117" s="3219"/>
      <c r="S117" s="3219"/>
      <c r="T117" s="3210"/>
      <c r="U117" s="3198">
        <f t="shared" si="20"/>
        <v>4708</v>
      </c>
      <c r="V117" s="3210"/>
      <c r="W117" s="3201" t="s">
        <v>3439</v>
      </c>
    </row>
    <row r="118" spans="1:23" ht="17.25" thickBot="1" x14ac:dyDescent="0.25">
      <c r="A118" s="3193"/>
      <c r="B118" s="3225"/>
      <c r="C118" s="3185"/>
      <c r="D118" s="3186"/>
      <c r="E118" s="3212"/>
      <c r="F118" s="3185"/>
      <c r="G118" s="3183"/>
      <c r="H118" s="3183"/>
      <c r="I118" s="3216" t="s">
        <v>271</v>
      </c>
      <c r="J118" s="3298"/>
      <c r="K118" s="3220">
        <f>+L118+M118+N118+O118</f>
        <v>4</v>
      </c>
      <c r="L118" s="3206">
        <v>1</v>
      </c>
      <c r="M118" s="3206">
        <v>1</v>
      </c>
      <c r="N118" s="3206">
        <v>1</v>
      </c>
      <c r="O118" s="3206">
        <v>1</v>
      </c>
      <c r="P118" s="3207">
        <v>6468</v>
      </c>
      <c r="Q118" s="3208">
        <v>4000</v>
      </c>
      <c r="R118" s="3219"/>
      <c r="S118" s="3219"/>
      <c r="T118" s="3210"/>
      <c r="U118" s="3198">
        <f t="shared" si="20"/>
        <v>2468</v>
      </c>
      <c r="V118" s="3210"/>
      <c r="W118" s="3201" t="s">
        <v>3439</v>
      </c>
    </row>
    <row r="119" spans="1:23" ht="39.75" customHeight="1" thickBot="1" x14ac:dyDescent="0.25">
      <c r="A119" s="3193" t="s">
        <v>272</v>
      </c>
      <c r="B119" s="3193" t="s">
        <v>273</v>
      </c>
      <c r="C119" s="3185">
        <v>3000001</v>
      </c>
      <c r="D119" s="3186" t="s">
        <v>35</v>
      </c>
      <c r="E119" s="3212">
        <v>5004389</v>
      </c>
      <c r="F119" s="3185" t="s">
        <v>274</v>
      </c>
      <c r="G119" s="3183">
        <v>21</v>
      </c>
      <c r="H119" s="3183">
        <v>33287</v>
      </c>
      <c r="I119" s="3190" t="s">
        <v>274</v>
      </c>
      <c r="J119" s="3192" t="s">
        <v>275</v>
      </c>
      <c r="K119" s="3220">
        <f>+L119+M119+N119+O119</f>
        <v>2</v>
      </c>
      <c r="L119" s="3220">
        <f>+L121</f>
        <v>1</v>
      </c>
      <c r="M119" s="3220">
        <f>+M121</f>
        <v>0</v>
      </c>
      <c r="N119" s="3220">
        <f>+N121</f>
        <v>1</v>
      </c>
      <c r="O119" s="3220">
        <f>+O121</f>
        <v>0</v>
      </c>
      <c r="P119" s="3219"/>
      <c r="Q119" s="3220">
        <f>+Q121</f>
        <v>5000</v>
      </c>
      <c r="R119" s="3219"/>
      <c r="S119" s="3219"/>
      <c r="T119" s="3210"/>
      <c r="U119" s="3198">
        <f t="shared" si="20"/>
        <v>-5000</v>
      </c>
      <c r="V119" s="3210"/>
      <c r="W119" s="3201" t="s">
        <v>3439</v>
      </c>
    </row>
    <row r="120" spans="1:23" ht="12.75" customHeight="1" thickBot="1" x14ac:dyDescent="0.25">
      <c r="A120" s="3193"/>
      <c r="B120" s="3193"/>
      <c r="C120" s="3185"/>
      <c r="D120" s="3186"/>
      <c r="E120" s="3212"/>
      <c r="F120" s="3185"/>
      <c r="G120" s="3183"/>
      <c r="H120" s="3183"/>
      <c r="I120" s="3216" t="s">
        <v>277</v>
      </c>
      <c r="J120" s="3192"/>
      <c r="K120" s="3220"/>
      <c r="L120" s="3220"/>
      <c r="M120" s="3220"/>
      <c r="N120" s="3220"/>
      <c r="O120" s="3220"/>
      <c r="P120" s="3219"/>
      <c r="Q120" s="3219"/>
      <c r="R120" s="3219"/>
      <c r="S120" s="3219"/>
      <c r="T120" s="3210"/>
      <c r="U120" s="3198">
        <f t="shared" si="20"/>
        <v>0</v>
      </c>
      <c r="V120" s="3210"/>
      <c r="W120" s="3201" t="s">
        <v>3439</v>
      </c>
    </row>
    <row r="121" spans="1:23" ht="13.5" thickBot="1" x14ac:dyDescent="0.25">
      <c r="A121" s="3193"/>
      <c r="B121" s="3193"/>
      <c r="C121" s="3185"/>
      <c r="D121" s="3186"/>
      <c r="E121" s="3212"/>
      <c r="F121" s="3185"/>
      <c r="G121" s="3183"/>
      <c r="H121" s="3183"/>
      <c r="I121" s="3216" t="s">
        <v>279</v>
      </c>
      <c r="J121" s="3192"/>
      <c r="K121" s="3220">
        <f>+L121+M121+N121+O121</f>
        <v>2</v>
      </c>
      <c r="L121" s="3220">
        <v>1</v>
      </c>
      <c r="M121" s="3220"/>
      <c r="N121" s="3220">
        <v>1</v>
      </c>
      <c r="O121" s="3220"/>
      <c r="P121" s="3219"/>
      <c r="Q121" s="3219">
        <v>5000</v>
      </c>
      <c r="R121" s="3219"/>
      <c r="S121" s="3219"/>
      <c r="T121" s="3210"/>
      <c r="U121" s="3198">
        <f t="shared" si="20"/>
        <v>-5000</v>
      </c>
      <c r="V121" s="3210"/>
      <c r="W121" s="3201" t="s">
        <v>3439</v>
      </c>
    </row>
    <row r="122" spans="1:23" ht="12.75" customHeight="1" thickBot="1" x14ac:dyDescent="0.25">
      <c r="A122" s="3191" t="s">
        <v>280</v>
      </c>
      <c r="B122" s="3191"/>
      <c r="C122" s="3191"/>
      <c r="D122" s="3191"/>
      <c r="E122" s="3191"/>
      <c r="F122" s="3191"/>
      <c r="G122" s="3191"/>
      <c r="H122" s="3191"/>
      <c r="I122" s="3191"/>
      <c r="J122" s="3191"/>
      <c r="K122" s="3222"/>
      <c r="L122" s="3222"/>
      <c r="M122" s="3222"/>
      <c r="N122" s="3222"/>
      <c r="O122" s="3222"/>
      <c r="P122" s="3223"/>
      <c r="Q122" s="3223"/>
      <c r="R122" s="3223"/>
      <c r="S122" s="3223"/>
      <c r="T122" s="3222"/>
      <c r="U122" s="3223"/>
      <c r="V122" s="3222"/>
      <c r="W122" s="3201" t="s">
        <v>3439</v>
      </c>
    </row>
    <row r="123" spans="1:23" ht="51" customHeight="1" thickBot="1" x14ac:dyDescent="0.25">
      <c r="A123" s="3193" t="s">
        <v>53</v>
      </c>
      <c r="B123" s="3225" t="s">
        <v>281</v>
      </c>
      <c r="C123" s="3185">
        <v>3000002</v>
      </c>
      <c r="D123" s="3186" t="s">
        <v>282</v>
      </c>
      <c r="E123" s="3212">
        <v>5000059</v>
      </c>
      <c r="F123" s="3185" t="s">
        <v>283</v>
      </c>
      <c r="G123" s="3183">
        <v>23</v>
      </c>
      <c r="H123" s="3183">
        <v>53847</v>
      </c>
      <c r="I123" s="3190" t="s">
        <v>283</v>
      </c>
      <c r="J123" s="3192" t="s">
        <v>284</v>
      </c>
      <c r="K123" s="3220">
        <f>+L123+M123+N123+O123</f>
        <v>103087</v>
      </c>
      <c r="L123" s="3220">
        <f>+L124</f>
        <v>25771</v>
      </c>
      <c r="M123" s="3220">
        <f t="shared" ref="M123:Q123" si="21">+M124</f>
        <v>25771</v>
      </c>
      <c r="N123" s="3220">
        <f t="shared" si="21"/>
        <v>25771</v>
      </c>
      <c r="O123" s="3220">
        <f t="shared" si="21"/>
        <v>25774</v>
      </c>
      <c r="P123" s="3220">
        <f t="shared" si="21"/>
        <v>68362.899999999994</v>
      </c>
      <c r="Q123" s="3220">
        <f t="shared" si="21"/>
        <v>2000</v>
      </c>
      <c r="R123" s="3219"/>
      <c r="S123" s="3219">
        <f>+S124</f>
        <v>20000</v>
      </c>
      <c r="T123" s="3210"/>
      <c r="U123" s="3198">
        <f t="shared" ref="U123:U157" si="22">+P123-Q123-R123-S123-T123</f>
        <v>46362.899999999994</v>
      </c>
      <c r="V123" s="3210"/>
      <c r="W123" s="3201" t="s">
        <v>3439</v>
      </c>
    </row>
    <row r="124" spans="1:23" ht="17.25" thickBot="1" x14ac:dyDescent="0.25">
      <c r="A124" s="3193"/>
      <c r="B124" s="3225"/>
      <c r="C124" s="3185"/>
      <c r="D124" s="3186"/>
      <c r="E124" s="3212"/>
      <c r="F124" s="3185"/>
      <c r="G124" s="3183"/>
      <c r="H124" s="3183"/>
      <c r="I124" s="3216" t="s">
        <v>286</v>
      </c>
      <c r="J124" s="3192"/>
      <c r="K124" s="3220">
        <f t="shared" ref="K124:K127" si="23">+L124+M124+N124+O124</f>
        <v>103087</v>
      </c>
      <c r="L124" s="3220">
        <v>25771</v>
      </c>
      <c r="M124" s="3220">
        <v>25771</v>
      </c>
      <c r="N124" s="3220">
        <v>25771</v>
      </c>
      <c r="O124" s="3220">
        <v>25774</v>
      </c>
      <c r="P124" s="3207">
        <v>68362.899999999994</v>
      </c>
      <c r="Q124" s="3219">
        <v>2000</v>
      </c>
      <c r="R124" s="3219"/>
      <c r="S124" s="3219">
        <v>20000</v>
      </c>
      <c r="T124" s="3210"/>
      <c r="U124" s="3198">
        <f t="shared" si="22"/>
        <v>46362.899999999994</v>
      </c>
      <c r="V124" s="3210"/>
      <c r="W124" s="3201" t="s">
        <v>3439</v>
      </c>
    </row>
    <row r="125" spans="1:23" ht="39" customHeight="1" thickBot="1" x14ac:dyDescent="0.25">
      <c r="A125" s="3193" t="s">
        <v>294</v>
      </c>
      <c r="B125" s="3225" t="s">
        <v>295</v>
      </c>
      <c r="C125" s="3185">
        <v>3033288</v>
      </c>
      <c r="D125" s="3186" t="s">
        <v>296</v>
      </c>
      <c r="E125" s="3212">
        <v>5000039</v>
      </c>
      <c r="F125" s="3186" t="s">
        <v>297</v>
      </c>
      <c r="G125" s="3183">
        <v>26</v>
      </c>
      <c r="H125" s="3183">
        <v>33288</v>
      </c>
      <c r="I125" s="3216" t="s">
        <v>298</v>
      </c>
      <c r="J125" s="3299" t="s">
        <v>57</v>
      </c>
      <c r="K125" s="3220">
        <f>+L125+M125+N125+O125</f>
        <v>29</v>
      </c>
      <c r="L125" s="3220">
        <f t="shared" ref="L125:Q125" si="24">+L126</f>
        <v>7</v>
      </c>
      <c r="M125" s="3220">
        <f t="shared" si="24"/>
        <v>7</v>
      </c>
      <c r="N125" s="3220">
        <f t="shared" si="24"/>
        <v>7</v>
      </c>
      <c r="O125" s="3220">
        <f t="shared" si="24"/>
        <v>8</v>
      </c>
      <c r="P125" s="3207">
        <f>SUM(P126:P127)</f>
        <v>96733.32</v>
      </c>
      <c r="Q125" s="3220">
        <f t="shared" si="24"/>
        <v>3000</v>
      </c>
      <c r="R125" s="3219"/>
      <c r="S125" s="3219">
        <f>+S126</f>
        <v>10000</v>
      </c>
      <c r="T125" s="3210"/>
      <c r="U125" s="3198">
        <f t="shared" si="22"/>
        <v>83733.320000000007</v>
      </c>
      <c r="V125" s="3210"/>
      <c r="W125" s="3201" t="s">
        <v>3439</v>
      </c>
    </row>
    <row r="126" spans="1:23" ht="33.75" customHeight="1" thickBot="1" x14ac:dyDescent="0.25">
      <c r="A126" s="3193"/>
      <c r="B126" s="3225"/>
      <c r="C126" s="3185"/>
      <c r="D126" s="3186"/>
      <c r="E126" s="3212"/>
      <c r="F126" s="3186"/>
      <c r="G126" s="3183"/>
      <c r="H126" s="3183"/>
      <c r="I126" s="3216" t="s">
        <v>300</v>
      </c>
      <c r="J126" s="3299"/>
      <c r="K126" s="3220">
        <f t="shared" si="23"/>
        <v>29</v>
      </c>
      <c r="L126" s="3220">
        <v>7</v>
      </c>
      <c r="M126" s="3220">
        <v>7</v>
      </c>
      <c r="N126" s="3220">
        <v>7</v>
      </c>
      <c r="O126" s="3220">
        <v>8</v>
      </c>
      <c r="P126" s="3207">
        <v>9455.16</v>
      </c>
      <c r="Q126" s="3219">
        <v>3000</v>
      </c>
      <c r="R126" s="3219"/>
      <c r="S126" s="3219">
        <v>10000</v>
      </c>
      <c r="T126" s="3210"/>
      <c r="U126" s="3198">
        <f t="shared" si="22"/>
        <v>-3544.84</v>
      </c>
      <c r="V126" s="3210"/>
      <c r="W126" s="3201" t="s">
        <v>3439</v>
      </c>
    </row>
    <row r="127" spans="1:23" ht="27" customHeight="1" thickBot="1" x14ac:dyDescent="0.25">
      <c r="A127" s="3193"/>
      <c r="B127" s="3225"/>
      <c r="C127" s="3185"/>
      <c r="D127" s="3186"/>
      <c r="E127" s="3212"/>
      <c r="F127" s="3186"/>
      <c r="G127" s="3183"/>
      <c r="H127" s="3183"/>
      <c r="I127" s="3216" t="s">
        <v>302</v>
      </c>
      <c r="J127" s="3299"/>
      <c r="K127" s="3220">
        <f t="shared" si="23"/>
        <v>29</v>
      </c>
      <c r="L127" s="3220">
        <v>7</v>
      </c>
      <c r="M127" s="3220">
        <v>7</v>
      </c>
      <c r="N127" s="3220">
        <v>7</v>
      </c>
      <c r="O127" s="3220">
        <v>8</v>
      </c>
      <c r="P127" s="3207">
        <v>87278.16</v>
      </c>
      <c r="Q127" s="3219"/>
      <c r="R127" s="3219"/>
      <c r="S127" s="3219"/>
      <c r="T127" s="3210"/>
      <c r="U127" s="3198">
        <f t="shared" si="22"/>
        <v>87278.16</v>
      </c>
      <c r="V127" s="3210"/>
      <c r="W127" s="3201" t="s">
        <v>3439</v>
      </c>
    </row>
    <row r="128" spans="1:23" ht="38.25" customHeight="1" thickBot="1" x14ac:dyDescent="0.25">
      <c r="A128" s="3193"/>
      <c r="B128" s="3225"/>
      <c r="C128" s="3185">
        <v>3033289</v>
      </c>
      <c r="D128" s="3186" t="s">
        <v>303</v>
      </c>
      <c r="E128" s="3212">
        <v>5000040</v>
      </c>
      <c r="F128" s="3186" t="s">
        <v>304</v>
      </c>
      <c r="G128" s="3183">
        <v>27</v>
      </c>
      <c r="H128" s="3183">
        <v>33289</v>
      </c>
      <c r="I128" s="3266" t="s">
        <v>3480</v>
      </c>
      <c r="J128" s="3299" t="s">
        <v>64</v>
      </c>
      <c r="K128" s="3220">
        <f>+L128+M128+N128+O128</f>
        <v>1267</v>
      </c>
      <c r="L128" s="3220">
        <f>+L129+L130</f>
        <v>316</v>
      </c>
      <c r="M128" s="3220">
        <f>+M129+M130</f>
        <v>316</v>
      </c>
      <c r="N128" s="3220">
        <f>+N129+N130</f>
        <v>317</v>
      </c>
      <c r="O128" s="3220">
        <f>+O129+O130</f>
        <v>318</v>
      </c>
      <c r="P128" s="3207">
        <f>SUM(P129:P130)</f>
        <v>321776.76999999996</v>
      </c>
      <c r="Q128" s="3220">
        <f>+Q129+Q130</f>
        <v>5100</v>
      </c>
      <c r="R128" s="3219"/>
      <c r="S128" s="3219">
        <f>+S129</f>
        <v>10500</v>
      </c>
      <c r="T128" s="3210"/>
      <c r="U128" s="3198">
        <f t="shared" si="22"/>
        <v>306176.76999999996</v>
      </c>
      <c r="V128" s="3210"/>
      <c r="W128" s="3201" t="s">
        <v>3439</v>
      </c>
    </row>
    <row r="129" spans="1:23" ht="21.75" customHeight="1" thickBot="1" x14ac:dyDescent="0.25">
      <c r="A129" s="3193"/>
      <c r="B129" s="3225"/>
      <c r="C129" s="3185"/>
      <c r="D129" s="3186"/>
      <c r="E129" s="3212"/>
      <c r="F129" s="3186"/>
      <c r="G129" s="3183"/>
      <c r="H129" s="3183"/>
      <c r="I129" s="3216" t="s">
        <v>306</v>
      </c>
      <c r="J129" s="3299"/>
      <c r="K129" s="3220">
        <f t="shared" ref="K129:K138" si="25">+L129+M129+N129+O129</f>
        <v>590</v>
      </c>
      <c r="L129" s="3220">
        <v>147</v>
      </c>
      <c r="M129" s="3220">
        <v>147</v>
      </c>
      <c r="N129" s="3220">
        <v>148</v>
      </c>
      <c r="O129" s="3220">
        <v>148</v>
      </c>
      <c r="P129" s="3207">
        <v>98896.71</v>
      </c>
      <c r="Q129" s="3219">
        <v>2550</v>
      </c>
      <c r="R129" s="3219"/>
      <c r="S129" s="3219">
        <v>10500</v>
      </c>
      <c r="T129" s="3210"/>
      <c r="U129" s="3198">
        <f t="shared" si="22"/>
        <v>85846.71</v>
      </c>
      <c r="V129" s="3210"/>
      <c r="W129" s="3201" t="s">
        <v>3439</v>
      </c>
    </row>
    <row r="130" spans="1:23" ht="27" customHeight="1" thickBot="1" x14ac:dyDescent="0.25">
      <c r="A130" s="3193"/>
      <c r="B130" s="3225"/>
      <c r="C130" s="3185"/>
      <c r="D130" s="3186"/>
      <c r="E130" s="3212"/>
      <c r="F130" s="3186"/>
      <c r="G130" s="3183"/>
      <c r="H130" s="3183"/>
      <c r="I130" s="3216" t="s">
        <v>308</v>
      </c>
      <c r="J130" s="3299"/>
      <c r="K130" s="3220">
        <f t="shared" si="25"/>
        <v>677</v>
      </c>
      <c r="L130" s="3220">
        <v>169</v>
      </c>
      <c r="M130" s="3220">
        <v>169</v>
      </c>
      <c r="N130" s="3220">
        <v>169</v>
      </c>
      <c r="O130" s="3220">
        <v>170</v>
      </c>
      <c r="P130" s="3207">
        <v>222880.05999999997</v>
      </c>
      <c r="Q130" s="3219">
        <v>2550</v>
      </c>
      <c r="R130" s="3219"/>
      <c r="S130" s="3219"/>
      <c r="T130" s="3210"/>
      <c r="U130" s="3198">
        <f t="shared" si="22"/>
        <v>220330.05999999997</v>
      </c>
      <c r="V130" s="3210"/>
      <c r="W130" s="3201" t="s">
        <v>3439</v>
      </c>
    </row>
    <row r="131" spans="1:23" ht="17.25" thickBot="1" x14ac:dyDescent="0.25">
      <c r="A131" s="3193"/>
      <c r="B131" s="3225"/>
      <c r="C131" s="3185">
        <v>3033290</v>
      </c>
      <c r="D131" s="3186" t="s">
        <v>309</v>
      </c>
      <c r="E131" s="3212">
        <v>5000041</v>
      </c>
      <c r="F131" s="3185" t="s">
        <v>310</v>
      </c>
      <c r="G131" s="3183">
        <v>28</v>
      </c>
      <c r="H131" s="3183">
        <v>33290</v>
      </c>
      <c r="I131" s="3266" t="s">
        <v>310</v>
      </c>
      <c r="J131" s="3192" t="s">
        <v>73</v>
      </c>
      <c r="K131" s="3220">
        <f>+K132</f>
        <v>359</v>
      </c>
      <c r="L131" s="3220">
        <f t="shared" ref="L131:O131" si="26">+L132</f>
        <v>87</v>
      </c>
      <c r="M131" s="3220">
        <f t="shared" si="26"/>
        <v>88</v>
      </c>
      <c r="N131" s="3220">
        <f t="shared" si="26"/>
        <v>89</v>
      </c>
      <c r="O131" s="3220">
        <f t="shared" si="26"/>
        <v>95</v>
      </c>
      <c r="P131" s="3219"/>
      <c r="Q131" s="3220">
        <f>+Q132+Q133</f>
        <v>5100</v>
      </c>
      <c r="R131" s="3219"/>
      <c r="S131" s="3219">
        <f>+S132</f>
        <v>1500</v>
      </c>
      <c r="T131" s="3210"/>
      <c r="U131" s="3198">
        <f t="shared" si="22"/>
        <v>-6600</v>
      </c>
      <c r="V131" s="3210"/>
      <c r="W131" s="3201" t="s">
        <v>3439</v>
      </c>
    </row>
    <row r="132" spans="1:23" ht="24.75" customHeight="1" thickBot="1" x14ac:dyDescent="0.25">
      <c r="A132" s="3193"/>
      <c r="B132" s="3225"/>
      <c r="C132" s="3185"/>
      <c r="D132" s="3186"/>
      <c r="E132" s="3212"/>
      <c r="F132" s="3185"/>
      <c r="G132" s="3183"/>
      <c r="H132" s="3183"/>
      <c r="I132" s="3216" t="s">
        <v>3481</v>
      </c>
      <c r="J132" s="3192"/>
      <c r="K132" s="3220">
        <f>+L132+M132+N132+O132</f>
        <v>359</v>
      </c>
      <c r="L132" s="3220">
        <v>87</v>
      </c>
      <c r="M132" s="3220">
        <v>88</v>
      </c>
      <c r="N132" s="3220">
        <v>89</v>
      </c>
      <c r="O132" s="3220">
        <v>95</v>
      </c>
      <c r="P132" s="3207">
        <v>220290</v>
      </c>
      <c r="Q132" s="3219">
        <v>2550</v>
      </c>
      <c r="R132" s="3219"/>
      <c r="S132" s="3219">
        <v>1500</v>
      </c>
      <c r="T132" s="3210"/>
      <c r="U132" s="3198">
        <f t="shared" si="22"/>
        <v>216240</v>
      </c>
      <c r="V132" s="3210"/>
      <c r="W132" s="3201" t="s">
        <v>3439</v>
      </c>
    </row>
    <row r="133" spans="1:23" ht="21.75" customHeight="1" thickBot="1" x14ac:dyDescent="0.25">
      <c r="A133" s="3193"/>
      <c r="B133" s="3225"/>
      <c r="C133" s="3185"/>
      <c r="D133" s="3186"/>
      <c r="E133" s="3212"/>
      <c r="F133" s="3185"/>
      <c r="G133" s="3183"/>
      <c r="H133" s="3183"/>
      <c r="I133" s="3216" t="s">
        <v>314</v>
      </c>
      <c r="J133" s="3192"/>
      <c r="K133" s="3220">
        <f>+L133+M133+N133+O133</f>
        <v>739</v>
      </c>
      <c r="L133" s="3220">
        <v>164</v>
      </c>
      <c r="M133" s="3220">
        <v>185</v>
      </c>
      <c r="N133" s="3220">
        <v>190</v>
      </c>
      <c r="O133" s="3220">
        <v>200</v>
      </c>
      <c r="P133" s="3207">
        <v>10294.529999999999</v>
      </c>
      <c r="Q133" s="3219">
        <v>2550</v>
      </c>
      <c r="R133" s="3219"/>
      <c r="S133" s="3219"/>
      <c r="T133" s="3210"/>
      <c r="U133" s="3198">
        <f t="shared" si="22"/>
        <v>7744.5299999999988</v>
      </c>
      <c r="V133" s="3210"/>
      <c r="W133" s="3201" t="s">
        <v>3439</v>
      </c>
    </row>
    <row r="134" spans="1:23" ht="29.25" customHeight="1" thickBot="1" x14ac:dyDescent="0.25">
      <c r="A134" s="3193"/>
      <c r="B134" s="3225"/>
      <c r="C134" s="3300"/>
      <c r="D134" s="3186"/>
      <c r="E134" s="3212"/>
      <c r="F134" s="3185"/>
      <c r="G134" s="3183"/>
      <c r="H134" s="3183"/>
      <c r="I134" s="3216" t="s">
        <v>3482</v>
      </c>
      <c r="J134" s="3192"/>
      <c r="K134" s="3220">
        <f>+L134+M134+N134+O134</f>
        <v>456</v>
      </c>
      <c r="L134" s="3220">
        <v>114</v>
      </c>
      <c r="M134" s="3220">
        <v>114</v>
      </c>
      <c r="N134" s="3220">
        <v>114</v>
      </c>
      <c r="O134" s="3220">
        <v>114</v>
      </c>
      <c r="P134" s="3207">
        <v>41213.61</v>
      </c>
      <c r="Q134" s="3219"/>
      <c r="R134" s="3219"/>
      <c r="S134" s="3219"/>
      <c r="T134" s="3210"/>
      <c r="U134" s="3198">
        <f t="shared" si="22"/>
        <v>41213.61</v>
      </c>
      <c r="V134" s="3210"/>
      <c r="W134" s="3201" t="s">
        <v>3439</v>
      </c>
    </row>
    <row r="135" spans="1:23" ht="27" customHeight="1" thickBot="1" x14ac:dyDescent="0.25">
      <c r="A135" s="3193"/>
      <c r="B135" s="3225"/>
      <c r="C135" s="3185">
        <v>3033412</v>
      </c>
      <c r="D135" s="3186" t="s">
        <v>317</v>
      </c>
      <c r="E135" s="3212">
        <v>5000056</v>
      </c>
      <c r="F135" s="3186" t="s">
        <v>318</v>
      </c>
      <c r="G135" s="3183">
        <v>39</v>
      </c>
      <c r="H135" s="3183">
        <v>33412</v>
      </c>
      <c r="I135" s="3266" t="s">
        <v>3483</v>
      </c>
      <c r="J135" s="3192" t="s">
        <v>82</v>
      </c>
      <c r="K135" s="3220">
        <f t="shared" si="25"/>
        <v>6819</v>
      </c>
      <c r="L135" s="3220">
        <f>+L136+L137+L138</f>
        <v>1704</v>
      </c>
      <c r="M135" s="3220">
        <f>+M136+M137+M138</f>
        <v>1705</v>
      </c>
      <c r="N135" s="3220">
        <f>+N136+N137+N138</f>
        <v>1705</v>
      </c>
      <c r="O135" s="3220">
        <f>+O136+O137+O138</f>
        <v>1705</v>
      </c>
      <c r="P135" s="3219"/>
      <c r="Q135" s="3220">
        <f>+Q136+Q137+Q138</f>
        <v>7570</v>
      </c>
      <c r="R135" s="3219"/>
      <c r="S135" s="3219"/>
      <c r="T135" s="3210"/>
      <c r="U135" s="3198">
        <f t="shared" si="22"/>
        <v>-7570</v>
      </c>
      <c r="V135" s="3210"/>
      <c r="W135" s="3201" t="s">
        <v>3439</v>
      </c>
    </row>
    <row r="136" spans="1:23" ht="25.5" thickBot="1" x14ac:dyDescent="0.25">
      <c r="A136" s="3193"/>
      <c r="B136" s="3225"/>
      <c r="C136" s="3185"/>
      <c r="D136" s="3186"/>
      <c r="E136" s="3212"/>
      <c r="F136" s="3186"/>
      <c r="G136" s="3183"/>
      <c r="H136" s="3183"/>
      <c r="I136" s="3216" t="s">
        <v>319</v>
      </c>
      <c r="J136" s="3192"/>
      <c r="K136" s="3220">
        <f t="shared" si="25"/>
        <v>0</v>
      </c>
      <c r="L136" s="3220"/>
      <c r="M136" s="3220"/>
      <c r="N136" s="3220"/>
      <c r="O136" s="3220"/>
      <c r="P136" s="3219"/>
      <c r="Q136" s="3219">
        <v>2523</v>
      </c>
      <c r="R136" s="3219"/>
      <c r="S136" s="3219"/>
      <c r="T136" s="3210"/>
      <c r="U136" s="3198">
        <f t="shared" si="22"/>
        <v>-2523</v>
      </c>
      <c r="V136" s="3210"/>
      <c r="W136" s="3201" t="s">
        <v>3439</v>
      </c>
    </row>
    <row r="137" spans="1:23" ht="25.5" thickBot="1" x14ac:dyDescent="0.25">
      <c r="A137" s="3193"/>
      <c r="B137" s="3225"/>
      <c r="C137" s="3185"/>
      <c r="D137" s="3186"/>
      <c r="E137" s="3212"/>
      <c r="F137" s="3186"/>
      <c r="G137" s="3183"/>
      <c r="H137" s="3183"/>
      <c r="I137" s="3216" t="s">
        <v>320</v>
      </c>
      <c r="J137" s="3192"/>
      <c r="K137" s="3220">
        <f t="shared" si="25"/>
        <v>6819</v>
      </c>
      <c r="L137" s="3220">
        <v>1704</v>
      </c>
      <c r="M137" s="3220">
        <v>1705</v>
      </c>
      <c r="N137" s="3220">
        <v>1705</v>
      </c>
      <c r="O137" s="3220">
        <v>1705</v>
      </c>
      <c r="P137" s="3207">
        <v>60323.24</v>
      </c>
      <c r="Q137" s="3219">
        <v>2523</v>
      </c>
      <c r="R137" s="3219"/>
      <c r="S137" s="3219"/>
      <c r="T137" s="3210"/>
      <c r="U137" s="3198">
        <f t="shared" si="22"/>
        <v>57800.24</v>
      </c>
      <c r="V137" s="3210"/>
      <c r="W137" s="3201" t="s">
        <v>3439</v>
      </c>
    </row>
    <row r="138" spans="1:23" ht="17.25" thickBot="1" x14ac:dyDescent="0.25">
      <c r="A138" s="3193"/>
      <c r="B138" s="3225"/>
      <c r="C138" s="3185"/>
      <c r="D138" s="3186"/>
      <c r="E138" s="3212"/>
      <c r="F138" s="3186"/>
      <c r="G138" s="3183"/>
      <c r="H138" s="3183"/>
      <c r="I138" s="3216" t="s">
        <v>321</v>
      </c>
      <c r="J138" s="3192"/>
      <c r="K138" s="3220">
        <f t="shared" si="25"/>
        <v>0</v>
      </c>
      <c r="L138" s="3220"/>
      <c r="M138" s="3220"/>
      <c r="N138" s="3220"/>
      <c r="O138" s="3220"/>
      <c r="P138" s="3219"/>
      <c r="Q138" s="3219">
        <v>2524</v>
      </c>
      <c r="R138" s="3219"/>
      <c r="S138" s="3219"/>
      <c r="T138" s="3210"/>
      <c r="U138" s="3198">
        <f t="shared" si="22"/>
        <v>-2524</v>
      </c>
      <c r="V138" s="3210"/>
      <c r="W138" s="3201" t="s">
        <v>3439</v>
      </c>
    </row>
    <row r="139" spans="1:23" ht="21" customHeight="1" thickBot="1" x14ac:dyDescent="0.25">
      <c r="A139" s="3193" t="s">
        <v>322</v>
      </c>
      <c r="B139" s="3225" t="s">
        <v>323</v>
      </c>
      <c r="C139" s="3186">
        <v>3000005</v>
      </c>
      <c r="D139" s="3186" t="s">
        <v>291</v>
      </c>
      <c r="E139" s="3212">
        <v>5000058</v>
      </c>
      <c r="F139" s="3186" t="s">
        <v>324</v>
      </c>
      <c r="G139" s="3183">
        <v>24</v>
      </c>
      <c r="H139" s="3183">
        <v>53220</v>
      </c>
      <c r="I139" s="3266" t="s">
        <v>324</v>
      </c>
      <c r="J139" s="3298" t="s">
        <v>293</v>
      </c>
      <c r="K139" s="3220">
        <f>+K141</f>
        <v>5395</v>
      </c>
      <c r="L139" s="3220">
        <f t="shared" ref="L139:Q139" si="27">+L141</f>
        <v>1348</v>
      </c>
      <c r="M139" s="3220">
        <f t="shared" si="27"/>
        <v>1349</v>
      </c>
      <c r="N139" s="3220">
        <f t="shared" si="27"/>
        <v>1349</v>
      </c>
      <c r="O139" s="3220">
        <f t="shared" si="27"/>
        <v>1349</v>
      </c>
      <c r="P139" s="3301">
        <f>+P140+P141</f>
        <v>211865.32</v>
      </c>
      <c r="Q139" s="3220">
        <f t="shared" si="27"/>
        <v>0</v>
      </c>
      <c r="R139" s="3219"/>
      <c r="S139" s="3219"/>
      <c r="T139" s="3210"/>
      <c r="U139" s="3198">
        <f t="shared" si="22"/>
        <v>211865.32</v>
      </c>
      <c r="V139" s="3210"/>
      <c r="W139" s="3201" t="s">
        <v>3439</v>
      </c>
    </row>
    <row r="140" spans="1:23" ht="25.5" thickBot="1" x14ac:dyDescent="0.25">
      <c r="A140" s="3193"/>
      <c r="B140" s="3225"/>
      <c r="C140" s="3186"/>
      <c r="D140" s="3186"/>
      <c r="E140" s="3212"/>
      <c r="F140" s="3186"/>
      <c r="G140" s="3183"/>
      <c r="H140" s="3183"/>
      <c r="I140" s="3216" t="s">
        <v>327</v>
      </c>
      <c r="J140" s="3298"/>
      <c r="K140" s="3220">
        <f>+L140+M140+N140+O140</f>
        <v>2132</v>
      </c>
      <c r="L140" s="3220">
        <v>533</v>
      </c>
      <c r="M140" s="3220">
        <v>533</v>
      </c>
      <c r="N140" s="3220">
        <v>533</v>
      </c>
      <c r="O140" s="3220">
        <v>533</v>
      </c>
      <c r="P140" s="3207">
        <v>438.72</v>
      </c>
      <c r="Q140" s="3219"/>
      <c r="R140" s="3219"/>
      <c r="S140" s="3219"/>
      <c r="T140" s="3210"/>
      <c r="U140" s="3198">
        <f t="shared" si="22"/>
        <v>438.72</v>
      </c>
      <c r="V140" s="3210"/>
      <c r="W140" s="3201" t="s">
        <v>3439</v>
      </c>
    </row>
    <row r="141" spans="1:23" ht="17.25" thickBot="1" x14ac:dyDescent="0.25">
      <c r="A141" s="3193"/>
      <c r="B141" s="3225"/>
      <c r="C141" s="3186"/>
      <c r="D141" s="3186"/>
      <c r="E141" s="3212"/>
      <c r="F141" s="3186"/>
      <c r="G141" s="3183"/>
      <c r="H141" s="3183"/>
      <c r="I141" s="3216" t="s">
        <v>329</v>
      </c>
      <c r="J141" s="3298"/>
      <c r="K141" s="3220">
        <f>+L141+M141+N141+O141</f>
        <v>5395</v>
      </c>
      <c r="L141" s="3220">
        <v>1348</v>
      </c>
      <c r="M141" s="3220">
        <v>1349</v>
      </c>
      <c r="N141" s="3220">
        <v>1349</v>
      </c>
      <c r="O141" s="3220">
        <v>1349</v>
      </c>
      <c r="P141" s="3207">
        <v>211426.6</v>
      </c>
      <c r="Q141" s="3219"/>
      <c r="R141" s="3219"/>
      <c r="S141" s="3219"/>
      <c r="T141" s="3210"/>
      <c r="U141" s="3198">
        <f t="shared" si="22"/>
        <v>211426.6</v>
      </c>
      <c r="V141" s="3210"/>
      <c r="W141" s="3201" t="s">
        <v>3439</v>
      </c>
    </row>
    <row r="142" spans="1:23" ht="20.25" customHeight="1" thickBot="1" x14ac:dyDescent="0.25">
      <c r="A142" s="3193" t="s">
        <v>330</v>
      </c>
      <c r="B142" s="3193" t="s">
        <v>331</v>
      </c>
      <c r="C142" s="3185">
        <v>3033291</v>
      </c>
      <c r="D142" s="3186" t="s">
        <v>332</v>
      </c>
      <c r="E142" s="3212">
        <v>5000042</v>
      </c>
      <c r="F142" s="3185" t="s">
        <v>333</v>
      </c>
      <c r="G142" s="3183">
        <v>29</v>
      </c>
      <c r="H142" s="3183">
        <v>33291</v>
      </c>
      <c r="I142" s="3266" t="s">
        <v>333</v>
      </c>
      <c r="J142" s="3298" t="s">
        <v>334</v>
      </c>
      <c r="K142" s="3220">
        <f>+L142+M142+N142+O142</f>
        <v>17576</v>
      </c>
      <c r="L142" s="3220">
        <f>+L143+L144+L145+L146+L147+L148+L149+L151+L152+L153</f>
        <v>4378</v>
      </c>
      <c r="M142" s="3220">
        <f>+M143+M144+M145+M146+M147+M148+M149+M151+M152+M153</f>
        <v>4386</v>
      </c>
      <c r="N142" s="3220">
        <f>+N143+N144+N145+N146+N147+N148+N149+N151+N152+N153</f>
        <v>4403</v>
      </c>
      <c r="O142" s="3220">
        <f>+O143+O144+O145+O146+O147+O148+O149+O151+O152+O153</f>
        <v>4409</v>
      </c>
      <c r="P142" s="3207">
        <f>SUM(P143:P153)</f>
        <v>762906.00999999989</v>
      </c>
      <c r="Q142" s="3220">
        <f>+Q151+Q152+Q153+Q143+Q144+Q145+Q146+Q147+Q148+Q149+Q150</f>
        <v>20000</v>
      </c>
      <c r="R142" s="3219"/>
      <c r="S142" s="3219"/>
      <c r="T142" s="3210"/>
      <c r="U142" s="3198">
        <f t="shared" si="22"/>
        <v>742906.00999999989</v>
      </c>
      <c r="V142" s="3210"/>
      <c r="W142" s="3201" t="s">
        <v>3439</v>
      </c>
    </row>
    <row r="143" spans="1:23" ht="13.5" thickBot="1" x14ac:dyDescent="0.25">
      <c r="A143" s="3193"/>
      <c r="B143" s="3193"/>
      <c r="C143" s="3185"/>
      <c r="D143" s="3186"/>
      <c r="E143" s="3212"/>
      <c r="F143" s="3185"/>
      <c r="G143" s="3183"/>
      <c r="H143" s="3183"/>
      <c r="I143" s="3216" t="s">
        <v>345</v>
      </c>
      <c r="J143" s="3298"/>
      <c r="K143" s="3220">
        <f t="shared" ref="K143:K157" si="28">+L143+M143+N143+O143</f>
        <v>497</v>
      </c>
      <c r="L143" s="3220">
        <v>124</v>
      </c>
      <c r="M143" s="3220">
        <v>124</v>
      </c>
      <c r="N143" s="3220">
        <v>124</v>
      </c>
      <c r="O143" s="3220">
        <v>125</v>
      </c>
      <c r="P143" s="3207">
        <v>302806.51999999996</v>
      </c>
      <c r="Q143" s="3219">
        <v>3332</v>
      </c>
      <c r="R143" s="3219"/>
      <c r="S143" s="3219"/>
      <c r="T143" s="3210"/>
      <c r="U143" s="3198">
        <f t="shared" si="22"/>
        <v>299474.51999999996</v>
      </c>
      <c r="V143" s="3210"/>
      <c r="W143" s="3201" t="s">
        <v>3439</v>
      </c>
    </row>
    <row r="144" spans="1:23" ht="13.5" thickBot="1" x14ac:dyDescent="0.25">
      <c r="A144" s="3193"/>
      <c r="B144" s="3193"/>
      <c r="C144" s="3185"/>
      <c r="D144" s="3186"/>
      <c r="E144" s="3212"/>
      <c r="F144" s="3185"/>
      <c r="G144" s="3183"/>
      <c r="H144" s="3183"/>
      <c r="I144" s="3216" t="s">
        <v>347</v>
      </c>
      <c r="J144" s="3298"/>
      <c r="K144" s="3220">
        <f t="shared" si="28"/>
        <v>8166</v>
      </c>
      <c r="L144" s="3220">
        <v>2041</v>
      </c>
      <c r="M144" s="3220">
        <v>2041</v>
      </c>
      <c r="N144" s="3220">
        <v>2041</v>
      </c>
      <c r="O144" s="3220">
        <v>2043</v>
      </c>
      <c r="P144" s="3207">
        <v>136775.37</v>
      </c>
      <c r="Q144" s="3219">
        <v>1666</v>
      </c>
      <c r="R144" s="3219"/>
      <c r="S144" s="3219"/>
      <c r="T144" s="3210"/>
      <c r="U144" s="3198">
        <f t="shared" si="22"/>
        <v>135109.37</v>
      </c>
      <c r="V144" s="3210"/>
      <c r="W144" s="3201" t="s">
        <v>3439</v>
      </c>
    </row>
    <row r="145" spans="1:23" ht="13.5" thickBot="1" x14ac:dyDescent="0.25">
      <c r="A145" s="3193"/>
      <c r="B145" s="3193"/>
      <c r="C145" s="3185"/>
      <c r="D145" s="3186"/>
      <c r="E145" s="3212"/>
      <c r="F145" s="3185"/>
      <c r="G145" s="3183"/>
      <c r="H145" s="3183"/>
      <c r="I145" s="3216" t="s">
        <v>349</v>
      </c>
      <c r="J145" s="3298"/>
      <c r="K145" s="3220">
        <f t="shared" si="28"/>
        <v>4013</v>
      </c>
      <c r="L145" s="3220">
        <v>1003</v>
      </c>
      <c r="M145" s="3220">
        <v>1003</v>
      </c>
      <c r="N145" s="3220">
        <v>1003</v>
      </c>
      <c r="O145" s="3220">
        <v>1004</v>
      </c>
      <c r="P145" s="3207">
        <v>139265.82000000004</v>
      </c>
      <c r="Q145" s="3219">
        <v>1666</v>
      </c>
      <c r="R145" s="3219"/>
      <c r="S145" s="3219"/>
      <c r="T145" s="3210"/>
      <c r="U145" s="3198">
        <f t="shared" si="22"/>
        <v>137599.82000000004</v>
      </c>
      <c r="V145" s="3210"/>
      <c r="W145" s="3201" t="s">
        <v>3439</v>
      </c>
    </row>
    <row r="146" spans="1:23" ht="13.5" thickBot="1" x14ac:dyDescent="0.25">
      <c r="A146" s="3193"/>
      <c r="B146" s="3193"/>
      <c r="C146" s="3185"/>
      <c r="D146" s="3186"/>
      <c r="E146" s="3212"/>
      <c r="F146" s="3185"/>
      <c r="G146" s="3183"/>
      <c r="H146" s="3183"/>
      <c r="I146" s="3216" t="s">
        <v>351</v>
      </c>
      <c r="J146" s="3298"/>
      <c r="K146" s="3220">
        <f t="shared" si="28"/>
        <v>4010</v>
      </c>
      <c r="L146" s="3220">
        <v>1002</v>
      </c>
      <c r="M146" s="3220">
        <v>1002</v>
      </c>
      <c r="N146" s="3220">
        <v>1003</v>
      </c>
      <c r="O146" s="3220">
        <v>1003</v>
      </c>
      <c r="P146" s="3207">
        <v>57100.610000000008</v>
      </c>
      <c r="Q146" s="3219">
        <v>1666</v>
      </c>
      <c r="R146" s="3219"/>
      <c r="S146" s="3219"/>
      <c r="T146" s="3210"/>
      <c r="U146" s="3198">
        <f t="shared" si="22"/>
        <v>55434.610000000008</v>
      </c>
      <c r="V146" s="3210"/>
      <c r="W146" s="3201" t="s">
        <v>3439</v>
      </c>
    </row>
    <row r="147" spans="1:23" ht="13.5" thickBot="1" x14ac:dyDescent="0.25">
      <c r="A147" s="3193"/>
      <c r="B147" s="3193"/>
      <c r="C147" s="3185"/>
      <c r="D147" s="3186"/>
      <c r="E147" s="3212"/>
      <c r="F147" s="3185"/>
      <c r="G147" s="3183"/>
      <c r="H147" s="3183"/>
      <c r="I147" s="3216" t="s">
        <v>353</v>
      </c>
      <c r="J147" s="3298"/>
      <c r="K147" s="3220">
        <f t="shared" si="28"/>
        <v>113</v>
      </c>
      <c r="L147" s="3220">
        <v>28</v>
      </c>
      <c r="M147" s="3220">
        <v>28</v>
      </c>
      <c r="N147" s="3220">
        <v>28</v>
      </c>
      <c r="O147" s="3220">
        <v>29</v>
      </c>
      <c r="P147" s="3207">
        <v>1200.8800000000001</v>
      </c>
      <c r="Q147" s="3219">
        <v>1668</v>
      </c>
      <c r="R147" s="3219"/>
      <c r="S147" s="3219"/>
      <c r="T147" s="3210"/>
      <c r="U147" s="3198">
        <f t="shared" si="22"/>
        <v>-467.11999999999989</v>
      </c>
      <c r="V147" s="3210"/>
      <c r="W147" s="3201" t="s">
        <v>3439</v>
      </c>
    </row>
    <row r="148" spans="1:23" ht="13.5" thickBot="1" x14ac:dyDescent="0.25">
      <c r="A148" s="3193"/>
      <c r="B148" s="3193"/>
      <c r="C148" s="3185"/>
      <c r="D148" s="3186"/>
      <c r="E148" s="3212"/>
      <c r="F148" s="3185"/>
      <c r="G148" s="3183"/>
      <c r="H148" s="3183"/>
      <c r="I148" s="3216" t="s">
        <v>355</v>
      </c>
      <c r="J148" s="3298"/>
      <c r="K148" s="3220">
        <f t="shared" si="28"/>
        <v>82</v>
      </c>
      <c r="L148" s="3220">
        <v>19</v>
      </c>
      <c r="M148" s="3220">
        <v>19</v>
      </c>
      <c r="N148" s="3220">
        <v>22</v>
      </c>
      <c r="O148" s="3220">
        <v>22</v>
      </c>
      <c r="P148" s="3207">
        <v>13080</v>
      </c>
      <c r="Q148" s="3219">
        <v>1668</v>
      </c>
      <c r="R148" s="3219"/>
      <c r="S148" s="3219"/>
      <c r="T148" s="3210"/>
      <c r="U148" s="3198">
        <f t="shared" si="22"/>
        <v>11412</v>
      </c>
      <c r="V148" s="3210"/>
      <c r="W148" s="3201" t="s">
        <v>3439</v>
      </c>
    </row>
    <row r="149" spans="1:23" ht="13.5" thickBot="1" x14ac:dyDescent="0.25">
      <c r="A149" s="3193"/>
      <c r="B149" s="3193"/>
      <c r="C149" s="3185"/>
      <c r="D149" s="3186"/>
      <c r="E149" s="3212"/>
      <c r="F149" s="3185"/>
      <c r="G149" s="3183"/>
      <c r="H149" s="3183"/>
      <c r="I149" s="3216" t="s">
        <v>357</v>
      </c>
      <c r="J149" s="3298"/>
      <c r="K149" s="3220">
        <f t="shared" si="28"/>
        <v>82</v>
      </c>
      <c r="L149" s="3220">
        <v>19</v>
      </c>
      <c r="M149" s="3220">
        <v>19</v>
      </c>
      <c r="N149" s="3220">
        <v>22</v>
      </c>
      <c r="O149" s="3220">
        <v>22</v>
      </c>
      <c r="P149" s="3207">
        <v>11055.35</v>
      </c>
      <c r="Q149" s="3219">
        <v>1668</v>
      </c>
      <c r="R149" s="3219"/>
      <c r="S149" s="3219"/>
      <c r="T149" s="3210"/>
      <c r="U149" s="3198">
        <f t="shared" si="22"/>
        <v>9387.35</v>
      </c>
      <c r="V149" s="3210"/>
      <c r="W149" s="3201" t="s">
        <v>3439</v>
      </c>
    </row>
    <row r="150" spans="1:23" ht="13.5" thickBot="1" x14ac:dyDescent="0.25">
      <c r="A150" s="3193"/>
      <c r="B150" s="3193"/>
      <c r="C150" s="3185"/>
      <c r="D150" s="3186"/>
      <c r="E150" s="3212"/>
      <c r="F150" s="3185"/>
      <c r="G150" s="3183"/>
      <c r="H150" s="3183"/>
      <c r="I150" s="3216" t="s">
        <v>359</v>
      </c>
      <c r="J150" s="3298"/>
      <c r="K150" s="3220">
        <f t="shared" si="28"/>
        <v>10</v>
      </c>
      <c r="L150" s="3220">
        <v>2</v>
      </c>
      <c r="M150" s="3220">
        <v>2</v>
      </c>
      <c r="N150" s="3220">
        <v>2</v>
      </c>
      <c r="O150" s="3220">
        <v>4</v>
      </c>
      <c r="P150" s="3207">
        <v>392.90000000000003</v>
      </c>
      <c r="Q150" s="3219">
        <v>1668</v>
      </c>
      <c r="R150" s="3219"/>
      <c r="S150" s="3219"/>
      <c r="T150" s="3210"/>
      <c r="U150" s="3198">
        <f t="shared" si="22"/>
        <v>-1275.0999999999999</v>
      </c>
      <c r="V150" s="3210"/>
      <c r="W150" s="3201" t="s">
        <v>3439</v>
      </c>
    </row>
    <row r="151" spans="1:23" ht="13.5" thickBot="1" x14ac:dyDescent="0.25">
      <c r="A151" s="3193"/>
      <c r="B151" s="3193"/>
      <c r="C151" s="3185"/>
      <c r="D151" s="3186"/>
      <c r="E151" s="3212"/>
      <c r="F151" s="3185"/>
      <c r="G151" s="3183"/>
      <c r="H151" s="3183"/>
      <c r="I151" s="3216" t="s">
        <v>361</v>
      </c>
      <c r="J151" s="3302"/>
      <c r="K151" s="3220">
        <f t="shared" si="28"/>
        <v>336</v>
      </c>
      <c r="L151" s="3220">
        <v>79</v>
      </c>
      <c r="M151" s="3220">
        <v>87</v>
      </c>
      <c r="N151" s="3220">
        <v>85</v>
      </c>
      <c r="O151" s="3220">
        <v>85</v>
      </c>
      <c r="P151" s="3207">
        <v>41523.110000000008</v>
      </c>
      <c r="Q151" s="3219">
        <v>1666</v>
      </c>
      <c r="R151" s="3219"/>
      <c r="S151" s="3219"/>
      <c r="T151" s="3210"/>
      <c r="U151" s="3198">
        <f t="shared" si="22"/>
        <v>39857.110000000008</v>
      </c>
      <c r="V151" s="3210"/>
      <c r="W151" s="3201" t="s">
        <v>3439</v>
      </c>
    </row>
    <row r="152" spans="1:23" ht="13.5" thickBot="1" x14ac:dyDescent="0.25">
      <c r="A152" s="3193"/>
      <c r="B152" s="3193"/>
      <c r="C152" s="3185"/>
      <c r="D152" s="3186"/>
      <c r="E152" s="3212"/>
      <c r="F152" s="3185"/>
      <c r="G152" s="3183"/>
      <c r="H152" s="3183"/>
      <c r="I152" s="3216" t="s">
        <v>363</v>
      </c>
      <c r="J152" s="3302"/>
      <c r="K152" s="3220">
        <f t="shared" si="28"/>
        <v>211</v>
      </c>
      <c r="L152" s="3220">
        <v>52</v>
      </c>
      <c r="M152" s="3220">
        <v>52</v>
      </c>
      <c r="N152" s="3220">
        <v>53</v>
      </c>
      <c r="O152" s="3220">
        <v>54</v>
      </c>
      <c r="P152" s="3207">
        <v>43327.710000000006</v>
      </c>
      <c r="Q152" s="3219">
        <v>1666</v>
      </c>
      <c r="R152" s="3219"/>
      <c r="S152" s="3219"/>
      <c r="T152" s="3210"/>
      <c r="U152" s="3198">
        <f t="shared" si="22"/>
        <v>41661.710000000006</v>
      </c>
      <c r="V152" s="3210"/>
      <c r="W152" s="3201" t="s">
        <v>3439</v>
      </c>
    </row>
    <row r="153" spans="1:23" ht="13.5" thickBot="1" x14ac:dyDescent="0.25">
      <c r="A153" s="3193"/>
      <c r="B153" s="3193"/>
      <c r="C153" s="3185"/>
      <c r="D153" s="3186"/>
      <c r="E153" s="3212"/>
      <c r="F153" s="3185"/>
      <c r="G153" s="3183"/>
      <c r="H153" s="3183"/>
      <c r="I153" s="3216" t="s">
        <v>365</v>
      </c>
      <c r="J153" s="3302"/>
      <c r="K153" s="3220">
        <f t="shared" si="28"/>
        <v>66</v>
      </c>
      <c r="L153" s="3220">
        <v>11</v>
      </c>
      <c r="M153" s="3220">
        <v>11</v>
      </c>
      <c r="N153" s="3220">
        <v>22</v>
      </c>
      <c r="O153" s="3220">
        <v>22</v>
      </c>
      <c r="P153" s="3207">
        <v>16377.74</v>
      </c>
      <c r="Q153" s="3219">
        <v>1666</v>
      </c>
      <c r="R153" s="3219"/>
      <c r="S153" s="3219"/>
      <c r="T153" s="3210"/>
      <c r="U153" s="3198">
        <f t="shared" si="22"/>
        <v>14711.74</v>
      </c>
      <c r="V153" s="3210"/>
      <c r="W153" s="3201" t="s">
        <v>3439</v>
      </c>
    </row>
    <row r="154" spans="1:23" ht="22.5" customHeight="1" thickBot="1" x14ac:dyDescent="0.25">
      <c r="A154" s="3193" t="s">
        <v>366</v>
      </c>
      <c r="B154" s="3225" t="s">
        <v>367</v>
      </c>
      <c r="C154" s="3185">
        <v>3033292</v>
      </c>
      <c r="D154" s="3186" t="s">
        <v>368</v>
      </c>
      <c r="E154" s="3212">
        <v>5000043</v>
      </c>
      <c r="F154" s="3186" t="s">
        <v>369</v>
      </c>
      <c r="G154" s="3183">
        <v>30</v>
      </c>
      <c r="H154" s="3183">
        <v>33292</v>
      </c>
      <c r="I154" s="3266" t="s">
        <v>369</v>
      </c>
      <c r="J154" s="3298" t="s">
        <v>293</v>
      </c>
      <c r="K154" s="3220">
        <f>+K155+K156+K157</f>
        <v>35526</v>
      </c>
      <c r="L154" s="3220">
        <f>+L155</f>
        <v>7700</v>
      </c>
      <c r="M154" s="3220">
        <f t="shared" ref="M154:O154" si="29">+M155</f>
        <v>7707</v>
      </c>
      <c r="N154" s="3220">
        <f t="shared" si="29"/>
        <v>7689</v>
      </c>
      <c r="O154" s="3220">
        <f t="shared" si="29"/>
        <v>9852</v>
      </c>
      <c r="P154" s="3207">
        <f>SUM(P155:P157)</f>
        <v>51639.409999999996</v>
      </c>
      <c r="Q154" s="3220">
        <f>+Q155+Q156+Q157</f>
        <v>5000</v>
      </c>
      <c r="R154" s="3219"/>
      <c r="S154" s="3219"/>
      <c r="T154" s="3210"/>
      <c r="U154" s="3198">
        <f t="shared" si="22"/>
        <v>46639.409999999996</v>
      </c>
      <c r="V154" s="3210"/>
      <c r="W154" s="3201" t="s">
        <v>3439</v>
      </c>
    </row>
    <row r="155" spans="1:23" ht="17.25" thickBot="1" x14ac:dyDescent="0.25">
      <c r="A155" s="3193"/>
      <c r="B155" s="3225"/>
      <c r="C155" s="3185"/>
      <c r="D155" s="3186"/>
      <c r="E155" s="3212"/>
      <c r="F155" s="3186"/>
      <c r="G155" s="3183"/>
      <c r="H155" s="3183"/>
      <c r="I155" s="3216" t="s">
        <v>371</v>
      </c>
      <c r="J155" s="3298"/>
      <c r="K155" s="3220">
        <f>+L155+M155+N155+O155</f>
        <v>32948</v>
      </c>
      <c r="L155" s="3220">
        <v>7700</v>
      </c>
      <c r="M155" s="3220">
        <v>7707</v>
      </c>
      <c r="N155" s="3220">
        <v>7689</v>
      </c>
      <c r="O155" s="3220">
        <v>9852</v>
      </c>
      <c r="P155" s="3207">
        <v>25565.859999999997</v>
      </c>
      <c r="Q155" s="3219">
        <v>2000</v>
      </c>
      <c r="R155" s="3219"/>
      <c r="S155" s="3219"/>
      <c r="T155" s="3210"/>
      <c r="U155" s="3198">
        <f t="shared" si="22"/>
        <v>23565.859999999997</v>
      </c>
      <c r="V155" s="3210"/>
      <c r="W155" s="3201" t="s">
        <v>3439</v>
      </c>
    </row>
    <row r="156" spans="1:23" ht="17.25" thickBot="1" x14ac:dyDescent="0.25">
      <c r="A156" s="3193"/>
      <c r="B156" s="3225"/>
      <c r="C156" s="3185"/>
      <c r="D156" s="3186"/>
      <c r="E156" s="3212"/>
      <c r="F156" s="3186"/>
      <c r="G156" s="3183"/>
      <c r="H156" s="3183"/>
      <c r="I156" s="3216" t="s">
        <v>373</v>
      </c>
      <c r="J156" s="3298"/>
      <c r="K156" s="3220">
        <f>+L156+M156+N156+O156</f>
        <v>1824</v>
      </c>
      <c r="L156" s="3220">
        <v>456</v>
      </c>
      <c r="M156" s="3220">
        <v>456</v>
      </c>
      <c r="N156" s="3220">
        <v>456</v>
      </c>
      <c r="O156" s="3220">
        <v>456</v>
      </c>
      <c r="P156" s="3207">
        <v>218.88</v>
      </c>
      <c r="Q156" s="3219">
        <v>1500</v>
      </c>
      <c r="R156" s="3219"/>
      <c r="S156" s="3219"/>
      <c r="T156" s="3210"/>
      <c r="U156" s="3198">
        <f t="shared" si="22"/>
        <v>-1281.1199999999999</v>
      </c>
      <c r="V156" s="3210"/>
      <c r="W156" s="3201" t="s">
        <v>3439</v>
      </c>
    </row>
    <row r="157" spans="1:23" ht="28.5" customHeight="1" thickBot="1" x14ac:dyDescent="0.25">
      <c r="A157" s="3193"/>
      <c r="B157" s="3225"/>
      <c r="C157" s="3185"/>
      <c r="D157" s="3186"/>
      <c r="E157" s="3212"/>
      <c r="F157" s="3186"/>
      <c r="G157" s="3183"/>
      <c r="H157" s="3183"/>
      <c r="I157" s="3216" t="s">
        <v>375</v>
      </c>
      <c r="J157" s="3298"/>
      <c r="K157" s="3220">
        <f t="shared" si="28"/>
        <v>754</v>
      </c>
      <c r="L157" s="3220">
        <v>188</v>
      </c>
      <c r="M157" s="3220">
        <v>188</v>
      </c>
      <c r="N157" s="3220">
        <v>189</v>
      </c>
      <c r="O157" s="3220">
        <v>189</v>
      </c>
      <c r="P157" s="3207">
        <v>25854.67</v>
      </c>
      <c r="Q157" s="3219">
        <v>1500</v>
      </c>
      <c r="R157" s="3219"/>
      <c r="S157" s="3219"/>
      <c r="T157" s="3210"/>
      <c r="U157" s="3198">
        <f t="shared" si="22"/>
        <v>24354.67</v>
      </c>
      <c r="V157" s="3210"/>
      <c r="W157" s="3201" t="s">
        <v>3439</v>
      </c>
    </row>
    <row r="158" spans="1:23" ht="18.75" customHeight="1" thickBot="1" x14ac:dyDescent="0.25">
      <c r="A158" s="3191" t="s">
        <v>376</v>
      </c>
      <c r="B158" s="3191"/>
      <c r="C158" s="3191"/>
      <c r="D158" s="3191"/>
      <c r="E158" s="3191"/>
      <c r="F158" s="3191"/>
      <c r="G158" s="3191"/>
      <c r="H158" s="3191"/>
      <c r="I158" s="3191"/>
      <c r="J158" s="3191"/>
      <c r="K158" s="3222"/>
      <c r="L158" s="3222"/>
      <c r="M158" s="3222"/>
      <c r="N158" s="3222"/>
      <c r="O158" s="3222"/>
      <c r="P158" s="3223"/>
      <c r="Q158" s="3223"/>
      <c r="R158" s="3223"/>
      <c r="S158" s="3223"/>
      <c r="T158" s="3222"/>
      <c r="U158" s="3223"/>
      <c r="V158" s="3222"/>
      <c r="W158" s="3201"/>
    </row>
    <row r="159" spans="1:23" ht="21" customHeight="1" thickBot="1" x14ac:dyDescent="0.25">
      <c r="A159" s="3193" t="s">
        <v>377</v>
      </c>
      <c r="B159" s="3225" t="s">
        <v>378</v>
      </c>
      <c r="C159" s="3185">
        <v>3033172</v>
      </c>
      <c r="D159" s="3186" t="s">
        <v>379</v>
      </c>
      <c r="E159" s="3212">
        <v>5000037</v>
      </c>
      <c r="F159" s="3186" t="s">
        <v>380</v>
      </c>
      <c r="G159" s="3183">
        <v>25</v>
      </c>
      <c r="H159" s="3183">
        <v>33172</v>
      </c>
      <c r="I159" s="3266" t="s">
        <v>380</v>
      </c>
      <c r="J159" s="3303" t="s">
        <v>381</v>
      </c>
      <c r="K159" s="3220">
        <f>+K160</f>
        <v>6819</v>
      </c>
      <c r="L159" s="3220">
        <f>+L160</f>
        <v>1704</v>
      </c>
      <c r="M159" s="3220">
        <f t="shared" ref="M159:O159" si="30">+M160</f>
        <v>1704</v>
      </c>
      <c r="N159" s="3220">
        <f t="shared" si="30"/>
        <v>1705</v>
      </c>
      <c r="O159" s="3220">
        <f t="shared" si="30"/>
        <v>1706</v>
      </c>
      <c r="P159" s="3258">
        <f>SUM(P160:P166)</f>
        <v>2422999.8899999997</v>
      </c>
      <c r="Q159" s="3220">
        <f>SUM(Q160:Q166)</f>
        <v>59000</v>
      </c>
      <c r="R159" s="3219"/>
      <c r="S159" s="3207">
        <f>+S160</f>
        <v>23568.5</v>
      </c>
      <c r="T159" s="3210"/>
      <c r="U159" s="3198">
        <f>+P159-Q159-R159-S160-T159</f>
        <v>2340431.3899999997</v>
      </c>
      <c r="V159" s="3210"/>
      <c r="W159" s="3201" t="s">
        <v>3439</v>
      </c>
    </row>
    <row r="160" spans="1:23" ht="18" customHeight="1" thickBot="1" x14ac:dyDescent="0.25">
      <c r="A160" s="3193"/>
      <c r="B160" s="3225"/>
      <c r="C160" s="3185"/>
      <c r="D160" s="3186"/>
      <c r="E160" s="3212"/>
      <c r="F160" s="3186"/>
      <c r="G160" s="3183"/>
      <c r="H160" s="3183"/>
      <c r="I160" s="3216" t="s">
        <v>383</v>
      </c>
      <c r="J160" s="3303"/>
      <c r="K160" s="3220">
        <f t="shared" ref="K160:K165" si="31">+L160+M160+N160+O160</f>
        <v>6819</v>
      </c>
      <c r="L160" s="3220">
        <v>1704</v>
      </c>
      <c r="M160" s="3220">
        <v>1704</v>
      </c>
      <c r="N160" s="3220">
        <v>1705</v>
      </c>
      <c r="O160" s="3220">
        <v>1706</v>
      </c>
      <c r="P160" s="3258">
        <v>1479842.22</v>
      </c>
      <c r="Q160" s="3219"/>
      <c r="R160" s="3219"/>
      <c r="S160" s="3207">
        <v>23568.5</v>
      </c>
      <c r="T160" s="3210"/>
      <c r="U160" s="3198">
        <f>+P160-Q160-R160-S161-T160</f>
        <v>1479842.22</v>
      </c>
      <c r="V160" s="3210"/>
      <c r="W160" s="3201" t="s">
        <v>3439</v>
      </c>
    </row>
    <row r="161" spans="1:24" ht="21" customHeight="1" thickBot="1" x14ac:dyDescent="0.25">
      <c r="A161" s="3193"/>
      <c r="B161" s="3225"/>
      <c r="C161" s="3185"/>
      <c r="D161" s="3186"/>
      <c r="E161" s="3212"/>
      <c r="F161" s="3186"/>
      <c r="G161" s="3183"/>
      <c r="H161" s="3183"/>
      <c r="I161" s="3216" t="s">
        <v>385</v>
      </c>
      <c r="J161" s="3303"/>
      <c r="K161" s="3220">
        <f t="shared" si="31"/>
        <v>4340</v>
      </c>
      <c r="L161" s="3220">
        <v>1085</v>
      </c>
      <c r="M161" s="3220">
        <v>1085</v>
      </c>
      <c r="N161" s="3220">
        <v>1085</v>
      </c>
      <c r="O161" s="3220">
        <v>1085</v>
      </c>
      <c r="P161" s="3207">
        <v>41773.629999999997</v>
      </c>
      <c r="Q161" s="3219">
        <v>22125</v>
      </c>
      <c r="R161" s="3219"/>
      <c r="S161" s="3219"/>
      <c r="T161" s="3210"/>
      <c r="U161" s="3198">
        <f t="shared" ref="U161:U190" si="32">+P161-Q161-R161-S161-T161</f>
        <v>19648.629999999997</v>
      </c>
      <c r="V161" s="3210"/>
      <c r="W161" s="3201" t="s">
        <v>3439</v>
      </c>
    </row>
    <row r="162" spans="1:24" ht="16.5" customHeight="1" thickBot="1" x14ac:dyDescent="0.25">
      <c r="A162" s="3193"/>
      <c r="B162" s="3225"/>
      <c r="C162" s="3185"/>
      <c r="D162" s="3186"/>
      <c r="E162" s="3212"/>
      <c r="F162" s="3186"/>
      <c r="G162" s="3183"/>
      <c r="H162" s="3183"/>
      <c r="I162" s="3216" t="s">
        <v>214</v>
      </c>
      <c r="J162" s="3303"/>
      <c r="K162" s="3220">
        <f t="shared" si="31"/>
        <v>6819</v>
      </c>
      <c r="L162" s="3220">
        <v>1704</v>
      </c>
      <c r="M162" s="3220">
        <v>1704</v>
      </c>
      <c r="N162" s="3220">
        <v>1705</v>
      </c>
      <c r="O162" s="3220">
        <v>1706</v>
      </c>
      <c r="P162" s="3207">
        <v>311287.7</v>
      </c>
      <c r="Q162" s="3219">
        <v>7375</v>
      </c>
      <c r="R162" s="3219"/>
      <c r="S162" s="3219"/>
      <c r="T162" s="3210"/>
      <c r="U162" s="3198">
        <f t="shared" si="32"/>
        <v>303912.7</v>
      </c>
      <c r="V162" s="3210"/>
      <c r="W162" s="3201" t="s">
        <v>3439</v>
      </c>
    </row>
    <row r="163" spans="1:24" ht="18.75" customHeight="1" thickBot="1" x14ac:dyDescent="0.25">
      <c r="A163" s="3193"/>
      <c r="B163" s="3225"/>
      <c r="C163" s="3185"/>
      <c r="D163" s="3186"/>
      <c r="E163" s="3212"/>
      <c r="F163" s="3186"/>
      <c r="G163" s="3183"/>
      <c r="H163" s="3183"/>
      <c r="I163" s="3216" t="s">
        <v>388</v>
      </c>
      <c r="J163" s="3303"/>
      <c r="K163" s="3220">
        <f t="shared" si="31"/>
        <v>6819</v>
      </c>
      <c r="L163" s="3220">
        <v>1703</v>
      </c>
      <c r="M163" s="3220">
        <v>1704</v>
      </c>
      <c r="N163" s="3220">
        <v>1706</v>
      </c>
      <c r="O163" s="3220">
        <v>1706</v>
      </c>
      <c r="P163" s="3207">
        <v>127433.26000000001</v>
      </c>
      <c r="Q163" s="3219">
        <v>7375</v>
      </c>
      <c r="R163" s="3219"/>
      <c r="S163" s="3219"/>
      <c r="T163" s="3210"/>
      <c r="U163" s="3198">
        <f t="shared" si="32"/>
        <v>120058.26000000001</v>
      </c>
      <c r="V163" s="3210"/>
      <c r="W163" s="3201" t="s">
        <v>3439</v>
      </c>
    </row>
    <row r="164" spans="1:24" ht="17.25" customHeight="1" thickBot="1" x14ac:dyDescent="0.25">
      <c r="A164" s="3193"/>
      <c r="B164" s="3225"/>
      <c r="C164" s="3185"/>
      <c r="D164" s="3186"/>
      <c r="E164" s="3212"/>
      <c r="F164" s="3186"/>
      <c r="G164" s="3183"/>
      <c r="H164" s="3183"/>
      <c r="I164" s="3216" t="s">
        <v>390</v>
      </c>
      <c r="J164" s="3303"/>
      <c r="K164" s="3220">
        <f t="shared" si="31"/>
        <v>6819</v>
      </c>
      <c r="L164" s="3220">
        <v>1703</v>
      </c>
      <c r="M164" s="3220">
        <v>1704</v>
      </c>
      <c r="N164" s="3220">
        <v>1706</v>
      </c>
      <c r="O164" s="3220">
        <v>1706</v>
      </c>
      <c r="P164" s="3207">
        <v>365795.83</v>
      </c>
      <c r="Q164" s="3219">
        <v>7375</v>
      </c>
      <c r="R164" s="3219"/>
      <c r="S164" s="3219"/>
      <c r="T164" s="3210"/>
      <c r="U164" s="3198">
        <f t="shared" si="32"/>
        <v>358420.83</v>
      </c>
      <c r="V164" s="3210"/>
      <c r="W164" s="3201" t="s">
        <v>3439</v>
      </c>
    </row>
    <row r="165" spans="1:24" ht="16.5" customHeight="1" thickBot="1" x14ac:dyDescent="0.25">
      <c r="A165" s="3193"/>
      <c r="B165" s="3225"/>
      <c r="C165" s="3185"/>
      <c r="D165" s="3186"/>
      <c r="E165" s="3212"/>
      <c r="F165" s="3186"/>
      <c r="G165" s="3183"/>
      <c r="H165" s="3183"/>
      <c r="I165" s="3216" t="s">
        <v>392</v>
      </c>
      <c r="J165" s="3303"/>
      <c r="K165" s="3220">
        <f t="shared" si="31"/>
        <v>4097</v>
      </c>
      <c r="L165" s="3220">
        <v>1024</v>
      </c>
      <c r="M165" s="3220">
        <v>1024</v>
      </c>
      <c r="N165" s="3220">
        <v>1024</v>
      </c>
      <c r="O165" s="3220">
        <v>1025</v>
      </c>
      <c r="P165" s="3207">
        <v>83363.87</v>
      </c>
      <c r="Q165" s="3219">
        <v>7375</v>
      </c>
      <c r="R165" s="3219"/>
      <c r="S165" s="3219"/>
      <c r="T165" s="3210"/>
      <c r="U165" s="3198">
        <f t="shared" si="32"/>
        <v>75988.87</v>
      </c>
      <c r="V165" s="3210"/>
      <c r="W165" s="3201" t="s">
        <v>3439</v>
      </c>
    </row>
    <row r="166" spans="1:24" ht="18" customHeight="1" thickBot="1" x14ac:dyDescent="0.25">
      <c r="A166" s="3193"/>
      <c r="B166" s="3225"/>
      <c r="C166" s="3185"/>
      <c r="D166" s="3186"/>
      <c r="E166" s="3212"/>
      <c r="F166" s="3186"/>
      <c r="G166" s="3183"/>
      <c r="H166" s="3183"/>
      <c r="I166" s="3216" t="s">
        <v>395</v>
      </c>
      <c r="J166" s="3303"/>
      <c r="K166" s="3220">
        <f>+L166+M166+N166+O166</f>
        <v>1267</v>
      </c>
      <c r="L166" s="3220">
        <v>315</v>
      </c>
      <c r="M166" s="3220">
        <v>315</v>
      </c>
      <c r="N166" s="3220">
        <v>318</v>
      </c>
      <c r="O166" s="3220">
        <v>319</v>
      </c>
      <c r="P166" s="3207">
        <v>13503.38</v>
      </c>
      <c r="Q166" s="3219">
        <v>7375</v>
      </c>
      <c r="R166" s="3219"/>
      <c r="S166" s="3219"/>
      <c r="T166" s="3210"/>
      <c r="U166" s="3198">
        <f t="shared" si="32"/>
        <v>6128.3799999999992</v>
      </c>
      <c r="V166" s="3210"/>
      <c r="W166" s="3201" t="s">
        <v>3439</v>
      </c>
    </row>
    <row r="167" spans="1:24" ht="26.25" customHeight="1" thickBot="1" x14ac:dyDescent="0.25">
      <c r="A167" s="3193" t="s">
        <v>396</v>
      </c>
      <c r="B167" s="3304" t="s">
        <v>421</v>
      </c>
      <c r="C167" s="3185">
        <v>3033294</v>
      </c>
      <c r="D167" s="3186" t="s">
        <v>397</v>
      </c>
      <c r="E167" s="3212">
        <v>5000044</v>
      </c>
      <c r="F167" s="3186" t="s">
        <v>398</v>
      </c>
      <c r="G167" s="3183">
        <v>31</v>
      </c>
      <c r="H167" s="3183">
        <v>33294</v>
      </c>
      <c r="I167" s="3266" t="s">
        <v>3484</v>
      </c>
      <c r="J167" s="3192" t="s">
        <v>399</v>
      </c>
      <c r="K167" s="3220">
        <f>+L167+M167+N167+O167</f>
        <v>5336</v>
      </c>
      <c r="L167" s="3220">
        <f>+L168+L169+L170+L171+L172+L173+L174+L175+L176</f>
        <v>1296</v>
      </c>
      <c r="M167" s="3220">
        <f t="shared" ref="M167:Q167" si="33">+M168+M169+M170+M171+M172+M173+M174+M175+M176</f>
        <v>1304</v>
      </c>
      <c r="N167" s="3220">
        <f t="shared" si="33"/>
        <v>1343</v>
      </c>
      <c r="O167" s="3220">
        <f t="shared" si="33"/>
        <v>1393</v>
      </c>
      <c r="P167" s="3220">
        <f t="shared" si="33"/>
        <v>333881</v>
      </c>
      <c r="Q167" s="3220">
        <f t="shared" si="33"/>
        <v>8200</v>
      </c>
      <c r="R167" s="3219"/>
      <c r="S167" s="3219">
        <f>+S168</f>
        <v>15000</v>
      </c>
      <c r="T167" s="3210"/>
      <c r="U167" s="3198">
        <f t="shared" si="32"/>
        <v>310681</v>
      </c>
      <c r="V167" s="3210"/>
      <c r="W167" s="3201" t="s">
        <v>3439</v>
      </c>
    </row>
    <row r="168" spans="1:24" ht="18" customHeight="1" thickBot="1" x14ac:dyDescent="0.25">
      <c r="A168" s="3193"/>
      <c r="B168" s="3305"/>
      <c r="C168" s="3185"/>
      <c r="D168" s="3186"/>
      <c r="E168" s="3212"/>
      <c r="F168" s="3186"/>
      <c r="G168" s="3183"/>
      <c r="H168" s="3183"/>
      <c r="I168" s="3216" t="s">
        <v>401</v>
      </c>
      <c r="J168" s="3192"/>
      <c r="K168" s="3220">
        <f>+L168+M168+N168+O168</f>
        <v>133</v>
      </c>
      <c r="L168" s="3220">
        <v>33</v>
      </c>
      <c r="M168" s="3220">
        <v>33</v>
      </c>
      <c r="N168" s="3220">
        <v>33</v>
      </c>
      <c r="O168" s="3220">
        <v>34</v>
      </c>
      <c r="P168" s="3219"/>
      <c r="Q168" s="3219">
        <v>800</v>
      </c>
      <c r="R168" s="3219"/>
      <c r="S168" s="3219">
        <v>15000</v>
      </c>
      <c r="T168" s="3210"/>
      <c r="U168" s="3198">
        <f t="shared" si="32"/>
        <v>-15800</v>
      </c>
      <c r="V168" s="3210"/>
      <c r="W168" s="3201" t="s">
        <v>3439</v>
      </c>
      <c r="X168" s="1355">
        <f>+K167/10</f>
        <v>533.6</v>
      </c>
    </row>
    <row r="169" spans="1:24" ht="22.5" customHeight="1" thickBot="1" x14ac:dyDescent="0.25">
      <c r="A169" s="3193"/>
      <c r="B169" s="3305"/>
      <c r="C169" s="3185"/>
      <c r="D169" s="3186"/>
      <c r="E169" s="3212"/>
      <c r="F169" s="3186"/>
      <c r="G169" s="3183"/>
      <c r="H169" s="3183"/>
      <c r="I169" s="3216" t="s">
        <v>403</v>
      </c>
      <c r="J169" s="3192"/>
      <c r="K169" s="3220">
        <f t="shared" ref="K169:K176" si="34">+L169+M169+N169+O169</f>
        <v>454</v>
      </c>
      <c r="L169" s="3220">
        <v>100</v>
      </c>
      <c r="M169" s="3220">
        <v>100</v>
      </c>
      <c r="N169" s="3220">
        <v>115</v>
      </c>
      <c r="O169" s="3220">
        <v>139</v>
      </c>
      <c r="P169" s="3207">
        <v>39351.679999999993</v>
      </c>
      <c r="Q169" s="3219">
        <v>800</v>
      </c>
      <c r="R169" s="3219"/>
      <c r="S169" s="3219"/>
      <c r="T169" s="3210"/>
      <c r="U169" s="3198">
        <f t="shared" si="32"/>
        <v>38551.679999999993</v>
      </c>
      <c r="V169" s="3210"/>
      <c r="W169" s="3201" t="s">
        <v>3439</v>
      </c>
      <c r="X169" s="1355">
        <f>+X168/4</f>
        <v>133.4</v>
      </c>
    </row>
    <row r="170" spans="1:24" ht="20.25" customHeight="1" thickBot="1" x14ac:dyDescent="0.25">
      <c r="A170" s="3193"/>
      <c r="B170" s="3305"/>
      <c r="C170" s="3185"/>
      <c r="D170" s="3186"/>
      <c r="E170" s="3212"/>
      <c r="F170" s="3186"/>
      <c r="G170" s="3183"/>
      <c r="H170" s="3183"/>
      <c r="I170" s="3216" t="s">
        <v>406</v>
      </c>
      <c r="J170" s="3192"/>
      <c r="K170" s="3220">
        <f t="shared" si="34"/>
        <v>54</v>
      </c>
      <c r="L170" s="3220">
        <v>11</v>
      </c>
      <c r="M170" s="3220">
        <v>11</v>
      </c>
      <c r="N170" s="3220">
        <v>11</v>
      </c>
      <c r="O170" s="3220">
        <v>21</v>
      </c>
      <c r="P170" s="3207">
        <v>228802</v>
      </c>
      <c r="Q170" s="3219">
        <v>800</v>
      </c>
      <c r="R170" s="3219"/>
      <c r="S170" s="3219"/>
      <c r="T170" s="3210"/>
      <c r="U170" s="3198">
        <f t="shared" si="32"/>
        <v>228002</v>
      </c>
      <c r="V170" s="3210"/>
      <c r="W170" s="3201" t="s">
        <v>3439</v>
      </c>
    </row>
    <row r="171" spans="1:24" ht="16.5" customHeight="1" thickBot="1" x14ac:dyDescent="0.25">
      <c r="A171" s="3193"/>
      <c r="B171" s="3305"/>
      <c r="C171" s="3185"/>
      <c r="D171" s="3186"/>
      <c r="E171" s="3212"/>
      <c r="F171" s="3186"/>
      <c r="G171" s="3183"/>
      <c r="H171" s="3183"/>
      <c r="I171" s="3216" t="s">
        <v>408</v>
      </c>
      <c r="J171" s="3192"/>
      <c r="K171" s="3220">
        <f t="shared" si="34"/>
        <v>105</v>
      </c>
      <c r="L171" s="3220">
        <v>22</v>
      </c>
      <c r="M171" s="3220">
        <v>22</v>
      </c>
      <c r="N171" s="3220">
        <v>28</v>
      </c>
      <c r="O171" s="3220">
        <v>33</v>
      </c>
      <c r="P171" s="3207">
        <v>1832.1400000000006</v>
      </c>
      <c r="Q171" s="3219">
        <v>800</v>
      </c>
      <c r="R171" s="3219"/>
      <c r="S171" s="3219"/>
      <c r="T171" s="3210"/>
      <c r="U171" s="3198">
        <f t="shared" si="32"/>
        <v>1032.1400000000006</v>
      </c>
      <c r="V171" s="3210"/>
      <c r="W171" s="3201" t="s">
        <v>3439</v>
      </c>
    </row>
    <row r="172" spans="1:24" ht="16.5" customHeight="1" thickBot="1" x14ac:dyDescent="0.25">
      <c r="A172" s="3193"/>
      <c r="B172" s="3305"/>
      <c r="C172" s="3185"/>
      <c r="D172" s="3186"/>
      <c r="E172" s="3212"/>
      <c r="F172" s="3186"/>
      <c r="G172" s="3183"/>
      <c r="H172" s="3183"/>
      <c r="I172" s="3216" t="s">
        <v>410</v>
      </c>
      <c r="J172" s="3192"/>
      <c r="K172" s="3220">
        <f t="shared" si="34"/>
        <v>3555</v>
      </c>
      <c r="L172" s="3220">
        <v>888</v>
      </c>
      <c r="M172" s="3220">
        <v>889</v>
      </c>
      <c r="N172" s="3220">
        <v>889</v>
      </c>
      <c r="O172" s="3220">
        <v>889</v>
      </c>
      <c r="P172" s="3207">
        <v>31512.679999999993</v>
      </c>
      <c r="Q172" s="3219">
        <v>800</v>
      </c>
      <c r="R172" s="3219"/>
      <c r="S172" s="3219"/>
      <c r="T172" s="3210"/>
      <c r="U172" s="3198">
        <f t="shared" si="32"/>
        <v>30712.679999999993</v>
      </c>
      <c r="V172" s="3210"/>
      <c r="W172" s="3201" t="s">
        <v>3439</v>
      </c>
    </row>
    <row r="173" spans="1:24" ht="26.25" customHeight="1" thickBot="1" x14ac:dyDescent="0.25">
      <c r="A173" s="3193"/>
      <c r="B173" s="3305"/>
      <c r="C173" s="3185"/>
      <c r="D173" s="3186"/>
      <c r="E173" s="3212"/>
      <c r="F173" s="3186"/>
      <c r="G173" s="3183"/>
      <c r="H173" s="3183"/>
      <c r="I173" s="3216" t="s">
        <v>412</v>
      </c>
      <c r="J173" s="3192"/>
      <c r="K173" s="3220">
        <f t="shared" si="34"/>
        <v>130</v>
      </c>
      <c r="L173" s="3220">
        <v>30</v>
      </c>
      <c r="M173" s="3220">
        <v>33</v>
      </c>
      <c r="N173" s="3220">
        <v>33</v>
      </c>
      <c r="O173" s="3220">
        <v>34</v>
      </c>
      <c r="P173" s="3207">
        <v>11506.029999999999</v>
      </c>
      <c r="Q173" s="3219">
        <v>1800</v>
      </c>
      <c r="R173" s="3219"/>
      <c r="S173" s="3219"/>
      <c r="T173" s="3210"/>
      <c r="U173" s="3198">
        <f t="shared" si="32"/>
        <v>9706.0299999999988</v>
      </c>
      <c r="V173" s="3210"/>
      <c r="W173" s="3201" t="s">
        <v>3439</v>
      </c>
    </row>
    <row r="174" spans="1:24" ht="13.5" thickBot="1" x14ac:dyDescent="0.25">
      <c r="A174" s="3193"/>
      <c r="B174" s="3305"/>
      <c r="C174" s="3185"/>
      <c r="D174" s="3186"/>
      <c r="E174" s="3212"/>
      <c r="F174" s="3186"/>
      <c r="G174" s="3183"/>
      <c r="H174" s="3183"/>
      <c r="I174" s="3216" t="s">
        <v>416</v>
      </c>
      <c r="J174" s="3192"/>
      <c r="K174" s="3220">
        <f t="shared" si="34"/>
        <v>252</v>
      </c>
      <c r="L174" s="3220">
        <v>57</v>
      </c>
      <c r="M174" s="3220">
        <v>55</v>
      </c>
      <c r="N174" s="3220">
        <v>68</v>
      </c>
      <c r="O174" s="3220">
        <v>72</v>
      </c>
      <c r="P174" s="3207">
        <v>13849.779999999997</v>
      </c>
      <c r="Q174" s="3219">
        <v>800</v>
      </c>
      <c r="R174" s="3219"/>
      <c r="S174" s="3219"/>
      <c r="T174" s="3210"/>
      <c r="U174" s="3198">
        <f t="shared" si="32"/>
        <v>13049.779999999997</v>
      </c>
      <c r="V174" s="3210"/>
      <c r="W174" s="3201" t="s">
        <v>3439</v>
      </c>
    </row>
    <row r="175" spans="1:24" ht="21" customHeight="1" thickBot="1" x14ac:dyDescent="0.25">
      <c r="A175" s="3193"/>
      <c r="B175" s="3305"/>
      <c r="C175" s="3185"/>
      <c r="D175" s="3186"/>
      <c r="E175" s="3212"/>
      <c r="F175" s="3186"/>
      <c r="G175" s="3183"/>
      <c r="H175" s="3183"/>
      <c r="I175" s="3216" t="s">
        <v>418</v>
      </c>
      <c r="J175" s="3192"/>
      <c r="K175" s="3220">
        <f t="shared" si="34"/>
        <v>22</v>
      </c>
      <c r="L175" s="3220">
        <v>5</v>
      </c>
      <c r="M175" s="3220">
        <v>5</v>
      </c>
      <c r="N175" s="3220">
        <v>6</v>
      </c>
      <c r="O175" s="3220">
        <v>6</v>
      </c>
      <c r="P175" s="3207">
        <v>429.37000000000006</v>
      </c>
      <c r="Q175" s="3219">
        <v>800</v>
      </c>
      <c r="R175" s="3219"/>
      <c r="S175" s="3219"/>
      <c r="T175" s="3210"/>
      <c r="U175" s="3198">
        <f t="shared" si="32"/>
        <v>-370.62999999999994</v>
      </c>
      <c r="V175" s="3210"/>
      <c r="W175" s="3201" t="s">
        <v>3439</v>
      </c>
    </row>
    <row r="176" spans="1:24" ht="17.25" customHeight="1" thickBot="1" x14ac:dyDescent="0.25">
      <c r="A176" s="3193"/>
      <c r="B176" s="3305"/>
      <c r="C176" s="3185"/>
      <c r="D176" s="3186"/>
      <c r="E176" s="3212"/>
      <c r="F176" s="3186"/>
      <c r="G176" s="3183"/>
      <c r="H176" s="3183"/>
      <c r="I176" s="3216" t="s">
        <v>3485</v>
      </c>
      <c r="J176" s="3192"/>
      <c r="K176" s="3220">
        <f t="shared" si="34"/>
        <v>631</v>
      </c>
      <c r="L176" s="3220">
        <v>150</v>
      </c>
      <c r="M176" s="3220">
        <v>156</v>
      </c>
      <c r="N176" s="3220">
        <v>160</v>
      </c>
      <c r="O176" s="3220">
        <v>165</v>
      </c>
      <c r="P176" s="3207">
        <v>6597.32</v>
      </c>
      <c r="Q176" s="3219">
        <v>800</v>
      </c>
      <c r="R176" s="3219"/>
      <c r="S176" s="3219"/>
      <c r="T176" s="3210"/>
      <c r="U176" s="3198">
        <f t="shared" si="32"/>
        <v>5797.32</v>
      </c>
      <c r="V176" s="3210"/>
      <c r="W176" s="3201" t="s">
        <v>3439</v>
      </c>
    </row>
    <row r="177" spans="1:24" ht="17.25" customHeight="1" thickBot="1" x14ac:dyDescent="0.25">
      <c r="A177" s="3193"/>
      <c r="B177" s="3305"/>
      <c r="C177" s="3185">
        <v>3033295</v>
      </c>
      <c r="D177" s="3238" t="s">
        <v>422</v>
      </c>
      <c r="E177" s="3212">
        <v>5000045</v>
      </c>
      <c r="F177" s="3186" t="s">
        <v>423</v>
      </c>
      <c r="G177" s="3183">
        <v>32</v>
      </c>
      <c r="H177" s="3183">
        <v>33295</v>
      </c>
      <c r="I177" s="3266" t="s">
        <v>423</v>
      </c>
      <c r="J177" s="3192" t="s">
        <v>424</v>
      </c>
      <c r="K177" s="3220">
        <f>+L177+M177+N177+O177</f>
        <v>3739</v>
      </c>
      <c r="L177" s="3220">
        <f>+L178</f>
        <v>934</v>
      </c>
      <c r="M177" s="3220">
        <f>+M178</f>
        <v>935</v>
      </c>
      <c r="N177" s="3220">
        <f>+N178</f>
        <v>935</v>
      </c>
      <c r="O177" s="3220">
        <f>+O178</f>
        <v>935</v>
      </c>
      <c r="P177" s="3219"/>
      <c r="Q177" s="3220">
        <f>+Q178</f>
        <v>837300</v>
      </c>
      <c r="R177" s="3219"/>
      <c r="S177" s="3258">
        <v>1592861</v>
      </c>
      <c r="T177" s="3210"/>
      <c r="U177" s="3198">
        <f t="shared" si="32"/>
        <v>-2430161</v>
      </c>
      <c r="V177" s="3210"/>
      <c r="W177" s="3201" t="s">
        <v>3439</v>
      </c>
    </row>
    <row r="178" spans="1:24" ht="16.5" customHeight="1" thickBot="1" x14ac:dyDescent="0.25">
      <c r="A178" s="3193"/>
      <c r="B178" s="3305"/>
      <c r="C178" s="3185"/>
      <c r="D178" s="3238"/>
      <c r="E178" s="3212"/>
      <c r="F178" s="3186"/>
      <c r="G178" s="3183"/>
      <c r="H178" s="3183"/>
      <c r="I178" s="3216" t="s">
        <v>422</v>
      </c>
      <c r="J178" s="3192"/>
      <c r="K178" s="3220">
        <f>+L178+M178+N178+O178</f>
        <v>3739</v>
      </c>
      <c r="L178" s="3220">
        <v>934</v>
      </c>
      <c r="M178" s="3220">
        <v>935</v>
      </c>
      <c r="N178" s="3220">
        <v>935</v>
      </c>
      <c r="O178" s="3220">
        <v>935</v>
      </c>
      <c r="P178" s="3258">
        <v>1176245.71</v>
      </c>
      <c r="Q178" s="3219">
        <v>837300</v>
      </c>
      <c r="R178" s="3219"/>
      <c r="S178" s="3219"/>
      <c r="T178" s="3210"/>
      <c r="U178" s="3198">
        <f t="shared" si="32"/>
        <v>338945.70999999996</v>
      </c>
      <c r="V178" s="3210"/>
      <c r="W178" s="3201" t="s">
        <v>3439</v>
      </c>
      <c r="X178" s="1355">
        <f>+K177/4</f>
        <v>934.75</v>
      </c>
    </row>
    <row r="179" spans="1:24" ht="18" customHeight="1" thickBot="1" x14ac:dyDescent="0.25">
      <c r="A179" s="3193"/>
      <c r="B179" s="3305"/>
      <c r="C179" s="3185">
        <v>3033296</v>
      </c>
      <c r="D179" s="3186" t="s">
        <v>426</v>
      </c>
      <c r="E179" s="3212">
        <v>5000046</v>
      </c>
      <c r="F179" s="3186" t="s">
        <v>427</v>
      </c>
      <c r="G179" s="3183">
        <v>33</v>
      </c>
      <c r="H179" s="3183">
        <v>33296</v>
      </c>
      <c r="I179" s="3266" t="s">
        <v>3486</v>
      </c>
      <c r="J179" s="3298" t="s">
        <v>428</v>
      </c>
      <c r="K179" s="3220">
        <f>+K180+K181</f>
        <v>212</v>
      </c>
      <c r="L179" s="3220">
        <f t="shared" ref="L179:O179" si="35">+L180+L181</f>
        <v>50</v>
      </c>
      <c r="M179" s="3220">
        <f t="shared" si="35"/>
        <v>54</v>
      </c>
      <c r="N179" s="3220">
        <f t="shared" si="35"/>
        <v>54</v>
      </c>
      <c r="O179" s="3220">
        <f t="shared" si="35"/>
        <v>54</v>
      </c>
      <c r="P179" s="3207">
        <f>+P180</f>
        <v>4763</v>
      </c>
      <c r="Q179" s="3220">
        <f>+Q180+Q181</f>
        <v>2000</v>
      </c>
      <c r="R179" s="3219"/>
      <c r="S179" s="3207">
        <v>51273.48</v>
      </c>
      <c r="T179" s="3210"/>
      <c r="U179" s="3198">
        <f t="shared" si="32"/>
        <v>-48510.48</v>
      </c>
      <c r="V179" s="3210"/>
      <c r="W179" s="3201" t="s">
        <v>3439</v>
      </c>
    </row>
    <row r="180" spans="1:24" ht="13.5" thickBot="1" x14ac:dyDescent="0.25">
      <c r="A180" s="3193"/>
      <c r="B180" s="3305"/>
      <c r="C180" s="3185"/>
      <c r="D180" s="3186"/>
      <c r="E180" s="3212"/>
      <c r="F180" s="3186"/>
      <c r="G180" s="3183"/>
      <c r="H180" s="3183"/>
      <c r="I180" s="3216" t="s">
        <v>430</v>
      </c>
      <c r="J180" s="3298"/>
      <c r="K180" s="3220">
        <f>+L180+M180+N180+O180</f>
        <v>143</v>
      </c>
      <c r="L180" s="3220">
        <v>35</v>
      </c>
      <c r="M180" s="3220">
        <v>36</v>
      </c>
      <c r="N180" s="3220">
        <v>36</v>
      </c>
      <c r="O180" s="3220">
        <v>36</v>
      </c>
      <c r="P180" s="3207">
        <v>4763</v>
      </c>
      <c r="Q180" s="3219">
        <v>1000</v>
      </c>
      <c r="R180" s="3219"/>
      <c r="S180" s="3219"/>
      <c r="T180" s="3210"/>
      <c r="U180" s="3198">
        <f t="shared" si="32"/>
        <v>3763</v>
      </c>
      <c r="V180" s="3210"/>
      <c r="W180" s="3201" t="s">
        <v>3439</v>
      </c>
      <c r="X180" s="1355">
        <f>+K179/2</f>
        <v>106</v>
      </c>
    </row>
    <row r="181" spans="1:24" ht="17.25" customHeight="1" thickBot="1" x14ac:dyDescent="0.25">
      <c r="A181" s="3193"/>
      <c r="B181" s="3305"/>
      <c r="C181" s="3185"/>
      <c r="D181" s="3186"/>
      <c r="E181" s="3212"/>
      <c r="F181" s="3186"/>
      <c r="G181" s="3183"/>
      <c r="H181" s="3183"/>
      <c r="I181" s="3216" t="s">
        <v>432</v>
      </c>
      <c r="J181" s="3298"/>
      <c r="K181" s="3220">
        <f>+L181+M181+N181+O181</f>
        <v>69</v>
      </c>
      <c r="L181" s="3220">
        <v>15</v>
      </c>
      <c r="M181" s="3220">
        <v>18</v>
      </c>
      <c r="N181" s="3220">
        <v>18</v>
      </c>
      <c r="O181" s="3220">
        <v>18</v>
      </c>
      <c r="P181" s="3219"/>
      <c r="Q181" s="3219">
        <v>1000</v>
      </c>
      <c r="R181" s="3219"/>
      <c r="S181" s="3219"/>
      <c r="T181" s="3210"/>
      <c r="U181" s="3198">
        <f t="shared" si="32"/>
        <v>-1000</v>
      </c>
      <c r="V181" s="3210"/>
      <c r="W181" s="3201" t="s">
        <v>3439</v>
      </c>
      <c r="X181" s="1355">
        <f>+X180/4</f>
        <v>26.5</v>
      </c>
    </row>
    <row r="182" spans="1:24" ht="12.75" customHeight="1" thickBot="1" x14ac:dyDescent="0.25">
      <c r="A182" s="3193"/>
      <c r="B182" s="3305"/>
      <c r="C182" s="3185">
        <v>3033298</v>
      </c>
      <c r="D182" s="3238" t="s">
        <v>438</v>
      </c>
      <c r="E182" s="3212">
        <v>5000048</v>
      </c>
      <c r="F182" s="3186" t="s">
        <v>439</v>
      </c>
      <c r="G182" s="3183">
        <v>34</v>
      </c>
      <c r="H182" s="3183">
        <v>33298</v>
      </c>
      <c r="I182" s="3266" t="s">
        <v>439</v>
      </c>
      <c r="J182" s="3192" t="s">
        <v>440</v>
      </c>
      <c r="K182" s="3220">
        <f t="shared" ref="K182:K187" si="36">+L182+M182+N182+O182</f>
        <v>5168</v>
      </c>
      <c r="L182" s="3220">
        <f>+L183</f>
        <v>1292</v>
      </c>
      <c r="M182" s="3220">
        <f>+M183</f>
        <v>1292</v>
      </c>
      <c r="N182" s="3220">
        <f>+N183</f>
        <v>1292</v>
      </c>
      <c r="O182" s="3220">
        <f>+O183</f>
        <v>1292</v>
      </c>
      <c r="P182" s="3219"/>
      <c r="Q182" s="3220">
        <f>+Q183</f>
        <v>20000</v>
      </c>
      <c r="R182" s="3219"/>
      <c r="S182" s="3207">
        <v>208123.75</v>
      </c>
      <c r="T182" s="3210"/>
      <c r="U182" s="3198">
        <f t="shared" si="32"/>
        <v>-228123.75</v>
      </c>
      <c r="V182" s="3210"/>
      <c r="W182" s="3201" t="s">
        <v>3439</v>
      </c>
    </row>
    <row r="183" spans="1:24" ht="13.5" thickBot="1" x14ac:dyDescent="0.25">
      <c r="A183" s="3193"/>
      <c r="B183" s="3305"/>
      <c r="C183" s="3185"/>
      <c r="D183" s="3238"/>
      <c r="E183" s="3212"/>
      <c r="F183" s="3186"/>
      <c r="G183" s="3183"/>
      <c r="H183" s="3183"/>
      <c r="I183" s="3216" t="s">
        <v>438</v>
      </c>
      <c r="J183" s="3192"/>
      <c r="K183" s="3220">
        <f t="shared" si="36"/>
        <v>5168</v>
      </c>
      <c r="L183" s="3220">
        <v>1292</v>
      </c>
      <c r="M183" s="3220">
        <v>1292</v>
      </c>
      <c r="N183" s="3220">
        <v>1292</v>
      </c>
      <c r="O183" s="3220">
        <v>1292</v>
      </c>
      <c r="P183" s="3207">
        <v>533009.72</v>
      </c>
      <c r="Q183" s="3219">
        <v>20000</v>
      </c>
      <c r="R183" s="3219"/>
      <c r="S183" s="3219"/>
      <c r="T183" s="3210"/>
      <c r="U183" s="3198">
        <f t="shared" si="32"/>
        <v>513009.72</v>
      </c>
      <c r="V183" s="3210"/>
      <c r="W183" s="3201" t="s">
        <v>3439</v>
      </c>
    </row>
    <row r="184" spans="1:24" ht="12.75" customHeight="1" thickBot="1" x14ac:dyDescent="0.25">
      <c r="A184" s="3193"/>
      <c r="B184" s="3305"/>
      <c r="C184" s="3185">
        <v>3033299</v>
      </c>
      <c r="D184" s="3186" t="s">
        <v>442</v>
      </c>
      <c r="E184" s="3212">
        <v>5000049</v>
      </c>
      <c r="F184" s="3186" t="s">
        <v>443</v>
      </c>
      <c r="G184" s="3183">
        <v>35</v>
      </c>
      <c r="H184" s="3183">
        <v>33299</v>
      </c>
      <c r="I184" s="3266" t="s">
        <v>443</v>
      </c>
      <c r="J184" s="3298" t="s">
        <v>444</v>
      </c>
      <c r="K184" s="3220">
        <f t="shared" si="36"/>
        <v>218</v>
      </c>
      <c r="L184" s="3220">
        <f>+L185+L186+L187</f>
        <v>50</v>
      </c>
      <c r="M184" s="3220">
        <f>+M185+M186+M187</f>
        <v>51</v>
      </c>
      <c r="N184" s="3220">
        <f>+N185+N186+N187</f>
        <v>53</v>
      </c>
      <c r="O184" s="3220">
        <f>+O185+O186+O187</f>
        <v>64</v>
      </c>
      <c r="P184" s="3207">
        <f>-P185</f>
        <v>-2426.6800000000003</v>
      </c>
      <c r="Q184" s="3220">
        <f>+Q185+Q186+Q187</f>
        <v>2000</v>
      </c>
      <c r="R184" s="3219"/>
      <c r="S184" s="3219"/>
      <c r="T184" s="3210"/>
      <c r="U184" s="3198">
        <f t="shared" si="32"/>
        <v>-4426.68</v>
      </c>
      <c r="V184" s="3210"/>
      <c r="W184" s="3201" t="s">
        <v>3439</v>
      </c>
      <c r="X184" s="1355">
        <f>+K182/4</f>
        <v>1292</v>
      </c>
    </row>
    <row r="185" spans="1:24" ht="13.5" thickBot="1" x14ac:dyDescent="0.25">
      <c r="A185" s="3193"/>
      <c r="B185" s="3305"/>
      <c r="C185" s="3185"/>
      <c r="D185" s="3186"/>
      <c r="E185" s="3212"/>
      <c r="F185" s="3186"/>
      <c r="G185" s="3183"/>
      <c r="H185" s="3183"/>
      <c r="I185" s="3216" t="s">
        <v>446</v>
      </c>
      <c r="J185" s="3298"/>
      <c r="K185" s="3220">
        <f t="shared" si="36"/>
        <v>39</v>
      </c>
      <c r="L185" s="3220">
        <v>9</v>
      </c>
      <c r="M185" s="3220">
        <v>10</v>
      </c>
      <c r="N185" s="3220">
        <v>10</v>
      </c>
      <c r="O185" s="3220">
        <v>10</v>
      </c>
      <c r="P185" s="3207">
        <v>2426.6800000000003</v>
      </c>
      <c r="Q185" s="3219">
        <v>500</v>
      </c>
      <c r="R185" s="3219"/>
      <c r="S185" s="3219"/>
      <c r="T185" s="3210"/>
      <c r="U185" s="3198">
        <f t="shared" si="32"/>
        <v>1926.6800000000003</v>
      </c>
      <c r="V185" s="3210"/>
      <c r="W185" s="3201" t="s">
        <v>3439</v>
      </c>
    </row>
    <row r="186" spans="1:24" ht="13.5" thickBot="1" x14ac:dyDescent="0.25">
      <c r="A186" s="3193"/>
      <c r="B186" s="3305"/>
      <c r="C186" s="3185"/>
      <c r="D186" s="3186"/>
      <c r="E186" s="3212"/>
      <c r="F186" s="3186"/>
      <c r="G186" s="3183"/>
      <c r="H186" s="3183"/>
      <c r="I186" s="3216" t="s">
        <v>448</v>
      </c>
      <c r="J186" s="3298"/>
      <c r="K186" s="3220">
        <f t="shared" si="36"/>
        <v>101</v>
      </c>
      <c r="L186" s="3220">
        <v>22</v>
      </c>
      <c r="M186" s="3220">
        <v>23</v>
      </c>
      <c r="N186" s="3220">
        <v>24</v>
      </c>
      <c r="O186" s="3220">
        <v>32</v>
      </c>
      <c r="P186" s="3219"/>
      <c r="Q186" s="3219">
        <v>1000</v>
      </c>
      <c r="R186" s="3219"/>
      <c r="S186" s="3219"/>
      <c r="T186" s="3210"/>
      <c r="U186" s="3198">
        <f t="shared" si="32"/>
        <v>-1000</v>
      </c>
      <c r="V186" s="3210"/>
      <c r="W186" s="3201" t="s">
        <v>3439</v>
      </c>
      <c r="X186" s="1355">
        <f>218/3</f>
        <v>72.666666666666671</v>
      </c>
    </row>
    <row r="187" spans="1:24" ht="13.5" thickBot="1" x14ac:dyDescent="0.25">
      <c r="A187" s="3193"/>
      <c r="B187" s="3306"/>
      <c r="C187" s="3185"/>
      <c r="D187" s="3186"/>
      <c r="E187" s="3212"/>
      <c r="F187" s="3186"/>
      <c r="G187" s="3183"/>
      <c r="H187" s="3183"/>
      <c r="I187" s="3216" t="s">
        <v>450</v>
      </c>
      <c r="J187" s="3298"/>
      <c r="K187" s="3220">
        <f t="shared" si="36"/>
        <v>78</v>
      </c>
      <c r="L187" s="3220">
        <v>19</v>
      </c>
      <c r="M187" s="3220">
        <v>18</v>
      </c>
      <c r="N187" s="3220">
        <v>19</v>
      </c>
      <c r="O187" s="3220">
        <v>22</v>
      </c>
      <c r="P187" s="3219"/>
      <c r="Q187" s="3219">
        <v>500</v>
      </c>
      <c r="R187" s="3219"/>
      <c r="S187" s="3219"/>
      <c r="T187" s="3210"/>
      <c r="U187" s="3198">
        <f t="shared" si="32"/>
        <v>-500</v>
      </c>
      <c r="V187" s="3210"/>
      <c r="W187" s="3201" t="s">
        <v>3439</v>
      </c>
      <c r="X187" s="1355">
        <f>+X186/4</f>
        <v>18.166666666666668</v>
      </c>
    </row>
    <row r="188" spans="1:24" ht="32.25" customHeight="1" thickBot="1" x14ac:dyDescent="0.25">
      <c r="A188" s="3193" t="s">
        <v>153</v>
      </c>
      <c r="B188" s="3225" t="s">
        <v>463</v>
      </c>
      <c r="C188" s="3185">
        <v>3033304</v>
      </c>
      <c r="D188" s="3186" t="s">
        <v>464</v>
      </c>
      <c r="E188" s="3212">
        <v>5000052</v>
      </c>
      <c r="F188" s="3186" t="s">
        <v>465</v>
      </c>
      <c r="G188" s="3183">
        <v>36</v>
      </c>
      <c r="H188" s="3183">
        <v>33304</v>
      </c>
      <c r="I188" s="3216" t="s">
        <v>465</v>
      </c>
      <c r="J188" s="3192" t="s">
        <v>466</v>
      </c>
      <c r="K188" s="3220">
        <f>+L188+M188+N188+O188</f>
        <v>1668</v>
      </c>
      <c r="L188" s="3220">
        <f>+L189+L190</f>
        <v>416</v>
      </c>
      <c r="M188" s="3220">
        <f t="shared" ref="M188:Q188" si="37">+M189+M190</f>
        <v>416</v>
      </c>
      <c r="N188" s="3220">
        <f t="shared" si="37"/>
        <v>417</v>
      </c>
      <c r="O188" s="3220">
        <f t="shared" si="37"/>
        <v>419</v>
      </c>
      <c r="P188" s="3220">
        <f t="shared" si="37"/>
        <v>119341.15000000002</v>
      </c>
      <c r="Q188" s="3220">
        <f t="shared" si="37"/>
        <v>6500</v>
      </c>
      <c r="R188" s="3219"/>
      <c r="S188" s="3219"/>
      <c r="T188" s="3210"/>
      <c r="U188" s="3198">
        <f t="shared" si="32"/>
        <v>112841.15000000002</v>
      </c>
      <c r="V188" s="3210"/>
      <c r="W188" s="3201" t="s">
        <v>3439</v>
      </c>
    </row>
    <row r="189" spans="1:24" ht="32.25" customHeight="1" thickBot="1" x14ac:dyDescent="0.25">
      <c r="A189" s="3193"/>
      <c r="B189" s="3225"/>
      <c r="C189" s="3185"/>
      <c r="D189" s="3186"/>
      <c r="E189" s="3212"/>
      <c r="F189" s="3186"/>
      <c r="G189" s="3183"/>
      <c r="H189" s="3183"/>
      <c r="I189" s="3216" t="s">
        <v>468</v>
      </c>
      <c r="J189" s="3192"/>
      <c r="K189" s="3220">
        <f>+L189+M189+N189+O189</f>
        <v>939</v>
      </c>
      <c r="L189" s="3220">
        <v>234</v>
      </c>
      <c r="M189" s="3220">
        <v>234</v>
      </c>
      <c r="N189" s="3220">
        <v>235</v>
      </c>
      <c r="O189" s="3220">
        <v>236</v>
      </c>
      <c r="P189" s="3207">
        <v>67546.350000000006</v>
      </c>
      <c r="Q189" s="3219">
        <v>2166</v>
      </c>
      <c r="R189" s="3219"/>
      <c r="S189" s="3219"/>
      <c r="T189" s="3210"/>
      <c r="U189" s="3198">
        <f t="shared" si="32"/>
        <v>65380.350000000006</v>
      </c>
      <c r="V189" s="3210"/>
      <c r="W189" s="3201" t="s">
        <v>3439</v>
      </c>
    </row>
    <row r="190" spans="1:24" ht="32.25" customHeight="1" thickBot="1" x14ac:dyDescent="0.25">
      <c r="A190" s="3193"/>
      <c r="B190" s="3225"/>
      <c r="C190" s="3185"/>
      <c r="D190" s="3186"/>
      <c r="E190" s="3212"/>
      <c r="F190" s="3186"/>
      <c r="G190" s="3183"/>
      <c r="H190" s="3183"/>
      <c r="I190" s="3216" t="s">
        <v>470</v>
      </c>
      <c r="J190" s="3192"/>
      <c r="K190" s="3220">
        <f>+L190+M190+N190+O190</f>
        <v>729</v>
      </c>
      <c r="L190" s="3220">
        <v>182</v>
      </c>
      <c r="M190" s="3220">
        <v>182</v>
      </c>
      <c r="N190" s="3220">
        <v>182</v>
      </c>
      <c r="O190" s="3220">
        <v>183</v>
      </c>
      <c r="P190" s="3207">
        <v>51794.800000000017</v>
      </c>
      <c r="Q190" s="3219">
        <v>4334</v>
      </c>
      <c r="R190" s="3219"/>
      <c r="S190" s="3219"/>
      <c r="T190" s="3210"/>
      <c r="U190" s="3198">
        <f t="shared" si="32"/>
        <v>47460.800000000017</v>
      </c>
      <c r="V190" s="3210"/>
      <c r="W190" s="3201" t="s">
        <v>3439</v>
      </c>
      <c r="X190" s="1355">
        <f>6500/3</f>
        <v>2166.6666666666665</v>
      </c>
    </row>
    <row r="191" spans="1:24" ht="13.5" customHeight="1" thickBot="1" x14ac:dyDescent="0.25">
      <c r="A191" s="3191" t="s">
        <v>473</v>
      </c>
      <c r="B191" s="3191"/>
      <c r="C191" s="3191"/>
      <c r="D191" s="3191"/>
      <c r="E191" s="3191"/>
      <c r="F191" s="3191"/>
      <c r="G191" s="3191"/>
      <c r="H191" s="3191"/>
      <c r="I191" s="3191"/>
      <c r="J191" s="3191"/>
      <c r="K191" s="3222"/>
      <c r="L191" s="3222"/>
      <c r="M191" s="3222"/>
      <c r="N191" s="3222"/>
      <c r="O191" s="3222"/>
      <c r="P191" s="3223"/>
      <c r="Q191" s="3223"/>
      <c r="R191" s="3223"/>
      <c r="S191" s="3223"/>
      <c r="T191" s="3222"/>
      <c r="U191" s="3223"/>
      <c r="V191" s="3222"/>
      <c r="W191" s="3201"/>
    </row>
    <row r="192" spans="1:24" ht="24.75" customHeight="1" thickBot="1" x14ac:dyDescent="0.25">
      <c r="A192" s="3193" t="s">
        <v>236</v>
      </c>
      <c r="B192" s="3225" t="s">
        <v>474</v>
      </c>
      <c r="C192" s="3185">
        <v>3033305</v>
      </c>
      <c r="D192" s="3186" t="s">
        <v>475</v>
      </c>
      <c r="E192" s="3212">
        <v>5000053</v>
      </c>
      <c r="F192" s="3186" t="s">
        <v>476</v>
      </c>
      <c r="G192" s="3183">
        <v>37</v>
      </c>
      <c r="H192" s="3183">
        <v>33305</v>
      </c>
      <c r="I192" s="3216" t="s">
        <v>476</v>
      </c>
      <c r="J192" s="3298" t="s">
        <v>477</v>
      </c>
      <c r="K192" s="3220">
        <f>+K193+K194</f>
        <v>8842</v>
      </c>
      <c r="L192" s="3220">
        <f t="shared" ref="L192:O192" si="38">+L193+L194</f>
        <v>2210</v>
      </c>
      <c r="M192" s="3220">
        <f t="shared" si="38"/>
        <v>2210</v>
      </c>
      <c r="N192" s="3220">
        <f t="shared" si="38"/>
        <v>2211</v>
      </c>
      <c r="O192" s="3220">
        <f t="shared" si="38"/>
        <v>2211</v>
      </c>
      <c r="P192" s="3207">
        <f>+P193+P194+P195</f>
        <v>122689.95</v>
      </c>
      <c r="Q192" s="3220">
        <f>+Q193+Q194+Q195+Q196</f>
        <v>2000</v>
      </c>
      <c r="R192" s="3307">
        <v>300596</v>
      </c>
      <c r="S192" s="3207">
        <v>54103.56</v>
      </c>
      <c r="T192" s="3210"/>
      <c r="U192" s="3198">
        <f t="shared" ref="U192:U198" si="39">+P192-Q192-R192-S192-T192</f>
        <v>-234009.61</v>
      </c>
      <c r="V192" s="3210"/>
      <c r="W192" s="3201" t="s">
        <v>3439</v>
      </c>
    </row>
    <row r="193" spans="1:24" ht="24.75" customHeight="1" thickBot="1" x14ac:dyDescent="0.25">
      <c r="A193" s="3193"/>
      <c r="B193" s="3225"/>
      <c r="C193" s="3185"/>
      <c r="D193" s="3186"/>
      <c r="E193" s="3212"/>
      <c r="F193" s="3186"/>
      <c r="G193" s="3183"/>
      <c r="H193" s="3183"/>
      <c r="I193" s="3216" t="s">
        <v>479</v>
      </c>
      <c r="J193" s="3298"/>
      <c r="K193" s="3220">
        <f>+L193+M193+N193+O193</f>
        <v>3988</v>
      </c>
      <c r="L193" s="3220">
        <v>997</v>
      </c>
      <c r="M193" s="3220">
        <v>997</v>
      </c>
      <c r="N193" s="3220">
        <v>997</v>
      </c>
      <c r="O193" s="3220">
        <v>997</v>
      </c>
      <c r="P193" s="3207">
        <v>44508</v>
      </c>
      <c r="Q193" s="3219">
        <v>2000</v>
      </c>
      <c r="R193" s="3219"/>
      <c r="S193" s="3219"/>
      <c r="T193" s="3210"/>
      <c r="U193" s="3198">
        <f t="shared" si="39"/>
        <v>42508</v>
      </c>
      <c r="V193" s="3210"/>
      <c r="W193" s="3201" t="s">
        <v>3439</v>
      </c>
    </row>
    <row r="194" spans="1:24" ht="24.75" customHeight="1" thickBot="1" x14ac:dyDescent="0.25">
      <c r="A194" s="3193"/>
      <c r="B194" s="3225"/>
      <c r="C194" s="3185"/>
      <c r="D194" s="3186"/>
      <c r="E194" s="3212"/>
      <c r="F194" s="3186"/>
      <c r="G194" s="3183"/>
      <c r="H194" s="3183"/>
      <c r="I194" s="3216" t="s">
        <v>481</v>
      </c>
      <c r="J194" s="3298"/>
      <c r="K194" s="3220">
        <f>+L194+M194+N194+O194</f>
        <v>4854</v>
      </c>
      <c r="L194" s="3220">
        <v>1213</v>
      </c>
      <c r="M194" s="3220">
        <v>1213</v>
      </c>
      <c r="N194" s="3220">
        <v>1214</v>
      </c>
      <c r="O194" s="3220">
        <v>1214</v>
      </c>
      <c r="P194" s="3207">
        <v>58680.869999999995</v>
      </c>
      <c r="Q194" s="3219"/>
      <c r="R194" s="3219"/>
      <c r="S194" s="3219"/>
      <c r="T194" s="3210"/>
      <c r="U194" s="3198">
        <f t="shared" si="39"/>
        <v>58680.869999999995</v>
      </c>
      <c r="V194" s="3210"/>
      <c r="W194" s="3201" t="s">
        <v>3439</v>
      </c>
      <c r="X194" s="1355">
        <f>3739/4</f>
        <v>934.75</v>
      </c>
    </row>
    <row r="195" spans="1:24" ht="24.75" customHeight="1" thickBot="1" x14ac:dyDescent="0.25">
      <c r="A195" s="3193"/>
      <c r="B195" s="3225"/>
      <c r="C195" s="3185"/>
      <c r="D195" s="3186"/>
      <c r="E195" s="3212"/>
      <c r="F195" s="3186"/>
      <c r="G195" s="3183"/>
      <c r="H195" s="3183"/>
      <c r="I195" s="3216" t="s">
        <v>483</v>
      </c>
      <c r="J195" s="3298"/>
      <c r="K195" s="3220">
        <f>+L195+M195+N195+O195</f>
        <v>4424</v>
      </c>
      <c r="L195" s="3220">
        <v>1106</v>
      </c>
      <c r="M195" s="3220">
        <v>1106</v>
      </c>
      <c r="N195" s="3220">
        <v>1106</v>
      </c>
      <c r="O195" s="3220">
        <v>1106</v>
      </c>
      <c r="P195" s="3207">
        <v>19501.079999999998</v>
      </c>
      <c r="Q195" s="3219"/>
      <c r="R195" s="3219"/>
      <c r="S195" s="3219"/>
      <c r="T195" s="3210"/>
      <c r="U195" s="3198">
        <f t="shared" si="39"/>
        <v>19501.079999999998</v>
      </c>
      <c r="V195" s="3210"/>
      <c r="W195" s="3201" t="s">
        <v>3439</v>
      </c>
    </row>
    <row r="196" spans="1:24" ht="24.75" customHeight="1" thickBot="1" x14ac:dyDescent="0.25">
      <c r="A196" s="3193"/>
      <c r="B196" s="3225"/>
      <c r="C196" s="3185"/>
      <c r="D196" s="3186"/>
      <c r="E196" s="3212"/>
      <c r="F196" s="3186"/>
      <c r="G196" s="3183"/>
      <c r="H196" s="3183"/>
      <c r="I196" s="3216" t="s">
        <v>485</v>
      </c>
      <c r="J196" s="3298"/>
      <c r="K196" s="3220">
        <f>+L196+M196+N196+O196</f>
        <v>0</v>
      </c>
      <c r="L196" s="3220"/>
      <c r="M196" s="3220"/>
      <c r="N196" s="3220"/>
      <c r="O196" s="3220"/>
      <c r="P196" s="3219"/>
      <c r="Q196" s="3219"/>
      <c r="R196" s="3219"/>
      <c r="S196" s="3219"/>
      <c r="T196" s="3210"/>
      <c r="U196" s="3198">
        <f t="shared" si="39"/>
        <v>0</v>
      </c>
      <c r="V196" s="3210"/>
      <c r="W196" s="3201" t="s">
        <v>3439</v>
      </c>
    </row>
    <row r="197" spans="1:24" ht="29.25" customHeight="1" thickBot="1" x14ac:dyDescent="0.25">
      <c r="A197" s="3193" t="s">
        <v>486</v>
      </c>
      <c r="B197" s="3225" t="s">
        <v>487</v>
      </c>
      <c r="C197" s="3185">
        <v>3033306</v>
      </c>
      <c r="D197" s="3186" t="s">
        <v>488</v>
      </c>
      <c r="E197" s="3212">
        <v>5000054</v>
      </c>
      <c r="F197" s="3186" t="s">
        <v>489</v>
      </c>
      <c r="G197" s="3183"/>
      <c r="H197" s="3183">
        <v>33306</v>
      </c>
      <c r="I197" s="3266" t="s">
        <v>489</v>
      </c>
      <c r="J197" s="3192" t="s">
        <v>444</v>
      </c>
      <c r="K197" s="3220">
        <v>1</v>
      </c>
      <c r="L197" s="3220"/>
      <c r="M197" s="3220"/>
      <c r="N197" s="3220"/>
      <c r="O197" s="3220"/>
      <c r="P197" s="3219"/>
      <c r="Q197" s="3219"/>
      <c r="R197" s="3219"/>
      <c r="S197" s="3219"/>
      <c r="T197" s="3210"/>
      <c r="U197" s="3198">
        <f t="shared" si="39"/>
        <v>0</v>
      </c>
      <c r="V197" s="3210"/>
      <c r="W197" s="3201" t="s">
        <v>3439</v>
      </c>
    </row>
    <row r="198" spans="1:24" ht="25.5" customHeight="1" thickBot="1" x14ac:dyDescent="0.25">
      <c r="A198" s="3193"/>
      <c r="B198" s="3225"/>
      <c r="C198" s="3185"/>
      <c r="D198" s="3186"/>
      <c r="E198" s="3212"/>
      <c r="F198" s="3186"/>
      <c r="G198" s="3183"/>
      <c r="H198" s="3183"/>
      <c r="I198" s="3216" t="s">
        <v>491</v>
      </c>
      <c r="J198" s="3192"/>
      <c r="K198" s="3220">
        <v>1</v>
      </c>
      <c r="L198" s="3220"/>
      <c r="M198" s="3220"/>
      <c r="N198" s="3220"/>
      <c r="O198" s="3220"/>
      <c r="P198" s="3219"/>
      <c r="Q198" s="3219"/>
      <c r="R198" s="3219"/>
      <c r="S198" s="3219"/>
      <c r="T198" s="3210"/>
      <c r="U198" s="3198">
        <f t="shared" si="39"/>
        <v>0</v>
      </c>
      <c r="V198" s="3210"/>
      <c r="W198" s="3201" t="s">
        <v>3439</v>
      </c>
    </row>
    <row r="199" spans="1:24" x14ac:dyDescent="0.2">
      <c r="E199" s="3308"/>
      <c r="F199" s="3309"/>
      <c r="G199" s="1359"/>
      <c r="H199" s="1359"/>
    </row>
    <row r="200" spans="1:24" x14ac:dyDescent="0.2">
      <c r="A200" s="3177" t="s">
        <v>0</v>
      </c>
      <c r="B200" s="3177"/>
      <c r="C200" s="3177"/>
      <c r="D200" s="3177"/>
      <c r="E200" s="3177"/>
      <c r="F200" s="3177"/>
      <c r="G200" s="3177"/>
      <c r="H200" s="3177"/>
      <c r="I200" s="3177"/>
      <c r="J200" s="3177"/>
      <c r="K200" s="3177"/>
      <c r="L200" s="3177"/>
      <c r="M200" s="3177"/>
      <c r="N200" s="3177"/>
      <c r="O200" s="3177"/>
      <c r="P200" s="3177"/>
      <c r="Q200" s="3177"/>
      <c r="R200" s="3177"/>
      <c r="S200" s="3177"/>
      <c r="T200" s="3177"/>
      <c r="U200" s="3177"/>
      <c r="V200" s="3177"/>
      <c r="W200" s="3177"/>
    </row>
    <row r="201" spans="1:24" x14ac:dyDescent="0.2">
      <c r="A201" s="3177" t="s">
        <v>244</v>
      </c>
      <c r="B201" s="3177"/>
      <c r="C201" s="3177"/>
      <c r="D201" s="3177"/>
      <c r="E201" s="3177"/>
      <c r="F201" s="3177"/>
      <c r="G201" s="3177"/>
      <c r="H201" s="3177"/>
      <c r="I201" s="3177"/>
      <c r="J201" s="3177"/>
      <c r="K201" s="3177"/>
      <c r="L201" s="3177"/>
      <c r="M201" s="3177"/>
      <c r="N201" s="3177"/>
      <c r="O201" s="3177"/>
      <c r="P201" s="3177"/>
      <c r="Q201" s="3177"/>
      <c r="R201" s="3177"/>
      <c r="S201" s="3177"/>
      <c r="T201" s="3177"/>
      <c r="U201" s="3177"/>
      <c r="V201" s="3177"/>
      <c r="W201" s="3177"/>
    </row>
    <row r="202" spans="1:24" x14ac:dyDescent="0.2">
      <c r="B202" s="3310"/>
      <c r="C202" s="3311"/>
      <c r="D202" s="3291"/>
      <c r="E202" s="3292"/>
      <c r="F202" s="3311"/>
      <c r="G202" s="3312"/>
      <c r="H202" s="3312"/>
      <c r="I202" s="3312"/>
      <c r="J202" s="3312"/>
      <c r="K202" s="3313"/>
      <c r="L202" s="3313"/>
      <c r="M202" s="3313"/>
      <c r="N202" s="3313"/>
      <c r="O202" s="3313"/>
      <c r="P202" s="3313"/>
      <c r="Q202" s="3313"/>
      <c r="R202" s="3313"/>
      <c r="S202" s="3313"/>
      <c r="T202" s="3312"/>
      <c r="U202" s="3313"/>
      <c r="V202" s="3312"/>
    </row>
    <row r="203" spans="1:24" x14ac:dyDescent="0.2">
      <c r="A203" s="3178" t="s">
        <v>3437</v>
      </c>
      <c r="B203" s="3178"/>
      <c r="C203" s="3178"/>
      <c r="D203" s="3178"/>
      <c r="E203" s="3178"/>
      <c r="F203" s="3178"/>
      <c r="G203" s="3178"/>
      <c r="H203" s="3178"/>
      <c r="I203" s="3312"/>
      <c r="J203" s="3312"/>
      <c r="K203" s="3313"/>
      <c r="L203" s="3313"/>
      <c r="M203" s="3313"/>
      <c r="N203" s="3313"/>
      <c r="O203" s="3313"/>
      <c r="P203" s="3313"/>
      <c r="Q203" s="3313"/>
      <c r="R203" s="3313"/>
      <c r="S203" s="3313"/>
      <c r="T203" s="3312"/>
      <c r="U203" s="3313"/>
      <c r="V203" s="3312"/>
    </row>
    <row r="204" spans="1:24" ht="13.5" thickBot="1" x14ac:dyDescent="0.25">
      <c r="A204" s="3314" t="s">
        <v>547</v>
      </c>
      <c r="B204" s="3315"/>
      <c r="C204" s="3316"/>
      <c r="D204" s="3317"/>
      <c r="E204" s="3318"/>
      <c r="F204" s="3316"/>
      <c r="G204" s="3314"/>
      <c r="H204" s="3314"/>
      <c r="I204" s="3314"/>
      <c r="J204" s="3314"/>
      <c r="K204" s="3313"/>
      <c r="L204" s="3313"/>
      <c r="M204" s="3313"/>
      <c r="N204" s="3313"/>
      <c r="O204" s="3313"/>
      <c r="P204" s="3313"/>
      <c r="Q204" s="3313"/>
      <c r="R204" s="3313"/>
      <c r="S204" s="3313"/>
      <c r="T204" s="3312"/>
      <c r="U204" s="3313"/>
      <c r="V204" s="3312"/>
    </row>
    <row r="205" spans="1:24" ht="13.5" thickBot="1" x14ac:dyDescent="0.25">
      <c r="A205" s="3183" t="s">
        <v>4</v>
      </c>
      <c r="B205" s="3184" t="s">
        <v>247</v>
      </c>
      <c r="C205" s="3185" t="s">
        <v>5</v>
      </c>
      <c r="D205" s="3186" t="s">
        <v>6</v>
      </c>
      <c r="E205" s="3185" t="s">
        <v>7</v>
      </c>
      <c r="F205" s="3185" t="s">
        <v>248</v>
      </c>
      <c r="G205" s="3183" t="s">
        <v>2025</v>
      </c>
      <c r="H205" s="3183" t="s">
        <v>249</v>
      </c>
      <c r="I205" s="3183" t="s">
        <v>250</v>
      </c>
      <c r="J205" s="3183" t="s">
        <v>11</v>
      </c>
      <c r="K205" s="3187" t="s">
        <v>251</v>
      </c>
      <c r="L205" s="3187" t="s">
        <v>252</v>
      </c>
      <c r="M205" s="3187"/>
      <c r="N205" s="3187"/>
      <c r="O205" s="3187"/>
      <c r="P205" s="3183" t="s">
        <v>253</v>
      </c>
      <c r="Q205" s="3183"/>
      <c r="R205" s="3183"/>
      <c r="S205" s="3183"/>
      <c r="T205" s="3183"/>
      <c r="U205" s="3183"/>
      <c r="V205" s="3183" t="s">
        <v>15</v>
      </c>
      <c r="W205" s="3183" t="s">
        <v>16</v>
      </c>
    </row>
    <row r="206" spans="1:24" ht="17.25" thickBot="1" x14ac:dyDescent="0.25">
      <c r="A206" s="3183"/>
      <c r="B206" s="3184"/>
      <c r="C206" s="3185"/>
      <c r="D206" s="3186"/>
      <c r="E206" s="3185"/>
      <c r="F206" s="3185"/>
      <c r="G206" s="3183"/>
      <c r="H206" s="3183"/>
      <c r="I206" s="3183"/>
      <c r="J206" s="3183"/>
      <c r="K206" s="3187"/>
      <c r="L206" s="3187"/>
      <c r="M206" s="3187"/>
      <c r="N206" s="3187"/>
      <c r="O206" s="3187"/>
      <c r="P206" s="3188" t="s">
        <v>17</v>
      </c>
      <c r="Q206" s="3188" t="s">
        <v>18</v>
      </c>
      <c r="R206" s="3188" t="s">
        <v>19</v>
      </c>
      <c r="S206" s="3188" t="s">
        <v>254</v>
      </c>
      <c r="T206" s="3188" t="s">
        <v>21</v>
      </c>
      <c r="U206" s="3183" t="s">
        <v>255</v>
      </c>
      <c r="V206" s="3183"/>
      <c r="W206" s="3183"/>
    </row>
    <row r="207" spans="1:24" ht="42" thickBot="1" x14ac:dyDescent="0.25">
      <c r="A207" s="3183"/>
      <c r="B207" s="3184"/>
      <c r="C207" s="3185"/>
      <c r="D207" s="3186"/>
      <c r="E207" s="3185"/>
      <c r="F207" s="3185"/>
      <c r="G207" s="3183"/>
      <c r="H207" s="3183"/>
      <c r="I207" s="3183"/>
      <c r="J207" s="3183"/>
      <c r="K207" s="3187"/>
      <c r="L207" s="3189" t="s">
        <v>23</v>
      </c>
      <c r="M207" s="3189" t="s">
        <v>24</v>
      </c>
      <c r="N207" s="3189" t="s">
        <v>25</v>
      </c>
      <c r="O207" s="3189" t="s">
        <v>26</v>
      </c>
      <c r="P207" s="3188" t="s">
        <v>256</v>
      </c>
      <c r="Q207" s="3188" t="s">
        <v>742</v>
      </c>
      <c r="R207" s="3188" t="s">
        <v>258</v>
      </c>
      <c r="S207" s="3188" t="s">
        <v>259</v>
      </c>
      <c r="T207" s="3190" t="s">
        <v>260</v>
      </c>
      <c r="U207" s="3183"/>
      <c r="V207" s="3183"/>
      <c r="W207" s="3183"/>
    </row>
    <row r="208" spans="1:24" ht="18" customHeight="1" thickBot="1" x14ac:dyDescent="0.25">
      <c r="A208" s="3319" t="s">
        <v>548</v>
      </c>
      <c r="B208" s="3319"/>
      <c r="C208" s="3319"/>
      <c r="D208" s="3319"/>
      <c r="E208" s="3319"/>
      <c r="F208" s="3319"/>
      <c r="G208" s="3319"/>
      <c r="H208" s="3319"/>
      <c r="I208" s="3319"/>
      <c r="J208" s="3319"/>
      <c r="K208" s="3320"/>
      <c r="L208" s="3320"/>
      <c r="M208" s="3320"/>
      <c r="N208" s="3320"/>
      <c r="O208" s="3320"/>
      <c r="P208" s="3321"/>
      <c r="Q208" s="3321"/>
      <c r="R208" s="3321"/>
      <c r="S208" s="3321"/>
      <c r="T208" s="3320"/>
      <c r="U208" s="3321"/>
      <c r="V208" s="3320"/>
      <c r="W208" s="3201" t="s">
        <v>3439</v>
      </c>
    </row>
    <row r="209" spans="1:25" ht="19.5" customHeight="1" thickBot="1" x14ac:dyDescent="0.25">
      <c r="A209" s="3322" t="s">
        <v>262</v>
      </c>
      <c r="B209" s="3323" t="s">
        <v>549</v>
      </c>
      <c r="C209" s="3324">
        <v>3000001</v>
      </c>
      <c r="D209" s="3325" t="s">
        <v>550</v>
      </c>
      <c r="E209" s="3234">
        <v>5004433</v>
      </c>
      <c r="F209" s="3325" t="s">
        <v>550</v>
      </c>
      <c r="G209" s="3326"/>
      <c r="H209" s="3326">
        <v>43950</v>
      </c>
      <c r="I209" s="3266" t="s">
        <v>3487</v>
      </c>
      <c r="J209" s="3327" t="s">
        <v>551</v>
      </c>
      <c r="K209" s="3235">
        <f>+L209+M209+N209+O209</f>
        <v>16</v>
      </c>
      <c r="L209" s="3235">
        <f>+L210+L211+L212</f>
        <v>4</v>
      </c>
      <c r="M209" s="3235">
        <f>+M210+M211+M212</f>
        <v>4</v>
      </c>
      <c r="N209" s="3235">
        <f>+N210+N211+N212</f>
        <v>5</v>
      </c>
      <c r="O209" s="3235">
        <f>+O210+O211+O212</f>
        <v>3</v>
      </c>
      <c r="P209" s="3260">
        <f>SUM(P210:P214)</f>
        <v>109597.36</v>
      </c>
      <c r="Q209" s="3235">
        <f>+Q210+Q211+Q212</f>
        <v>133632</v>
      </c>
      <c r="R209" s="3214"/>
      <c r="S209" s="3214">
        <f>+S210</f>
        <v>20000</v>
      </c>
      <c r="T209" s="3215"/>
      <c r="U209" s="3198">
        <f t="shared" ref="U209:U214" si="40">+P209-Q209-R209-S209-T209</f>
        <v>-44034.64</v>
      </c>
      <c r="V209" s="3210"/>
      <c r="W209" s="3201" t="s">
        <v>3439</v>
      </c>
    </row>
    <row r="210" spans="1:25" ht="23.25" customHeight="1" thickBot="1" x14ac:dyDescent="0.25">
      <c r="A210" s="3322"/>
      <c r="B210" s="3323"/>
      <c r="C210" s="3324"/>
      <c r="D210" s="3325"/>
      <c r="E210" s="3234"/>
      <c r="F210" s="3325"/>
      <c r="G210" s="3326"/>
      <c r="H210" s="3326"/>
      <c r="I210" s="3216" t="s">
        <v>554</v>
      </c>
      <c r="J210" s="3327"/>
      <c r="K210" s="3220">
        <f t="shared" ref="K210:K214" si="41">+L210+M210+N210+O210</f>
        <v>9</v>
      </c>
      <c r="L210" s="3206">
        <v>2</v>
      </c>
      <c r="M210" s="3206">
        <v>3</v>
      </c>
      <c r="N210" s="3206">
        <v>2</v>
      </c>
      <c r="O210" s="3206">
        <v>2</v>
      </c>
      <c r="P210" s="3207">
        <v>9173.7999999999993</v>
      </c>
      <c r="Q210" s="3219">
        <v>44544</v>
      </c>
      <c r="R210" s="3219"/>
      <c r="S210" s="3219">
        <v>20000</v>
      </c>
      <c r="T210" s="3210"/>
      <c r="U210" s="3198">
        <f t="shared" si="40"/>
        <v>-55370.2</v>
      </c>
      <c r="V210" s="3210"/>
      <c r="W210" s="3201" t="s">
        <v>3439</v>
      </c>
      <c r="X210" s="1355">
        <f>133632/3</f>
        <v>44544</v>
      </c>
    </row>
    <row r="211" spans="1:25" ht="17.25" thickBot="1" x14ac:dyDescent="0.25">
      <c r="A211" s="3322"/>
      <c r="B211" s="3323"/>
      <c r="C211" s="3324"/>
      <c r="D211" s="3325"/>
      <c r="E211" s="3234"/>
      <c r="F211" s="3325"/>
      <c r="G211" s="3326"/>
      <c r="H211" s="3326"/>
      <c r="I211" s="3216" t="s">
        <v>556</v>
      </c>
      <c r="J211" s="3327"/>
      <c r="K211" s="3220">
        <f t="shared" si="41"/>
        <v>5</v>
      </c>
      <c r="L211" s="3206">
        <v>1</v>
      </c>
      <c r="M211" s="3206">
        <v>1</v>
      </c>
      <c r="N211" s="3206">
        <v>2</v>
      </c>
      <c r="O211" s="3206">
        <v>1</v>
      </c>
      <c r="P211" s="3207">
        <v>5300</v>
      </c>
      <c r="Q211" s="3219">
        <v>44544</v>
      </c>
      <c r="R211" s="3219"/>
      <c r="S211" s="3219"/>
      <c r="T211" s="3210"/>
      <c r="U211" s="3198">
        <f t="shared" si="40"/>
        <v>-39244</v>
      </c>
      <c r="V211" s="3210"/>
      <c r="W211" s="3201" t="s">
        <v>3439</v>
      </c>
    </row>
    <row r="212" spans="1:25" ht="26.25" customHeight="1" thickBot="1" x14ac:dyDescent="0.25">
      <c r="A212" s="3322"/>
      <c r="B212" s="3323"/>
      <c r="C212" s="3324"/>
      <c r="D212" s="3325"/>
      <c r="E212" s="3234"/>
      <c r="F212" s="3325"/>
      <c r="G212" s="3326"/>
      <c r="H212" s="3326"/>
      <c r="I212" s="3216" t="s">
        <v>558</v>
      </c>
      <c r="J212" s="3327"/>
      <c r="K212" s="3220">
        <f t="shared" si="41"/>
        <v>2</v>
      </c>
      <c r="L212" s="3206">
        <v>1</v>
      </c>
      <c r="M212" s="3206">
        <v>0</v>
      </c>
      <c r="N212" s="3206">
        <v>1</v>
      </c>
      <c r="O212" s="3206">
        <v>0</v>
      </c>
      <c r="P212" s="3207">
        <v>74153</v>
      </c>
      <c r="Q212" s="3219">
        <v>44544</v>
      </c>
      <c r="R212" s="3219"/>
      <c r="S212" s="3219"/>
      <c r="T212" s="3210"/>
      <c r="U212" s="3198">
        <f t="shared" si="40"/>
        <v>29609</v>
      </c>
      <c r="V212" s="3210"/>
      <c r="W212" s="3201" t="s">
        <v>3439</v>
      </c>
    </row>
    <row r="213" spans="1:25" ht="17.25" customHeight="1" thickBot="1" x14ac:dyDescent="0.25">
      <c r="A213" s="3322" t="s">
        <v>272</v>
      </c>
      <c r="B213" s="3323" t="s">
        <v>559</v>
      </c>
      <c r="C213" s="3324">
        <v>3000001</v>
      </c>
      <c r="D213" s="3238" t="s">
        <v>560</v>
      </c>
      <c r="E213" s="3324">
        <v>5004434</v>
      </c>
      <c r="F213" s="3325" t="s">
        <v>560</v>
      </c>
      <c r="G213" s="3328"/>
      <c r="H213" s="3326">
        <v>43951</v>
      </c>
      <c r="I213" s="3266" t="s">
        <v>560</v>
      </c>
      <c r="J213" s="3329" t="s">
        <v>37</v>
      </c>
      <c r="K213" s="3235">
        <f t="shared" si="41"/>
        <v>2</v>
      </c>
      <c r="L213" s="3235">
        <f t="shared" ref="L213:Q213" si="42">+L214</f>
        <v>0</v>
      </c>
      <c r="M213" s="3235">
        <f t="shared" si="42"/>
        <v>1</v>
      </c>
      <c r="N213" s="3235">
        <f t="shared" si="42"/>
        <v>0</v>
      </c>
      <c r="O213" s="3235">
        <f t="shared" si="42"/>
        <v>1</v>
      </c>
      <c r="P213" s="3221">
        <f t="shared" si="42"/>
        <v>10485.279999999999</v>
      </c>
      <c r="Q213" s="3235">
        <f t="shared" si="42"/>
        <v>2338</v>
      </c>
      <c r="R213" s="3214"/>
      <c r="S213" s="3214"/>
      <c r="T213" s="3215"/>
      <c r="U213" s="3198">
        <f t="shared" si="40"/>
        <v>8147.2799999999988</v>
      </c>
      <c r="V213" s="3210"/>
      <c r="W213" s="3201" t="s">
        <v>3439</v>
      </c>
    </row>
    <row r="214" spans="1:25" ht="32.25" customHeight="1" thickBot="1" x14ac:dyDescent="0.25">
      <c r="A214" s="3322"/>
      <c r="B214" s="3323"/>
      <c r="C214" s="3324"/>
      <c r="D214" s="3238"/>
      <c r="E214" s="3324"/>
      <c r="F214" s="3325"/>
      <c r="G214" s="3330"/>
      <c r="H214" s="3326"/>
      <c r="I214" s="3216" t="s">
        <v>560</v>
      </c>
      <c r="J214" s="3329"/>
      <c r="K214" s="3220">
        <f t="shared" si="41"/>
        <v>2</v>
      </c>
      <c r="L214" s="3220"/>
      <c r="M214" s="3220">
        <v>1</v>
      </c>
      <c r="N214" s="3220"/>
      <c r="O214" s="3220">
        <v>1</v>
      </c>
      <c r="P214" s="3207">
        <v>10485.279999999999</v>
      </c>
      <c r="Q214" s="3219">
        <v>2338</v>
      </c>
      <c r="R214" s="3219"/>
      <c r="S214" s="3219"/>
      <c r="T214" s="3210"/>
      <c r="U214" s="3198">
        <f t="shared" si="40"/>
        <v>8147.2799999999988</v>
      </c>
      <c r="V214" s="3210"/>
      <c r="W214" s="3201" t="s">
        <v>3439</v>
      </c>
    </row>
    <row r="215" spans="1:25" ht="18" customHeight="1" thickBot="1" x14ac:dyDescent="0.25">
      <c r="A215" s="3331" t="s">
        <v>1943</v>
      </c>
      <c r="B215" s="3331"/>
      <c r="C215" s="3331"/>
      <c r="D215" s="3331"/>
      <c r="E215" s="3331"/>
      <c r="F215" s="3331"/>
      <c r="G215" s="3331"/>
      <c r="H215" s="3331"/>
      <c r="I215" s="3331"/>
      <c r="J215" s="3332"/>
      <c r="K215" s="3332"/>
      <c r="L215" s="3332"/>
      <c r="M215" s="3332"/>
      <c r="N215" s="3332"/>
      <c r="O215" s="3332"/>
      <c r="P215" s="3333"/>
      <c r="Q215" s="3333"/>
      <c r="R215" s="3333"/>
      <c r="S215" s="3333"/>
      <c r="T215" s="3332"/>
      <c r="U215" s="3333"/>
      <c r="V215" s="3332"/>
      <c r="W215" s="3201" t="s">
        <v>3439</v>
      </c>
    </row>
    <row r="216" spans="1:25" ht="23.25" customHeight="1" thickBot="1" x14ac:dyDescent="0.25">
      <c r="A216" s="3322" t="s">
        <v>53</v>
      </c>
      <c r="B216" s="3323" t="s">
        <v>3006</v>
      </c>
      <c r="C216" s="3324">
        <v>3043952</v>
      </c>
      <c r="D216" s="3325" t="s">
        <v>3007</v>
      </c>
      <c r="E216" s="3234">
        <v>5000062</v>
      </c>
      <c r="F216" s="3325" t="s">
        <v>3008</v>
      </c>
      <c r="G216" s="3326"/>
      <c r="H216" s="3326">
        <v>43952</v>
      </c>
      <c r="I216" s="3266" t="s">
        <v>3488</v>
      </c>
      <c r="J216" s="3327" t="s">
        <v>3489</v>
      </c>
      <c r="K216" s="3235">
        <f>+L216+M216+N216+O216</f>
        <v>4298</v>
      </c>
      <c r="L216" s="3235">
        <f>+L217+L218+L219</f>
        <v>1074</v>
      </c>
      <c r="M216" s="3235">
        <f t="shared" ref="M216:O216" si="43">+M217+M218+M219</f>
        <v>1074</v>
      </c>
      <c r="N216" s="3235">
        <f t="shared" si="43"/>
        <v>1074</v>
      </c>
      <c r="O216" s="3235">
        <f t="shared" si="43"/>
        <v>1076</v>
      </c>
      <c r="P216" s="3221">
        <f>SUM(P217)</f>
        <v>12945</v>
      </c>
      <c r="Q216" s="3235">
        <f>+Q217+Q218+Q219</f>
        <v>0</v>
      </c>
      <c r="R216" s="3214"/>
      <c r="S216" s="3214"/>
      <c r="T216" s="3215"/>
      <c r="U216" s="3198">
        <f t="shared" ref="U216:U228" si="44">+P216-Q216-R216-S216-T216</f>
        <v>12945</v>
      </c>
      <c r="V216" s="3210"/>
      <c r="W216" s="3201" t="s">
        <v>3439</v>
      </c>
    </row>
    <row r="217" spans="1:25" ht="24" customHeight="1" thickBot="1" x14ac:dyDescent="0.25">
      <c r="A217" s="3322"/>
      <c r="B217" s="3323"/>
      <c r="C217" s="3324"/>
      <c r="D217" s="3325"/>
      <c r="E217" s="3234"/>
      <c r="F217" s="3325"/>
      <c r="G217" s="3326"/>
      <c r="H217" s="3326"/>
      <c r="I217" s="3216" t="s">
        <v>3490</v>
      </c>
      <c r="J217" s="3327"/>
      <c r="K217" s="3220">
        <v>11250</v>
      </c>
      <c r="L217" s="3220">
        <v>537</v>
      </c>
      <c r="M217" s="3220">
        <v>537</v>
      </c>
      <c r="N217" s="3220">
        <v>537</v>
      </c>
      <c r="O217" s="3220">
        <v>538</v>
      </c>
      <c r="P217" s="3207">
        <v>12945</v>
      </c>
      <c r="Q217" s="3219"/>
      <c r="R217" s="3219"/>
      <c r="S217" s="3219"/>
      <c r="T217" s="3210"/>
      <c r="U217" s="3198">
        <f t="shared" si="44"/>
        <v>12945</v>
      </c>
      <c r="V217" s="3210"/>
      <c r="W217" s="3201" t="s">
        <v>3439</v>
      </c>
      <c r="Y217" s="1355">
        <f>+K216/3</f>
        <v>1432.6666666666667</v>
      </c>
    </row>
    <row r="218" spans="1:25" ht="24.75" customHeight="1" thickBot="1" x14ac:dyDescent="0.25">
      <c r="A218" s="3322"/>
      <c r="B218" s="3323"/>
      <c r="C218" s="3324"/>
      <c r="D218" s="3325"/>
      <c r="E218" s="3234"/>
      <c r="F218" s="3325"/>
      <c r="G218" s="3326"/>
      <c r="H218" s="3326"/>
      <c r="I218" s="3216" t="s">
        <v>3491</v>
      </c>
      <c r="J218" s="3327"/>
      <c r="K218" s="3220">
        <v>218</v>
      </c>
      <c r="L218" s="3220">
        <v>537</v>
      </c>
      <c r="M218" s="3220">
        <v>537</v>
      </c>
      <c r="N218" s="3220">
        <v>537</v>
      </c>
      <c r="O218" s="3220">
        <v>538</v>
      </c>
      <c r="P218" s="3219"/>
      <c r="Q218" s="3219"/>
      <c r="R218" s="3219"/>
      <c r="S218" s="3219"/>
      <c r="T218" s="3210"/>
      <c r="U218" s="3198">
        <f t="shared" si="44"/>
        <v>0</v>
      </c>
      <c r="V218" s="3210"/>
      <c r="W218" s="3201" t="s">
        <v>3439</v>
      </c>
      <c r="Y218" s="1355">
        <f>+Y217/4</f>
        <v>358.16666666666669</v>
      </c>
    </row>
    <row r="219" spans="1:25" ht="24.75" customHeight="1" thickBot="1" x14ac:dyDescent="0.25">
      <c r="A219" s="3322"/>
      <c r="B219" s="3323"/>
      <c r="C219" s="3324"/>
      <c r="D219" s="3325"/>
      <c r="E219" s="3234"/>
      <c r="F219" s="3325"/>
      <c r="G219" s="3326"/>
      <c r="H219" s="3326"/>
      <c r="I219" s="3216" t="s">
        <v>3492</v>
      </c>
      <c r="J219" s="3327"/>
      <c r="K219" s="3220">
        <v>218</v>
      </c>
      <c r="L219" s="3220"/>
      <c r="M219" s="3220"/>
      <c r="N219" s="3220"/>
      <c r="O219" s="3220"/>
      <c r="P219" s="3219"/>
      <c r="Q219" s="3219"/>
      <c r="R219" s="3219"/>
      <c r="S219" s="3219"/>
      <c r="T219" s="3210"/>
      <c r="U219" s="3198">
        <f t="shared" si="44"/>
        <v>0</v>
      </c>
      <c r="V219" s="3210"/>
      <c r="W219" s="3201" t="s">
        <v>3439</v>
      </c>
    </row>
    <row r="220" spans="1:25" ht="27" customHeight="1" thickBot="1" x14ac:dyDescent="0.25">
      <c r="A220" s="3322"/>
      <c r="B220" s="3323"/>
      <c r="C220" s="3324">
        <v>3043953</v>
      </c>
      <c r="D220" s="3325" t="s">
        <v>2167</v>
      </c>
      <c r="E220" s="3234">
        <v>5000063</v>
      </c>
      <c r="F220" s="3325" t="s">
        <v>2168</v>
      </c>
      <c r="G220" s="3326"/>
      <c r="H220" s="3326">
        <v>36028</v>
      </c>
      <c r="I220" s="3266" t="s">
        <v>3493</v>
      </c>
      <c r="J220" s="3334" t="s">
        <v>2169</v>
      </c>
      <c r="K220" s="3235">
        <f>+K221</f>
        <v>359</v>
      </c>
      <c r="L220" s="3235">
        <f t="shared" ref="L220:O220" si="45">+L221</f>
        <v>87</v>
      </c>
      <c r="M220" s="3235">
        <f t="shared" si="45"/>
        <v>88</v>
      </c>
      <c r="N220" s="3235">
        <f t="shared" si="45"/>
        <v>89</v>
      </c>
      <c r="O220" s="3235">
        <f t="shared" si="45"/>
        <v>95</v>
      </c>
      <c r="P220" s="3221">
        <f>SUM(P221:P223)</f>
        <v>54726.76</v>
      </c>
      <c r="Q220" s="3214"/>
      <c r="R220" s="3214"/>
      <c r="S220" s="3214"/>
      <c r="T220" s="3215"/>
      <c r="U220" s="3198">
        <f t="shared" si="44"/>
        <v>54726.76</v>
      </c>
      <c r="V220" s="3210"/>
      <c r="W220" s="3201" t="s">
        <v>3439</v>
      </c>
    </row>
    <row r="221" spans="1:25" ht="22.5" customHeight="1" thickBot="1" x14ac:dyDescent="0.25">
      <c r="A221" s="3322"/>
      <c r="B221" s="3323"/>
      <c r="C221" s="3324"/>
      <c r="D221" s="3325"/>
      <c r="E221" s="3234"/>
      <c r="F221" s="3325"/>
      <c r="G221" s="3326"/>
      <c r="H221" s="3326"/>
      <c r="I221" s="3216" t="s">
        <v>2171</v>
      </c>
      <c r="J221" s="3334"/>
      <c r="K221" s="3220">
        <f>+L221+M221+N221+O221</f>
        <v>359</v>
      </c>
      <c r="L221" s="3220">
        <v>87</v>
      </c>
      <c r="M221" s="3220">
        <v>88</v>
      </c>
      <c r="N221" s="3220">
        <v>89</v>
      </c>
      <c r="O221" s="3220">
        <v>95</v>
      </c>
      <c r="P221" s="3207">
        <v>32655.8</v>
      </c>
      <c r="Q221" s="3219"/>
      <c r="R221" s="3219"/>
      <c r="S221" s="3219"/>
      <c r="T221" s="3210"/>
      <c r="U221" s="3198">
        <f t="shared" si="44"/>
        <v>32655.8</v>
      </c>
      <c r="V221" s="3210"/>
      <c r="W221" s="3201" t="s">
        <v>3439</v>
      </c>
    </row>
    <row r="222" spans="1:25" ht="22.5" customHeight="1" thickBot="1" x14ac:dyDescent="0.25">
      <c r="A222" s="3322"/>
      <c r="B222" s="3323"/>
      <c r="C222" s="3324"/>
      <c r="D222" s="3325"/>
      <c r="E222" s="3234"/>
      <c r="F222" s="3325"/>
      <c r="G222" s="3326"/>
      <c r="H222" s="3326"/>
      <c r="I222" s="3216" t="s">
        <v>2173</v>
      </c>
      <c r="J222" s="3334"/>
      <c r="K222" s="3220">
        <f t="shared" ref="K222" si="46">+L222+M222+N222+O222</f>
        <v>739</v>
      </c>
      <c r="L222" s="3220">
        <v>164</v>
      </c>
      <c r="M222" s="3220">
        <v>185</v>
      </c>
      <c r="N222" s="3220">
        <v>190</v>
      </c>
      <c r="O222" s="3220">
        <v>200</v>
      </c>
      <c r="P222" s="3207">
        <v>9155.64</v>
      </c>
      <c r="Q222" s="3219"/>
      <c r="R222" s="3219"/>
      <c r="S222" s="3219"/>
      <c r="T222" s="3210"/>
      <c r="U222" s="3198">
        <f t="shared" si="44"/>
        <v>9155.64</v>
      </c>
      <c r="V222" s="3210"/>
      <c r="W222" s="3201" t="s">
        <v>3439</v>
      </c>
    </row>
    <row r="223" spans="1:25" ht="22.5" customHeight="1" thickBot="1" x14ac:dyDescent="0.25">
      <c r="A223" s="3322"/>
      <c r="B223" s="3323"/>
      <c r="C223" s="3324"/>
      <c r="D223" s="3325"/>
      <c r="E223" s="3234"/>
      <c r="F223" s="3325"/>
      <c r="G223" s="3326"/>
      <c r="H223" s="3326"/>
      <c r="I223" s="3216" t="s">
        <v>2176</v>
      </c>
      <c r="J223" s="3334"/>
      <c r="K223" s="3220">
        <f>+L223+M223+N223+O223</f>
        <v>359</v>
      </c>
      <c r="L223" s="3220">
        <v>87</v>
      </c>
      <c r="M223" s="3220">
        <v>88</v>
      </c>
      <c r="N223" s="3220">
        <v>89</v>
      </c>
      <c r="O223" s="3220">
        <v>95</v>
      </c>
      <c r="P223" s="3207">
        <v>12915.319999999998</v>
      </c>
      <c r="Q223" s="3219"/>
      <c r="R223" s="3219"/>
      <c r="S223" s="3219"/>
      <c r="T223" s="3210"/>
      <c r="U223" s="3198">
        <f t="shared" si="44"/>
        <v>12915.319999999998</v>
      </c>
      <c r="V223" s="3210"/>
      <c r="W223" s="3201" t="s">
        <v>3439</v>
      </c>
    </row>
    <row r="224" spans="1:25" ht="33" customHeight="1" thickBot="1" x14ac:dyDescent="0.25">
      <c r="A224" s="3322" t="s">
        <v>294</v>
      </c>
      <c r="B224" s="3323" t="s">
        <v>2177</v>
      </c>
      <c r="C224" s="3324">
        <v>3043954</v>
      </c>
      <c r="D224" s="3325" t="s">
        <v>2178</v>
      </c>
      <c r="E224" s="3324">
        <v>5000064</v>
      </c>
      <c r="F224" s="3325" t="s">
        <v>2179</v>
      </c>
      <c r="G224" s="3326"/>
      <c r="H224" s="3326">
        <v>43954</v>
      </c>
      <c r="I224" s="3266" t="s">
        <v>3494</v>
      </c>
      <c r="J224" s="3303" t="s">
        <v>587</v>
      </c>
      <c r="K224" s="3235">
        <f>+K225</f>
        <v>677</v>
      </c>
      <c r="L224" s="3235">
        <f t="shared" ref="L224:O224" si="47">+L225</f>
        <v>169</v>
      </c>
      <c r="M224" s="3235">
        <f t="shared" si="47"/>
        <v>169</v>
      </c>
      <c r="N224" s="3235">
        <f t="shared" si="47"/>
        <v>169</v>
      </c>
      <c r="O224" s="3235">
        <f t="shared" si="47"/>
        <v>170</v>
      </c>
      <c r="P224" s="3260">
        <f>+P225+P226</f>
        <v>298777.54000000004</v>
      </c>
      <c r="Q224" s="3214"/>
      <c r="R224" s="3214"/>
      <c r="S224" s="3214"/>
      <c r="T224" s="3215"/>
      <c r="U224" s="3198">
        <f t="shared" si="44"/>
        <v>298777.54000000004</v>
      </c>
      <c r="V224" s="3210"/>
      <c r="W224" s="3201" t="s">
        <v>3439</v>
      </c>
    </row>
    <row r="225" spans="1:24" ht="25.5" thickBot="1" x14ac:dyDescent="0.25">
      <c r="A225" s="3322"/>
      <c r="B225" s="3323"/>
      <c r="C225" s="3324"/>
      <c r="D225" s="3325"/>
      <c r="E225" s="3324"/>
      <c r="F225" s="3325"/>
      <c r="G225" s="3326"/>
      <c r="H225" s="3326"/>
      <c r="I225" s="3216" t="s">
        <v>2184</v>
      </c>
      <c r="J225" s="3303"/>
      <c r="K225" s="3220">
        <f>+L225+M225+N225+O225</f>
        <v>677</v>
      </c>
      <c r="L225" s="3220">
        <v>169</v>
      </c>
      <c r="M225" s="3220">
        <v>169</v>
      </c>
      <c r="N225" s="3220">
        <v>169</v>
      </c>
      <c r="O225" s="3220">
        <v>170</v>
      </c>
      <c r="P225" s="3207">
        <v>235757.64000000004</v>
      </c>
      <c r="Q225" s="3219"/>
      <c r="R225" s="3219"/>
      <c r="S225" s="3219"/>
      <c r="T225" s="3210"/>
      <c r="U225" s="3198">
        <f t="shared" si="44"/>
        <v>235757.64000000004</v>
      </c>
      <c r="V225" s="3210"/>
      <c r="W225" s="3201" t="s">
        <v>3439</v>
      </c>
    </row>
    <row r="226" spans="1:24" ht="38.25" customHeight="1" thickBot="1" x14ac:dyDescent="0.25">
      <c r="A226" s="3322"/>
      <c r="B226" s="3323"/>
      <c r="C226" s="3324"/>
      <c r="D226" s="3325"/>
      <c r="E226" s="3324"/>
      <c r="F226" s="3325"/>
      <c r="G226" s="3326"/>
      <c r="H226" s="3326"/>
      <c r="I226" s="3216" t="s">
        <v>2185</v>
      </c>
      <c r="J226" s="3303"/>
      <c r="K226" s="3220">
        <f>+L226+M226+N226+O226</f>
        <v>50</v>
      </c>
      <c r="L226" s="3220">
        <v>12</v>
      </c>
      <c r="M226" s="3220">
        <v>12</v>
      </c>
      <c r="N226" s="3335">
        <v>12</v>
      </c>
      <c r="O226" s="3220">
        <v>14</v>
      </c>
      <c r="P226" s="3207">
        <v>63019.899999999994</v>
      </c>
      <c r="Q226" s="3219"/>
      <c r="R226" s="3219"/>
      <c r="S226" s="3219"/>
      <c r="T226" s="3210"/>
      <c r="U226" s="3198">
        <f t="shared" si="44"/>
        <v>63019.899999999994</v>
      </c>
      <c r="V226" s="3210"/>
      <c r="W226" s="3201" t="s">
        <v>3439</v>
      </c>
    </row>
    <row r="227" spans="1:24" s="3202" customFormat="1" ht="34.5" customHeight="1" thickBot="1" x14ac:dyDescent="0.25">
      <c r="A227" s="3322" t="s">
        <v>330</v>
      </c>
      <c r="B227" s="3323" t="s">
        <v>562</v>
      </c>
      <c r="C227" s="3324">
        <v>3000611</v>
      </c>
      <c r="D227" s="3325" t="s">
        <v>563</v>
      </c>
      <c r="E227" s="3234">
        <v>5004435</v>
      </c>
      <c r="F227" s="3325" t="s">
        <v>563</v>
      </c>
      <c r="G227" s="3336"/>
      <c r="H227" s="3326">
        <v>43957</v>
      </c>
      <c r="I227" s="3266" t="s">
        <v>566</v>
      </c>
      <c r="J227" s="3334" t="s">
        <v>564</v>
      </c>
      <c r="K227" s="3235">
        <f>+L227+M227+N227+O227</f>
        <v>420</v>
      </c>
      <c r="L227" s="3235">
        <f t="shared" ref="L227:Q227" si="48">+L228</f>
        <v>105</v>
      </c>
      <c r="M227" s="3235">
        <f t="shared" si="48"/>
        <v>105</v>
      </c>
      <c r="N227" s="3235">
        <f t="shared" si="48"/>
        <v>105</v>
      </c>
      <c r="O227" s="3235">
        <f t="shared" si="48"/>
        <v>105</v>
      </c>
      <c r="P227" s="3221">
        <f t="shared" si="48"/>
        <v>886.56</v>
      </c>
      <c r="Q227" s="3235">
        <f t="shared" si="48"/>
        <v>43320</v>
      </c>
      <c r="R227" s="3214"/>
      <c r="S227" s="3214"/>
      <c r="T227" s="3215"/>
      <c r="U227" s="3198">
        <f t="shared" si="44"/>
        <v>-42433.440000000002</v>
      </c>
      <c r="V227" s="3215"/>
      <c r="W227" s="3201" t="s">
        <v>3439</v>
      </c>
    </row>
    <row r="228" spans="1:24" ht="28.5" customHeight="1" thickBot="1" x14ac:dyDescent="0.25">
      <c r="A228" s="3322"/>
      <c r="B228" s="3323"/>
      <c r="C228" s="3324"/>
      <c r="D228" s="3325"/>
      <c r="E228" s="3234"/>
      <c r="F228" s="3325"/>
      <c r="G228" s="3336"/>
      <c r="H228" s="3326"/>
      <c r="I228" s="3216" t="s">
        <v>567</v>
      </c>
      <c r="J228" s="3334"/>
      <c r="K228" s="3220">
        <f>+L228+M228+N228+O228</f>
        <v>420</v>
      </c>
      <c r="L228" s="3220">
        <v>105</v>
      </c>
      <c r="M228" s="3220">
        <v>105</v>
      </c>
      <c r="N228" s="3220">
        <v>105</v>
      </c>
      <c r="O228" s="3220">
        <v>105</v>
      </c>
      <c r="P228" s="3207">
        <v>886.56</v>
      </c>
      <c r="Q228" s="3219">
        <v>43320</v>
      </c>
      <c r="R228" s="3219"/>
      <c r="S228" s="3219"/>
      <c r="T228" s="3210"/>
      <c r="U228" s="3198">
        <f t="shared" si="44"/>
        <v>-42433.440000000002</v>
      </c>
      <c r="V228" s="3210"/>
      <c r="W228" s="3201" t="s">
        <v>3439</v>
      </c>
      <c r="X228" s="1355">
        <f>420/4</f>
        <v>105</v>
      </c>
    </row>
    <row r="229" spans="1:24" ht="16.5" customHeight="1" thickBot="1" x14ac:dyDescent="0.25">
      <c r="A229" s="3331" t="s">
        <v>568</v>
      </c>
      <c r="B229" s="3331"/>
      <c r="C229" s="3331"/>
      <c r="D229" s="3331"/>
      <c r="E229" s="3331"/>
      <c r="F229" s="3331"/>
      <c r="G229" s="3331"/>
      <c r="H229" s="3331"/>
      <c r="I229" s="3331"/>
      <c r="J229" s="3331"/>
      <c r="K229" s="3332"/>
      <c r="L229" s="3332"/>
      <c r="M229" s="3332"/>
      <c r="N229" s="3332"/>
      <c r="O229" s="3332"/>
      <c r="P229" s="3333"/>
      <c r="Q229" s="3333"/>
      <c r="R229" s="3333"/>
      <c r="S229" s="3333"/>
      <c r="T229" s="3332"/>
      <c r="U229" s="3333"/>
      <c r="V229" s="3332"/>
      <c r="W229" s="3201" t="s">
        <v>3439</v>
      </c>
    </row>
    <row r="230" spans="1:24" s="3202" customFormat="1" ht="30" customHeight="1" thickBot="1" x14ac:dyDescent="0.25">
      <c r="A230" s="3322" t="s">
        <v>377</v>
      </c>
      <c r="B230" s="3323" t="s">
        <v>569</v>
      </c>
      <c r="C230" s="3324">
        <v>3043958</v>
      </c>
      <c r="D230" s="3325" t="s">
        <v>570</v>
      </c>
      <c r="E230" s="3337">
        <v>5000068</v>
      </c>
      <c r="F230" s="3325" t="s">
        <v>571</v>
      </c>
      <c r="G230" s="3326"/>
      <c r="H230" s="3326">
        <v>43958</v>
      </c>
      <c r="I230" s="3266" t="s">
        <v>3495</v>
      </c>
      <c r="J230" s="3334" t="s">
        <v>572</v>
      </c>
      <c r="K230" s="3214">
        <f>+K231</f>
        <v>187177</v>
      </c>
      <c r="L230" s="3214">
        <f>+L231</f>
        <v>46794</v>
      </c>
      <c r="M230" s="3214">
        <f t="shared" ref="M230:P230" si="49">+M231</f>
        <v>46794</v>
      </c>
      <c r="N230" s="3214">
        <f t="shared" si="49"/>
        <v>46794</v>
      </c>
      <c r="O230" s="3214">
        <f t="shared" si="49"/>
        <v>46795</v>
      </c>
      <c r="P230" s="3214">
        <f t="shared" si="49"/>
        <v>52000</v>
      </c>
      <c r="Q230" s="3214"/>
      <c r="R230" s="3214"/>
      <c r="S230" s="3214">
        <f>+S231</f>
        <v>10000</v>
      </c>
      <c r="T230" s="3215"/>
      <c r="U230" s="3198">
        <f>+P230-Q230-R230-S230-T230</f>
        <v>42000</v>
      </c>
      <c r="V230" s="3215"/>
      <c r="W230" s="3201" t="s">
        <v>3439</v>
      </c>
    </row>
    <row r="231" spans="1:24" ht="39" customHeight="1" thickBot="1" x14ac:dyDescent="0.25">
      <c r="A231" s="3322"/>
      <c r="B231" s="3323"/>
      <c r="C231" s="3324"/>
      <c r="D231" s="3325"/>
      <c r="E231" s="3337"/>
      <c r="F231" s="3325"/>
      <c r="G231" s="3326"/>
      <c r="H231" s="3326"/>
      <c r="I231" s="3216" t="s">
        <v>577</v>
      </c>
      <c r="J231" s="3334"/>
      <c r="K231" s="3220">
        <v>187177</v>
      </c>
      <c r="L231" s="3220">
        <v>46794</v>
      </c>
      <c r="M231" s="3220">
        <v>46794</v>
      </c>
      <c r="N231" s="3220">
        <v>46794</v>
      </c>
      <c r="O231" s="3220">
        <v>46795</v>
      </c>
      <c r="P231" s="3207">
        <v>52000</v>
      </c>
      <c r="Q231" s="3219"/>
      <c r="R231" s="3219"/>
      <c r="S231" s="3219">
        <v>10000</v>
      </c>
      <c r="T231" s="3210"/>
      <c r="U231" s="3198">
        <f t="shared" ref="U231:U238" si="50">+P231-Q231-R231-S231-T231</f>
        <v>42000</v>
      </c>
      <c r="V231" s="3210"/>
      <c r="W231" s="3201" t="s">
        <v>3439</v>
      </c>
    </row>
    <row r="232" spans="1:24" s="3202" customFormat="1" ht="23.25" customHeight="1" thickBot="1" x14ac:dyDescent="0.25">
      <c r="A232" s="3322"/>
      <c r="B232" s="3323"/>
      <c r="C232" s="3324">
        <v>3043959</v>
      </c>
      <c r="D232" s="3325" t="s">
        <v>578</v>
      </c>
      <c r="E232" s="3337">
        <v>5000069</v>
      </c>
      <c r="F232" s="3325" t="s">
        <v>579</v>
      </c>
      <c r="G232" s="3326"/>
      <c r="H232" s="3326">
        <v>43959</v>
      </c>
      <c r="I232" s="3266" t="s">
        <v>3496</v>
      </c>
      <c r="J232" s="3334" t="s">
        <v>284</v>
      </c>
      <c r="K232" s="3235">
        <f>+K234</f>
        <v>9115</v>
      </c>
      <c r="L232" s="3235">
        <f t="shared" ref="L232:O232" si="51">+L234</f>
        <v>2278</v>
      </c>
      <c r="M232" s="3235">
        <f t="shared" si="51"/>
        <v>2279</v>
      </c>
      <c r="N232" s="3235">
        <f t="shared" si="51"/>
        <v>2279</v>
      </c>
      <c r="O232" s="3235">
        <f t="shared" si="51"/>
        <v>2279</v>
      </c>
      <c r="P232" s="3214"/>
      <c r="Q232" s="3214"/>
      <c r="R232" s="3214"/>
      <c r="S232" s="3260">
        <v>62433.86</v>
      </c>
      <c r="T232" s="3215"/>
      <c r="U232" s="3198">
        <f t="shared" si="50"/>
        <v>-62433.86</v>
      </c>
      <c r="V232" s="3215"/>
      <c r="W232" s="3201" t="s">
        <v>3439</v>
      </c>
    </row>
    <row r="233" spans="1:24" ht="27.75" customHeight="1" thickBot="1" x14ac:dyDescent="0.25">
      <c r="A233" s="3322"/>
      <c r="B233" s="3323"/>
      <c r="C233" s="3324"/>
      <c r="D233" s="3325"/>
      <c r="E233" s="3337"/>
      <c r="F233" s="3325"/>
      <c r="G233" s="3326"/>
      <c r="H233" s="3326"/>
      <c r="I233" s="3216" t="s">
        <v>581</v>
      </c>
      <c r="J233" s="3334"/>
      <c r="K233" s="3220">
        <v>9825</v>
      </c>
      <c r="L233" s="3220">
        <v>2456</v>
      </c>
      <c r="M233" s="3220">
        <v>2456</v>
      </c>
      <c r="N233" s="3220">
        <v>2456</v>
      </c>
      <c r="O233" s="3220">
        <v>2457</v>
      </c>
      <c r="P233" s="3207">
        <v>28317.82</v>
      </c>
      <c r="Q233" s="3219"/>
      <c r="R233" s="3219"/>
      <c r="S233" s="3219"/>
      <c r="T233" s="3210"/>
      <c r="U233" s="3198">
        <f t="shared" si="50"/>
        <v>28317.82</v>
      </c>
      <c r="V233" s="3210"/>
      <c r="W233" s="3201" t="s">
        <v>3439</v>
      </c>
    </row>
    <row r="234" spans="1:24" ht="26.25" customHeight="1" thickBot="1" x14ac:dyDescent="0.25">
      <c r="A234" s="3322"/>
      <c r="B234" s="3323"/>
      <c r="C234" s="3324"/>
      <c r="D234" s="3325"/>
      <c r="E234" s="3337"/>
      <c r="F234" s="3325"/>
      <c r="G234" s="3326"/>
      <c r="H234" s="3326"/>
      <c r="I234" s="3216" t="s">
        <v>583</v>
      </c>
      <c r="J234" s="3334"/>
      <c r="K234" s="3220">
        <v>9115</v>
      </c>
      <c r="L234" s="3220">
        <v>2278</v>
      </c>
      <c r="M234" s="3220">
        <v>2279</v>
      </c>
      <c r="N234" s="3220">
        <v>2279</v>
      </c>
      <c r="O234" s="3220">
        <v>2279</v>
      </c>
      <c r="P234" s="3207">
        <v>665871.99000000011</v>
      </c>
      <c r="Q234" s="3219"/>
      <c r="R234" s="3219"/>
      <c r="S234" s="3219"/>
      <c r="T234" s="3210"/>
      <c r="U234" s="3198">
        <f t="shared" si="50"/>
        <v>665871.99000000011</v>
      </c>
      <c r="V234" s="3210"/>
      <c r="W234" s="3201" t="s">
        <v>3439</v>
      </c>
    </row>
    <row r="235" spans="1:24" s="3202" customFormat="1" ht="32.25" customHeight="1" thickBot="1" x14ac:dyDescent="0.25">
      <c r="A235" s="3322" t="s">
        <v>396</v>
      </c>
      <c r="B235" s="3323" t="s">
        <v>584</v>
      </c>
      <c r="C235" s="3324">
        <v>3043960</v>
      </c>
      <c r="D235" s="3325" t="s">
        <v>585</v>
      </c>
      <c r="E235" s="3337">
        <v>5000070</v>
      </c>
      <c r="F235" s="3325" t="s">
        <v>586</v>
      </c>
      <c r="G235" s="3326"/>
      <c r="H235" s="3326">
        <v>43960</v>
      </c>
      <c r="I235" s="3266" t="s">
        <v>3497</v>
      </c>
      <c r="J235" s="3303" t="s">
        <v>587</v>
      </c>
      <c r="K235" s="3235">
        <f>+K236</f>
        <v>3829</v>
      </c>
      <c r="L235" s="3235">
        <f t="shared" ref="L235:P235" si="52">+L236</f>
        <v>957</v>
      </c>
      <c r="M235" s="3235">
        <f t="shared" si="52"/>
        <v>957</v>
      </c>
      <c r="N235" s="3235">
        <f t="shared" si="52"/>
        <v>957</v>
      </c>
      <c r="O235" s="3235">
        <f t="shared" si="52"/>
        <v>958</v>
      </c>
      <c r="P235" s="3235">
        <f t="shared" si="52"/>
        <v>59545.5</v>
      </c>
      <c r="Q235" s="3214"/>
      <c r="R235" s="3214"/>
      <c r="S235" s="3214"/>
      <c r="T235" s="3215"/>
      <c r="U235" s="3198">
        <f t="shared" si="50"/>
        <v>59545.5</v>
      </c>
      <c r="V235" s="3215"/>
      <c r="W235" s="3201" t="s">
        <v>3439</v>
      </c>
    </row>
    <row r="236" spans="1:24" ht="17.25" thickBot="1" x14ac:dyDescent="0.25">
      <c r="A236" s="3322"/>
      <c r="B236" s="3323"/>
      <c r="C236" s="3324"/>
      <c r="D236" s="3325"/>
      <c r="E236" s="3337"/>
      <c r="F236" s="3325"/>
      <c r="G236" s="3326"/>
      <c r="H236" s="3326"/>
      <c r="I236" s="3216" t="s">
        <v>589</v>
      </c>
      <c r="J236" s="3303"/>
      <c r="K236" s="3220">
        <v>3829</v>
      </c>
      <c r="L236" s="3220">
        <v>957</v>
      </c>
      <c r="M236" s="3220">
        <v>957</v>
      </c>
      <c r="N236" s="3220">
        <v>957</v>
      </c>
      <c r="O236" s="3220">
        <v>958</v>
      </c>
      <c r="P236" s="3207">
        <v>59545.5</v>
      </c>
      <c r="Q236" s="3219"/>
      <c r="R236" s="3219"/>
      <c r="S236" s="3219"/>
      <c r="T236" s="3210"/>
      <c r="U236" s="3198">
        <f t="shared" si="50"/>
        <v>59545.5</v>
      </c>
      <c r="V236" s="3210"/>
      <c r="W236" s="3201" t="s">
        <v>3439</v>
      </c>
    </row>
    <row r="237" spans="1:24" s="3202" customFormat="1" ht="32.25" customHeight="1" thickBot="1" x14ac:dyDescent="0.25">
      <c r="A237" s="3322" t="s">
        <v>592</v>
      </c>
      <c r="B237" s="3323" t="s">
        <v>593</v>
      </c>
      <c r="C237" s="3324">
        <v>3043961</v>
      </c>
      <c r="D237" s="3325" t="s">
        <v>594</v>
      </c>
      <c r="E237" s="3324">
        <v>5000071</v>
      </c>
      <c r="F237" s="3325" t="s">
        <v>595</v>
      </c>
      <c r="G237" s="3326"/>
      <c r="H237" s="3326">
        <v>43961</v>
      </c>
      <c r="I237" s="3266" t="s">
        <v>3498</v>
      </c>
      <c r="J237" s="3303" t="s">
        <v>596</v>
      </c>
      <c r="K237" s="3235">
        <f>+K238</f>
        <v>12</v>
      </c>
      <c r="L237" s="3235">
        <f t="shared" ref="L237:P237" si="53">+L238</f>
        <v>3</v>
      </c>
      <c r="M237" s="3235">
        <f t="shared" si="53"/>
        <v>3</v>
      </c>
      <c r="N237" s="3235">
        <f t="shared" si="53"/>
        <v>3</v>
      </c>
      <c r="O237" s="3235">
        <f t="shared" si="53"/>
        <v>3</v>
      </c>
      <c r="P237" s="3235">
        <f t="shared" si="53"/>
        <v>8029.4400000000005</v>
      </c>
      <c r="Q237" s="3214"/>
      <c r="R237" s="3214"/>
      <c r="S237" s="3214"/>
      <c r="T237" s="3215"/>
      <c r="U237" s="3198">
        <f t="shared" si="50"/>
        <v>8029.4400000000005</v>
      </c>
      <c r="V237" s="3215"/>
      <c r="W237" s="3201" t="s">
        <v>3439</v>
      </c>
    </row>
    <row r="238" spans="1:24" ht="28.5" customHeight="1" thickBot="1" x14ac:dyDescent="0.25">
      <c r="A238" s="3322"/>
      <c r="B238" s="3323"/>
      <c r="C238" s="3324"/>
      <c r="D238" s="3325"/>
      <c r="E238" s="3324"/>
      <c r="F238" s="3325"/>
      <c r="G238" s="3326"/>
      <c r="H238" s="3326"/>
      <c r="I238" s="3216" t="s">
        <v>3499</v>
      </c>
      <c r="J238" s="3303"/>
      <c r="K238" s="3220">
        <f>+L238+M238+N238+O238</f>
        <v>12</v>
      </c>
      <c r="L238" s="3220">
        <v>3</v>
      </c>
      <c r="M238" s="3220">
        <v>3</v>
      </c>
      <c r="N238" s="3220">
        <v>3</v>
      </c>
      <c r="O238" s="3220">
        <v>3</v>
      </c>
      <c r="P238" s="3207">
        <v>8029.4400000000005</v>
      </c>
      <c r="Q238" s="3219"/>
      <c r="R238" s="3219"/>
      <c r="S238" s="3219"/>
      <c r="T238" s="3210"/>
      <c r="U238" s="3198">
        <f t="shared" si="50"/>
        <v>8029.4400000000005</v>
      </c>
      <c r="V238" s="3210"/>
      <c r="W238" s="3201" t="s">
        <v>3439</v>
      </c>
    </row>
    <row r="239" spans="1:24" ht="19.5" customHeight="1" thickBot="1" x14ac:dyDescent="0.25">
      <c r="A239" s="3338" t="s">
        <v>607</v>
      </c>
      <c r="B239" s="3338"/>
      <c r="C239" s="3338"/>
      <c r="D239" s="3338"/>
      <c r="E239" s="3338"/>
      <c r="F239" s="3338"/>
      <c r="G239" s="3338"/>
      <c r="H239" s="3338"/>
      <c r="I239" s="3338"/>
      <c r="J239" s="3332"/>
      <c r="K239" s="3332"/>
      <c r="L239" s="3332"/>
      <c r="M239" s="3332"/>
      <c r="N239" s="3332"/>
      <c r="O239" s="3332"/>
      <c r="P239" s="3333"/>
      <c r="Q239" s="3333"/>
      <c r="R239" s="3333"/>
      <c r="S239" s="3333"/>
      <c r="T239" s="3332"/>
      <c r="U239" s="3333"/>
      <c r="V239" s="3332"/>
      <c r="W239" s="3201" t="s">
        <v>3439</v>
      </c>
    </row>
    <row r="240" spans="1:24" s="3202" customFormat="1" ht="18.75" customHeight="1" thickBot="1" x14ac:dyDescent="0.25">
      <c r="A240" s="3322" t="s">
        <v>377</v>
      </c>
      <c r="B240" s="3323" t="s">
        <v>608</v>
      </c>
      <c r="C240" s="3324">
        <v>3000612</v>
      </c>
      <c r="D240" s="3238" t="s">
        <v>3500</v>
      </c>
      <c r="E240" s="3324">
        <v>5004436</v>
      </c>
      <c r="F240" s="3339" t="s">
        <v>610</v>
      </c>
      <c r="G240" s="3326"/>
      <c r="H240" s="3326">
        <v>43962</v>
      </c>
      <c r="I240" s="3266" t="s">
        <v>610</v>
      </c>
      <c r="J240" s="3326" t="s">
        <v>611</v>
      </c>
      <c r="K240" s="3235">
        <f>+L240+M240+N240+O240</f>
        <v>19839</v>
      </c>
      <c r="L240" s="3235">
        <f>+L241</f>
        <v>4959</v>
      </c>
      <c r="M240" s="3235">
        <f>+M241</f>
        <v>4960</v>
      </c>
      <c r="N240" s="3235">
        <f>+N241</f>
        <v>4960</v>
      </c>
      <c r="O240" s="3235">
        <f>+O241</f>
        <v>4960</v>
      </c>
      <c r="P240" s="3260">
        <f>+P241+P242</f>
        <v>472331.2699999999</v>
      </c>
      <c r="Q240" s="3235">
        <f>+Q241</f>
        <v>13760</v>
      </c>
      <c r="R240" s="3214"/>
      <c r="S240" s="3214"/>
      <c r="T240" s="3215"/>
      <c r="U240" s="3198">
        <f t="shared" ref="U240:U278" si="54">+P240-Q240-R240-S240-T240</f>
        <v>458571.2699999999</v>
      </c>
      <c r="V240" s="3215"/>
      <c r="W240" s="3201" t="s">
        <v>3439</v>
      </c>
    </row>
    <row r="241" spans="1:24" ht="33" customHeight="1" thickBot="1" x14ac:dyDescent="0.25">
      <c r="A241" s="3322"/>
      <c r="B241" s="3323"/>
      <c r="C241" s="3324"/>
      <c r="D241" s="3238"/>
      <c r="E241" s="3324"/>
      <c r="F241" s="3339"/>
      <c r="G241" s="3326"/>
      <c r="H241" s="3326"/>
      <c r="I241" s="3216" t="s">
        <v>613</v>
      </c>
      <c r="J241" s="3326"/>
      <c r="K241" s="3220">
        <f>+L241+M241+N241+O241</f>
        <v>19839</v>
      </c>
      <c r="L241" s="3220">
        <v>4959</v>
      </c>
      <c r="M241" s="3220">
        <v>4960</v>
      </c>
      <c r="N241" s="3220">
        <v>4960</v>
      </c>
      <c r="O241" s="3220">
        <v>4960</v>
      </c>
      <c r="P241" s="3207">
        <v>419526.11999999988</v>
      </c>
      <c r="Q241" s="3219">
        <v>13760</v>
      </c>
      <c r="R241" s="3219"/>
      <c r="S241" s="3219"/>
      <c r="T241" s="3210"/>
      <c r="U241" s="3198">
        <f t="shared" si="54"/>
        <v>405766.11999999988</v>
      </c>
      <c r="V241" s="3210"/>
      <c r="W241" s="3201" t="s">
        <v>3439</v>
      </c>
    </row>
    <row r="242" spans="1:24" ht="33" customHeight="1" thickBot="1" x14ac:dyDescent="0.25">
      <c r="A242" s="3322"/>
      <c r="B242" s="3323"/>
      <c r="C242" s="3324"/>
      <c r="D242" s="3238"/>
      <c r="E242" s="3324"/>
      <c r="F242" s="3339"/>
      <c r="G242" s="3326"/>
      <c r="H242" s="3326"/>
      <c r="I242" s="3216" t="s">
        <v>3501</v>
      </c>
      <c r="J242" s="3326"/>
      <c r="K242" s="3220">
        <f>+L242+M242+N242+O242</f>
        <v>1666</v>
      </c>
      <c r="L242" s="3220">
        <v>416</v>
      </c>
      <c r="M242" s="3220">
        <v>416</v>
      </c>
      <c r="N242" s="3220">
        <v>417</v>
      </c>
      <c r="O242" s="3220">
        <v>417</v>
      </c>
      <c r="P242" s="3207">
        <v>52805.15</v>
      </c>
      <c r="Q242" s="3219"/>
      <c r="R242" s="3219"/>
      <c r="S242" s="3219"/>
      <c r="T242" s="3210"/>
      <c r="U242" s="3198">
        <f t="shared" si="54"/>
        <v>52805.15</v>
      </c>
      <c r="V242" s="3210"/>
      <c r="W242" s="3201" t="s">
        <v>3439</v>
      </c>
    </row>
    <row r="243" spans="1:24" s="3202" customFormat="1" ht="25.5" customHeight="1" thickBot="1" x14ac:dyDescent="0.25">
      <c r="A243" s="3322"/>
      <c r="B243" s="3323"/>
      <c r="C243" s="3324">
        <v>3000613</v>
      </c>
      <c r="D243" s="3325" t="s">
        <v>616</v>
      </c>
      <c r="E243" s="3324">
        <v>500437</v>
      </c>
      <c r="F243" s="3325" t="s">
        <v>616</v>
      </c>
      <c r="G243" s="3326"/>
      <c r="H243" s="3326">
        <v>43963</v>
      </c>
      <c r="I243" s="3266" t="s">
        <v>616</v>
      </c>
      <c r="J243" s="3340" t="s">
        <v>596</v>
      </c>
      <c r="K243" s="3235">
        <f>+K244</f>
        <v>543</v>
      </c>
      <c r="L243" s="3235">
        <f t="shared" ref="L243:O243" si="55">+L244</f>
        <v>136</v>
      </c>
      <c r="M243" s="3235">
        <f t="shared" si="55"/>
        <v>135</v>
      </c>
      <c r="N243" s="3235">
        <f t="shared" si="55"/>
        <v>136</v>
      </c>
      <c r="O243" s="3235">
        <f t="shared" si="55"/>
        <v>136</v>
      </c>
      <c r="P243" s="3260">
        <f>+P244+P245</f>
        <v>227657.52</v>
      </c>
      <c r="Q243" s="3235">
        <f>+Q244+Q245</f>
        <v>5000</v>
      </c>
      <c r="R243" s="3214"/>
      <c r="S243" s="3214"/>
      <c r="T243" s="3215"/>
      <c r="U243" s="3198">
        <f t="shared" si="54"/>
        <v>222657.52</v>
      </c>
      <c r="V243" s="3215"/>
      <c r="W243" s="3201" t="s">
        <v>3439</v>
      </c>
    </row>
    <row r="244" spans="1:24" ht="21" customHeight="1" thickBot="1" x14ac:dyDescent="0.25">
      <c r="A244" s="3322"/>
      <c r="B244" s="3323"/>
      <c r="C244" s="3324"/>
      <c r="D244" s="3325"/>
      <c r="E244" s="3324"/>
      <c r="F244" s="3325"/>
      <c r="G244" s="3326"/>
      <c r="H244" s="3326"/>
      <c r="I244" s="3216" t="s">
        <v>618</v>
      </c>
      <c r="J244" s="3340"/>
      <c r="K244" s="3220">
        <f t="shared" ref="K244:K255" si="56">+L244+M244+N244+O244</f>
        <v>543</v>
      </c>
      <c r="L244" s="3220">
        <v>136</v>
      </c>
      <c r="M244" s="3220">
        <v>135</v>
      </c>
      <c r="N244" s="3220">
        <v>136</v>
      </c>
      <c r="O244" s="3220">
        <v>136</v>
      </c>
      <c r="P244" s="3207">
        <v>225414.72</v>
      </c>
      <c r="Q244" s="3219">
        <v>2500</v>
      </c>
      <c r="R244" s="3219"/>
      <c r="S244" s="3219"/>
      <c r="T244" s="3210"/>
      <c r="U244" s="3198">
        <f t="shared" si="54"/>
        <v>222914.72</v>
      </c>
      <c r="V244" s="3210"/>
      <c r="W244" s="3201" t="s">
        <v>3439</v>
      </c>
    </row>
    <row r="245" spans="1:24" ht="21" customHeight="1" thickBot="1" x14ac:dyDescent="0.25">
      <c r="A245" s="3322"/>
      <c r="B245" s="3323"/>
      <c r="C245" s="3324"/>
      <c r="D245" s="3325"/>
      <c r="E245" s="3324"/>
      <c r="F245" s="3325"/>
      <c r="G245" s="3326"/>
      <c r="H245" s="3326"/>
      <c r="I245" s="3216" t="s">
        <v>620</v>
      </c>
      <c r="J245" s="3340"/>
      <c r="K245" s="3220">
        <f t="shared" si="56"/>
        <v>205</v>
      </c>
      <c r="L245" s="3220">
        <v>51</v>
      </c>
      <c r="M245" s="3220">
        <v>51</v>
      </c>
      <c r="N245" s="3220">
        <v>51</v>
      </c>
      <c r="O245" s="3220">
        <v>52</v>
      </c>
      <c r="P245" s="3207">
        <v>2242.8000000000002</v>
      </c>
      <c r="Q245" s="3219">
        <v>2500</v>
      </c>
      <c r="R245" s="3219"/>
      <c r="S245" s="3219"/>
      <c r="T245" s="3210"/>
      <c r="U245" s="3198">
        <f t="shared" si="54"/>
        <v>-257.19999999999982</v>
      </c>
      <c r="V245" s="3210"/>
      <c r="W245" s="3201" t="s">
        <v>3439</v>
      </c>
    </row>
    <row r="246" spans="1:24" s="3202" customFormat="1" ht="16.5" customHeight="1" thickBot="1" x14ac:dyDescent="0.25">
      <c r="A246" s="3322"/>
      <c r="B246" s="3323"/>
      <c r="C246" s="3324">
        <v>3000614</v>
      </c>
      <c r="D246" s="3325" t="s">
        <v>621</v>
      </c>
      <c r="E246" s="3324">
        <v>5004438</v>
      </c>
      <c r="F246" s="3325" t="s">
        <v>622</v>
      </c>
      <c r="G246" s="3326"/>
      <c r="H246" s="3326">
        <v>43964</v>
      </c>
      <c r="I246" s="3266" t="s">
        <v>622</v>
      </c>
      <c r="J246" s="3340" t="s">
        <v>623</v>
      </c>
      <c r="K246" s="3235">
        <f>+L246+M246+N246+O246</f>
        <v>192</v>
      </c>
      <c r="L246" s="3235">
        <f>+L247+L248+L249</f>
        <v>48</v>
      </c>
      <c r="M246" s="3235">
        <f>+M247+M248+M249</f>
        <v>48</v>
      </c>
      <c r="N246" s="3235">
        <f>+N247+N248+N249</f>
        <v>48</v>
      </c>
      <c r="O246" s="3235">
        <f>+O247+O248+O249</f>
        <v>48</v>
      </c>
      <c r="P246" s="3214"/>
      <c r="Q246" s="3235">
        <f>+Q247+Q248+Q249</f>
        <v>127894</v>
      </c>
      <c r="R246" s="3214"/>
      <c r="S246" s="3214"/>
      <c r="T246" s="3215"/>
      <c r="U246" s="3198">
        <f t="shared" si="54"/>
        <v>-127894</v>
      </c>
      <c r="V246" s="3215"/>
      <c r="W246" s="3201" t="s">
        <v>3439</v>
      </c>
    </row>
    <row r="247" spans="1:24" ht="21.75" customHeight="1" thickBot="1" x14ac:dyDescent="0.25">
      <c r="A247" s="3322"/>
      <c r="B247" s="3323"/>
      <c r="C247" s="3324"/>
      <c r="D247" s="3325"/>
      <c r="E247" s="3324"/>
      <c r="F247" s="3325"/>
      <c r="G247" s="3326"/>
      <c r="H247" s="3326"/>
      <c r="I247" s="3216" t="s">
        <v>625</v>
      </c>
      <c r="J247" s="3340"/>
      <c r="K247" s="3220">
        <f t="shared" si="56"/>
        <v>144</v>
      </c>
      <c r="L247" s="3220">
        <v>36</v>
      </c>
      <c r="M247" s="3220">
        <v>36</v>
      </c>
      <c r="N247" s="3220">
        <v>36</v>
      </c>
      <c r="O247" s="3220">
        <v>36</v>
      </c>
      <c r="P247" s="3207">
        <v>88330.210000000021</v>
      </c>
      <c r="Q247" s="3219">
        <v>42631</v>
      </c>
      <c r="R247" s="3219"/>
      <c r="S247" s="3219"/>
      <c r="T247" s="3210"/>
      <c r="U247" s="3198">
        <f t="shared" si="54"/>
        <v>45699.210000000021</v>
      </c>
      <c r="V247" s="3210"/>
      <c r="W247" s="3201" t="s">
        <v>3439</v>
      </c>
    </row>
    <row r="248" spans="1:24" ht="21.75" customHeight="1" thickBot="1" x14ac:dyDescent="0.25">
      <c r="A248" s="3322"/>
      <c r="B248" s="3323"/>
      <c r="C248" s="3324"/>
      <c r="D248" s="3325"/>
      <c r="E248" s="3324"/>
      <c r="F248" s="3325"/>
      <c r="G248" s="3326"/>
      <c r="H248" s="3326"/>
      <c r="I248" s="3216" t="s">
        <v>627</v>
      </c>
      <c r="J248" s="3340"/>
      <c r="K248" s="3220">
        <f t="shared" si="56"/>
        <v>48</v>
      </c>
      <c r="L248" s="3220">
        <v>12</v>
      </c>
      <c r="M248" s="3220">
        <v>12</v>
      </c>
      <c r="N248" s="3220">
        <v>12</v>
      </c>
      <c r="O248" s="3220">
        <v>12</v>
      </c>
      <c r="P248" s="3207">
        <v>3594.3199999999988</v>
      </c>
      <c r="Q248" s="3219">
        <v>85263</v>
      </c>
      <c r="R248" s="3219"/>
      <c r="S248" s="3219"/>
      <c r="T248" s="3210"/>
      <c r="U248" s="3198">
        <f t="shared" si="54"/>
        <v>-81668.680000000008</v>
      </c>
      <c r="V248" s="3210"/>
      <c r="W248" s="3201" t="s">
        <v>3439</v>
      </c>
    </row>
    <row r="249" spans="1:24" ht="21.75" customHeight="1" thickBot="1" x14ac:dyDescent="0.25">
      <c r="A249" s="3322"/>
      <c r="B249" s="3323"/>
      <c r="C249" s="3324"/>
      <c r="D249" s="3325"/>
      <c r="E249" s="3324"/>
      <c r="F249" s="3325"/>
      <c r="G249" s="3326"/>
      <c r="H249" s="3326"/>
      <c r="I249" s="3216" t="s">
        <v>629</v>
      </c>
      <c r="J249" s="3340"/>
      <c r="K249" s="3220">
        <f t="shared" si="56"/>
        <v>0</v>
      </c>
      <c r="L249" s="3220"/>
      <c r="M249" s="3220"/>
      <c r="N249" s="3220"/>
      <c r="O249" s="3220"/>
      <c r="P249" s="3219"/>
      <c r="Q249" s="3219"/>
      <c r="R249" s="3219"/>
      <c r="S249" s="3219"/>
      <c r="T249" s="3210"/>
      <c r="U249" s="3198">
        <f t="shared" si="54"/>
        <v>0</v>
      </c>
      <c r="V249" s="3210"/>
      <c r="W249" s="3201" t="s">
        <v>3439</v>
      </c>
    </row>
    <row r="250" spans="1:24" s="3202" customFormat="1" ht="39" customHeight="1" thickBot="1" x14ac:dyDescent="0.25">
      <c r="A250" s="3322"/>
      <c r="B250" s="3323"/>
      <c r="C250" s="3324">
        <v>3043965</v>
      </c>
      <c r="D250" s="3238" t="s">
        <v>630</v>
      </c>
      <c r="E250" s="3324">
        <v>5000075</v>
      </c>
      <c r="F250" s="3325" t="s">
        <v>631</v>
      </c>
      <c r="G250" s="3326"/>
      <c r="H250" s="3326">
        <v>43965</v>
      </c>
      <c r="I250" s="3266" t="s">
        <v>631</v>
      </c>
      <c r="J250" s="3303" t="s">
        <v>596</v>
      </c>
      <c r="K250" s="3235">
        <f>+K251</f>
        <v>171</v>
      </c>
      <c r="L250" s="3235">
        <f>+L251</f>
        <v>43</v>
      </c>
      <c r="M250" s="3235">
        <f t="shared" ref="M250:Q250" si="57">+M251</f>
        <v>42</v>
      </c>
      <c r="N250" s="3235">
        <f t="shared" si="57"/>
        <v>43</v>
      </c>
      <c r="O250" s="3235">
        <f t="shared" si="57"/>
        <v>43</v>
      </c>
      <c r="P250" s="3341">
        <f>+P252+P254+P255</f>
        <v>399147.82999999996</v>
      </c>
      <c r="Q250" s="3235">
        <f t="shared" si="57"/>
        <v>0</v>
      </c>
      <c r="R250" s="3214"/>
      <c r="S250" s="3214"/>
      <c r="T250" s="3215"/>
      <c r="U250" s="3198">
        <f t="shared" si="54"/>
        <v>399147.82999999996</v>
      </c>
      <c r="V250" s="3215"/>
      <c r="W250" s="3201" t="s">
        <v>3439</v>
      </c>
      <c r="X250" s="3202">
        <f>127894/3</f>
        <v>42631.333333333336</v>
      </c>
    </row>
    <row r="251" spans="1:24" ht="22.5" customHeight="1" thickBot="1" x14ac:dyDescent="0.25">
      <c r="A251" s="3322"/>
      <c r="B251" s="3323"/>
      <c r="C251" s="3324"/>
      <c r="D251" s="3238"/>
      <c r="E251" s="3324"/>
      <c r="F251" s="3325"/>
      <c r="G251" s="3326"/>
      <c r="H251" s="3326"/>
      <c r="I251" s="3216" t="s">
        <v>633</v>
      </c>
      <c r="J251" s="3303"/>
      <c r="K251" s="3220">
        <f>+L251+M251+N251+O251</f>
        <v>171</v>
      </c>
      <c r="L251" s="3220">
        <v>43</v>
      </c>
      <c r="M251" s="3220">
        <v>42</v>
      </c>
      <c r="N251" s="3220">
        <v>43</v>
      </c>
      <c r="O251" s="3220">
        <v>43</v>
      </c>
      <c r="P251" s="3207"/>
      <c r="Q251" s="3219"/>
      <c r="R251" s="3219"/>
      <c r="S251" s="3219"/>
      <c r="T251" s="3210"/>
      <c r="U251" s="3198">
        <f t="shared" si="54"/>
        <v>0</v>
      </c>
      <c r="V251" s="3210"/>
      <c r="W251" s="3201" t="s">
        <v>3439</v>
      </c>
    </row>
    <row r="252" spans="1:24" ht="22.5" customHeight="1" thickBot="1" x14ac:dyDescent="0.25">
      <c r="A252" s="3322"/>
      <c r="B252" s="3323"/>
      <c r="C252" s="3324"/>
      <c r="D252" s="3238"/>
      <c r="E252" s="3324"/>
      <c r="F252" s="3325"/>
      <c r="G252" s="3326"/>
      <c r="H252" s="3326"/>
      <c r="I252" s="3216" t="s">
        <v>2197</v>
      </c>
      <c r="J252" s="3303"/>
      <c r="K252" s="3220">
        <f t="shared" si="56"/>
        <v>0</v>
      </c>
      <c r="L252" s="3220"/>
      <c r="M252" s="3220"/>
      <c r="N252" s="3220"/>
      <c r="O252" s="3220"/>
      <c r="P252" s="3207">
        <v>99911.669999999984</v>
      </c>
      <c r="Q252" s="3219"/>
      <c r="R252" s="3219"/>
      <c r="S252" s="3219"/>
      <c r="T252" s="3210"/>
      <c r="U252" s="3198">
        <f t="shared" si="54"/>
        <v>99911.669999999984</v>
      </c>
      <c r="V252" s="3210"/>
      <c r="W252" s="3201" t="s">
        <v>3439</v>
      </c>
    </row>
    <row r="253" spans="1:24" ht="22.5" customHeight="1" thickBot="1" x14ac:dyDescent="0.25">
      <c r="A253" s="3322"/>
      <c r="B253" s="3323"/>
      <c r="C253" s="3324"/>
      <c r="D253" s="3238"/>
      <c r="E253" s="3324"/>
      <c r="F253" s="3325"/>
      <c r="G253" s="3326"/>
      <c r="H253" s="3326"/>
      <c r="I253" s="3216" t="s">
        <v>635</v>
      </c>
      <c r="J253" s="3303"/>
      <c r="K253" s="3220">
        <f t="shared" si="56"/>
        <v>0</v>
      </c>
      <c r="L253" s="3220"/>
      <c r="M253" s="3220"/>
      <c r="N253" s="3220"/>
      <c r="O253" s="3220"/>
      <c r="P253" s="3219"/>
      <c r="Q253" s="3219"/>
      <c r="R253" s="3219"/>
      <c r="S253" s="3219"/>
      <c r="T253" s="3210"/>
      <c r="U253" s="3198">
        <f t="shared" si="54"/>
        <v>0</v>
      </c>
      <c r="V253" s="3210"/>
      <c r="W253" s="3201" t="s">
        <v>3439</v>
      </c>
    </row>
    <row r="254" spans="1:24" ht="22.5" customHeight="1" thickBot="1" x14ac:dyDescent="0.25">
      <c r="A254" s="3322"/>
      <c r="B254" s="3323"/>
      <c r="C254" s="3324"/>
      <c r="D254" s="3238"/>
      <c r="E254" s="3324"/>
      <c r="F254" s="3325"/>
      <c r="G254" s="3326"/>
      <c r="H254" s="3326"/>
      <c r="I254" s="3216" t="s">
        <v>636</v>
      </c>
      <c r="J254" s="3303"/>
      <c r="K254" s="3220">
        <f t="shared" si="56"/>
        <v>15</v>
      </c>
      <c r="L254" s="3220">
        <v>4</v>
      </c>
      <c r="M254" s="3220">
        <v>3</v>
      </c>
      <c r="N254" s="3220">
        <v>4</v>
      </c>
      <c r="O254" s="3220">
        <v>4</v>
      </c>
      <c r="P254" s="3207">
        <v>292144.8</v>
      </c>
      <c r="Q254" s="3219"/>
      <c r="R254" s="3219"/>
      <c r="S254" s="3219"/>
      <c r="T254" s="3210"/>
      <c r="U254" s="3198">
        <f t="shared" si="54"/>
        <v>292144.8</v>
      </c>
      <c r="V254" s="3210"/>
      <c r="W254" s="3201" t="s">
        <v>3439</v>
      </c>
    </row>
    <row r="255" spans="1:24" ht="28.5" customHeight="1" thickBot="1" x14ac:dyDescent="0.25">
      <c r="A255" s="3322"/>
      <c r="B255" s="3323"/>
      <c r="C255" s="3324"/>
      <c r="D255" s="3238"/>
      <c r="E255" s="3324"/>
      <c r="F255" s="3325"/>
      <c r="G255" s="3326"/>
      <c r="H255" s="3326"/>
      <c r="I255" s="3216" t="s">
        <v>637</v>
      </c>
      <c r="J255" s="3303"/>
      <c r="K255" s="3220">
        <f t="shared" si="56"/>
        <v>6</v>
      </c>
      <c r="L255" s="3220">
        <v>2</v>
      </c>
      <c r="M255" s="3220">
        <v>1</v>
      </c>
      <c r="N255" s="3220">
        <v>2</v>
      </c>
      <c r="O255" s="3220">
        <v>1</v>
      </c>
      <c r="P255" s="3207">
        <v>7091.3600000000006</v>
      </c>
      <c r="Q255" s="3219"/>
      <c r="R255" s="3219"/>
      <c r="S255" s="3219"/>
      <c r="T255" s="3210"/>
      <c r="U255" s="3198">
        <f t="shared" si="54"/>
        <v>7091.3600000000006</v>
      </c>
      <c r="V255" s="3210"/>
      <c r="W255" s="3201" t="s">
        <v>3439</v>
      </c>
    </row>
    <row r="256" spans="1:24" ht="18.75" customHeight="1" thickBot="1" x14ac:dyDescent="0.25">
      <c r="A256" s="3331" t="s">
        <v>662</v>
      </c>
      <c r="B256" s="3331"/>
      <c r="C256" s="3331"/>
      <c r="D256" s="3331"/>
      <c r="E256" s="3331"/>
      <c r="F256" s="3331"/>
      <c r="G256" s="3331"/>
      <c r="H256" s="3331"/>
      <c r="I256" s="3331"/>
      <c r="J256" s="3332"/>
      <c r="K256" s="3332"/>
      <c r="L256" s="3332"/>
      <c r="M256" s="3332"/>
      <c r="N256" s="3332"/>
      <c r="O256" s="3332"/>
      <c r="P256" s="3333"/>
      <c r="Q256" s="3333"/>
      <c r="R256" s="3333"/>
      <c r="S256" s="3333"/>
      <c r="T256" s="3332"/>
      <c r="U256" s="3333"/>
      <c r="V256" s="3332"/>
      <c r="W256" s="3201" t="s">
        <v>3439</v>
      </c>
    </row>
    <row r="257" spans="1:24" s="3202" customFormat="1" ht="33" customHeight="1" thickBot="1" x14ac:dyDescent="0.25">
      <c r="A257" s="3322" t="s">
        <v>663</v>
      </c>
      <c r="B257" s="3323" t="s">
        <v>664</v>
      </c>
      <c r="C257" s="3324">
        <v>3043968</v>
      </c>
      <c r="D257" s="3342" t="s">
        <v>665</v>
      </c>
      <c r="E257" s="3234">
        <v>5000078</v>
      </c>
      <c r="F257" s="3343" t="s">
        <v>667</v>
      </c>
      <c r="G257" s="3344"/>
      <c r="H257" s="3345">
        <v>43968</v>
      </c>
      <c r="I257" s="3266" t="s">
        <v>667</v>
      </c>
      <c r="J257" s="3327" t="s">
        <v>669</v>
      </c>
      <c r="K257" s="3235">
        <f>+K258</f>
        <v>8713</v>
      </c>
      <c r="L257" s="3235">
        <f t="shared" ref="L257:P257" si="58">+L258</f>
        <v>2178</v>
      </c>
      <c r="M257" s="3235">
        <f t="shared" si="58"/>
        <v>2178</v>
      </c>
      <c r="N257" s="3235">
        <f t="shared" si="58"/>
        <v>2178</v>
      </c>
      <c r="O257" s="3235">
        <f t="shared" si="58"/>
        <v>2179</v>
      </c>
      <c r="P257" s="3235">
        <f t="shared" si="58"/>
        <v>222893.84000000003</v>
      </c>
      <c r="Q257" s="3214"/>
      <c r="R257" s="3214"/>
      <c r="S257" s="3214"/>
      <c r="T257" s="3215"/>
      <c r="U257" s="3198">
        <f t="shared" si="54"/>
        <v>222893.84000000003</v>
      </c>
      <c r="V257" s="3215"/>
      <c r="W257" s="3201" t="s">
        <v>3439</v>
      </c>
    </row>
    <row r="258" spans="1:24" ht="36" customHeight="1" thickBot="1" x14ac:dyDescent="0.25">
      <c r="A258" s="3322"/>
      <c r="B258" s="3323"/>
      <c r="C258" s="3324"/>
      <c r="D258" s="3342"/>
      <c r="E258" s="3234"/>
      <c r="F258" s="3343"/>
      <c r="G258" s="3344"/>
      <c r="H258" s="3345"/>
      <c r="I258" s="3216" t="s">
        <v>670</v>
      </c>
      <c r="J258" s="3327"/>
      <c r="K258" s="3220">
        <v>8713</v>
      </c>
      <c r="L258" s="3220">
        <v>2178</v>
      </c>
      <c r="M258" s="3220">
        <v>2178</v>
      </c>
      <c r="N258" s="3220">
        <v>2178</v>
      </c>
      <c r="O258" s="3220">
        <v>2179</v>
      </c>
      <c r="P258" s="3207">
        <v>222893.84000000003</v>
      </c>
      <c r="Q258" s="3219"/>
      <c r="R258" s="3219"/>
      <c r="S258" s="3219"/>
      <c r="T258" s="3210"/>
      <c r="U258" s="3198">
        <f t="shared" si="54"/>
        <v>222893.84000000003</v>
      </c>
      <c r="V258" s="3210"/>
      <c r="W258" s="3201" t="s">
        <v>3439</v>
      </c>
    </row>
    <row r="259" spans="1:24" s="3202" customFormat="1" ht="33" customHeight="1" thickBot="1" x14ac:dyDescent="0.25">
      <c r="A259" s="3322"/>
      <c r="B259" s="3323"/>
      <c r="C259" s="3324">
        <v>3043969</v>
      </c>
      <c r="D259" s="3325" t="s">
        <v>671</v>
      </c>
      <c r="E259" s="3234">
        <v>5000079</v>
      </c>
      <c r="F259" s="3343" t="s">
        <v>672</v>
      </c>
      <c r="G259" s="3344">
        <v>176</v>
      </c>
      <c r="H259" s="3344">
        <v>43969</v>
      </c>
      <c r="I259" s="3266" t="s">
        <v>672</v>
      </c>
      <c r="J259" s="3334" t="s">
        <v>611</v>
      </c>
      <c r="K259" s="3235">
        <f>+L259+M259+N259+O259</f>
        <v>1524</v>
      </c>
      <c r="L259" s="3235">
        <f t="shared" ref="L259:P259" si="59">+L260</f>
        <v>381</v>
      </c>
      <c r="M259" s="3235">
        <f t="shared" si="59"/>
        <v>381</v>
      </c>
      <c r="N259" s="3235">
        <f t="shared" si="59"/>
        <v>381</v>
      </c>
      <c r="O259" s="3235">
        <f t="shared" si="59"/>
        <v>381</v>
      </c>
      <c r="P259" s="3235">
        <f t="shared" si="59"/>
        <v>10545.52</v>
      </c>
      <c r="Q259" s="3214"/>
      <c r="R259" s="3214"/>
      <c r="S259" s="3214"/>
      <c r="T259" s="3215"/>
      <c r="U259" s="3198">
        <f t="shared" si="54"/>
        <v>10545.52</v>
      </c>
      <c r="V259" s="3215"/>
      <c r="W259" s="3201" t="s">
        <v>3439</v>
      </c>
    </row>
    <row r="260" spans="1:24" ht="25.5" thickBot="1" x14ac:dyDescent="0.25">
      <c r="A260" s="3322"/>
      <c r="B260" s="3323"/>
      <c r="C260" s="3324"/>
      <c r="D260" s="3325"/>
      <c r="E260" s="3234"/>
      <c r="F260" s="3343"/>
      <c r="G260" s="3344"/>
      <c r="H260" s="3344"/>
      <c r="I260" s="3216" t="s">
        <v>678</v>
      </c>
      <c r="J260" s="3334"/>
      <c r="K260" s="3220">
        <f>+L260+M260+N260+O260</f>
        <v>1524</v>
      </c>
      <c r="L260" s="3220">
        <v>381</v>
      </c>
      <c r="M260" s="3220">
        <v>381</v>
      </c>
      <c r="N260" s="3220">
        <v>381</v>
      </c>
      <c r="O260" s="3220">
        <v>381</v>
      </c>
      <c r="P260" s="3207">
        <v>10545.52</v>
      </c>
      <c r="Q260" s="3219"/>
      <c r="R260" s="3219"/>
      <c r="S260" s="3219"/>
      <c r="T260" s="3210"/>
      <c r="U260" s="3198">
        <f t="shared" si="54"/>
        <v>10545.52</v>
      </c>
      <c r="V260" s="3210"/>
      <c r="W260" s="3201" t="s">
        <v>3439</v>
      </c>
    </row>
    <row r="261" spans="1:24" s="3202" customFormat="1" ht="27" customHeight="1" thickBot="1" x14ac:dyDescent="0.25">
      <c r="A261" s="3322" t="s">
        <v>679</v>
      </c>
      <c r="B261" s="3323" t="s">
        <v>680</v>
      </c>
      <c r="C261" s="3324">
        <v>3043970</v>
      </c>
      <c r="D261" s="3325" t="s">
        <v>681</v>
      </c>
      <c r="E261" s="3234">
        <v>5000080</v>
      </c>
      <c r="F261" s="3346" t="s">
        <v>682</v>
      </c>
      <c r="G261" s="3344"/>
      <c r="H261" s="3345">
        <v>43970</v>
      </c>
      <c r="I261" s="3266" t="s">
        <v>682</v>
      </c>
      <c r="J261" s="3334" t="s">
        <v>669</v>
      </c>
      <c r="K261" s="3235">
        <f>+K262</f>
        <v>6</v>
      </c>
      <c r="L261" s="3235">
        <f t="shared" ref="L261:O261" si="60">+L262</f>
        <v>1</v>
      </c>
      <c r="M261" s="3235">
        <f t="shared" si="60"/>
        <v>1</v>
      </c>
      <c r="N261" s="3235">
        <f t="shared" si="60"/>
        <v>2</v>
      </c>
      <c r="O261" s="3235">
        <f t="shared" si="60"/>
        <v>2</v>
      </c>
      <c r="P261" s="3221">
        <f>+P262+P263</f>
        <v>12894.08</v>
      </c>
      <c r="Q261" s="3214"/>
      <c r="R261" s="3214"/>
      <c r="S261" s="3214"/>
      <c r="T261" s="3215"/>
      <c r="U261" s="3198">
        <f t="shared" si="54"/>
        <v>12894.08</v>
      </c>
      <c r="V261" s="3215"/>
      <c r="W261" s="3201" t="s">
        <v>3439</v>
      </c>
    </row>
    <row r="262" spans="1:24" ht="27.75" customHeight="1" thickBot="1" x14ac:dyDescent="0.25">
      <c r="A262" s="3322"/>
      <c r="B262" s="3323"/>
      <c r="C262" s="3324"/>
      <c r="D262" s="3325"/>
      <c r="E262" s="3234"/>
      <c r="F262" s="3346"/>
      <c r="G262" s="3344"/>
      <c r="H262" s="3345"/>
      <c r="I262" s="3216" t="s">
        <v>685</v>
      </c>
      <c r="J262" s="3334"/>
      <c r="K262" s="3220">
        <v>6</v>
      </c>
      <c r="L262" s="3220">
        <v>1</v>
      </c>
      <c r="M262" s="3220">
        <v>1</v>
      </c>
      <c r="N262" s="3220">
        <v>2</v>
      </c>
      <c r="O262" s="3220">
        <v>2</v>
      </c>
      <c r="P262" s="3207">
        <v>6639.55</v>
      </c>
      <c r="Q262" s="3219"/>
      <c r="R262" s="3219"/>
      <c r="S262" s="3219"/>
      <c r="T262" s="3210"/>
      <c r="U262" s="3198">
        <f t="shared" si="54"/>
        <v>6639.55</v>
      </c>
      <c r="V262" s="3210"/>
      <c r="W262" s="3201" t="s">
        <v>3439</v>
      </c>
    </row>
    <row r="263" spans="1:24" ht="19.5" customHeight="1" thickBot="1" x14ac:dyDescent="0.25">
      <c r="A263" s="3322"/>
      <c r="B263" s="3323"/>
      <c r="C263" s="3324"/>
      <c r="D263" s="3325"/>
      <c r="E263" s="3234"/>
      <c r="F263" s="3346"/>
      <c r="G263" s="3344"/>
      <c r="H263" s="3345"/>
      <c r="I263" s="3216" t="s">
        <v>687</v>
      </c>
      <c r="J263" s="3334"/>
      <c r="K263" s="3220">
        <v>6</v>
      </c>
      <c r="L263" s="3220">
        <v>1</v>
      </c>
      <c r="M263" s="3220">
        <v>1</v>
      </c>
      <c r="N263" s="3220">
        <v>2</v>
      </c>
      <c r="O263" s="3220">
        <v>2</v>
      </c>
      <c r="P263" s="3207">
        <v>6254.53</v>
      </c>
      <c r="Q263" s="3219"/>
      <c r="R263" s="3219"/>
      <c r="S263" s="3219"/>
      <c r="T263" s="3210"/>
      <c r="U263" s="3198">
        <f t="shared" si="54"/>
        <v>6254.53</v>
      </c>
      <c r="V263" s="3210"/>
      <c r="W263" s="3201" t="s">
        <v>3439</v>
      </c>
    </row>
    <row r="264" spans="1:24" ht="35.25" customHeight="1" thickBot="1" x14ac:dyDescent="0.25">
      <c r="A264" s="3322"/>
      <c r="B264" s="3323"/>
      <c r="C264" s="3324">
        <v>3043971</v>
      </c>
      <c r="D264" s="3325" t="s">
        <v>688</v>
      </c>
      <c r="E264" s="3234">
        <v>5000081</v>
      </c>
      <c r="F264" s="3346" t="s">
        <v>689</v>
      </c>
      <c r="G264" s="3344"/>
      <c r="H264" s="3345">
        <v>43971</v>
      </c>
      <c r="I264" s="3266" t="s">
        <v>689</v>
      </c>
      <c r="J264" s="3327" t="s">
        <v>691</v>
      </c>
      <c r="K264" s="3235">
        <f>+K265+K265</f>
        <v>8</v>
      </c>
      <c r="L264" s="3235">
        <f t="shared" ref="L264:O264" si="61">+L265+L265</f>
        <v>2</v>
      </c>
      <c r="M264" s="3235">
        <f t="shared" si="61"/>
        <v>2</v>
      </c>
      <c r="N264" s="3235">
        <f t="shared" si="61"/>
        <v>2</v>
      </c>
      <c r="O264" s="3235">
        <f t="shared" si="61"/>
        <v>2</v>
      </c>
      <c r="P264" s="3221">
        <f>+P265+P266</f>
        <v>3089.9900000000002</v>
      </c>
      <c r="Q264" s="3214"/>
      <c r="R264" s="3214"/>
      <c r="S264" s="3214"/>
      <c r="T264" s="3215"/>
      <c r="U264" s="3198">
        <f t="shared" si="54"/>
        <v>3089.9900000000002</v>
      </c>
      <c r="V264" s="3215"/>
      <c r="W264" s="3201" t="s">
        <v>3439</v>
      </c>
      <c r="X264" s="3202"/>
    </row>
    <row r="265" spans="1:24" ht="29.25" customHeight="1" thickBot="1" x14ac:dyDescent="0.25">
      <c r="A265" s="3322"/>
      <c r="B265" s="3323"/>
      <c r="C265" s="3324"/>
      <c r="D265" s="3325"/>
      <c r="E265" s="3234"/>
      <c r="F265" s="3346"/>
      <c r="G265" s="3344"/>
      <c r="H265" s="3345"/>
      <c r="I265" s="3216" t="s">
        <v>693</v>
      </c>
      <c r="J265" s="3327"/>
      <c r="K265" s="3220">
        <v>4</v>
      </c>
      <c r="L265" s="3220">
        <v>1</v>
      </c>
      <c r="M265" s="3220">
        <v>1</v>
      </c>
      <c r="N265" s="3220">
        <v>1</v>
      </c>
      <c r="O265" s="3220">
        <v>1</v>
      </c>
      <c r="P265" s="3207">
        <v>756.20999999999992</v>
      </c>
      <c r="Q265" s="3219"/>
      <c r="R265" s="3219"/>
      <c r="S265" s="3219"/>
      <c r="T265" s="3210"/>
      <c r="U265" s="3198">
        <f t="shared" si="54"/>
        <v>756.20999999999992</v>
      </c>
      <c r="V265" s="3210"/>
      <c r="W265" s="3201" t="s">
        <v>3439</v>
      </c>
    </row>
    <row r="266" spans="1:24" ht="30" customHeight="1" thickBot="1" x14ac:dyDescent="0.25">
      <c r="A266" s="3322"/>
      <c r="B266" s="3323"/>
      <c r="C266" s="3324"/>
      <c r="D266" s="3325"/>
      <c r="E266" s="3234"/>
      <c r="F266" s="3346"/>
      <c r="G266" s="3344"/>
      <c r="H266" s="3345"/>
      <c r="I266" s="3216" t="s">
        <v>695</v>
      </c>
      <c r="J266" s="3327"/>
      <c r="K266" s="3220">
        <v>4</v>
      </c>
      <c r="L266" s="3220">
        <v>1</v>
      </c>
      <c r="M266" s="3220">
        <v>1</v>
      </c>
      <c r="N266" s="3220">
        <v>1</v>
      </c>
      <c r="O266" s="3220">
        <v>1</v>
      </c>
      <c r="P266" s="3207">
        <v>2333.7800000000002</v>
      </c>
      <c r="Q266" s="3219"/>
      <c r="R266" s="3219"/>
      <c r="S266" s="3219"/>
      <c r="T266" s="3210"/>
      <c r="U266" s="3198">
        <f t="shared" si="54"/>
        <v>2333.7800000000002</v>
      </c>
      <c r="V266" s="3210"/>
      <c r="W266" s="3201" t="s">
        <v>3439</v>
      </c>
    </row>
    <row r="267" spans="1:24" ht="18.75" customHeight="1" thickBot="1" x14ac:dyDescent="0.25">
      <c r="A267" s="3331" t="s">
        <v>696</v>
      </c>
      <c r="B267" s="3331"/>
      <c r="C267" s="3331"/>
      <c r="D267" s="3331"/>
      <c r="E267" s="3331"/>
      <c r="F267" s="3331"/>
      <c r="G267" s="3331"/>
      <c r="H267" s="3331"/>
      <c r="I267" s="3331"/>
      <c r="J267" s="3331"/>
      <c r="K267" s="3332"/>
      <c r="L267" s="3332"/>
      <c r="M267" s="3332"/>
      <c r="N267" s="3332"/>
      <c r="O267" s="3332"/>
      <c r="P267" s="3333"/>
      <c r="Q267" s="3333"/>
      <c r="R267" s="3333"/>
      <c r="S267" s="3333"/>
      <c r="T267" s="3332"/>
      <c r="U267" s="3333"/>
      <c r="V267" s="3332"/>
      <c r="W267" s="3201" t="s">
        <v>3439</v>
      </c>
    </row>
    <row r="268" spans="1:24" ht="18" customHeight="1" thickBot="1" x14ac:dyDescent="0.25">
      <c r="A268" s="3322"/>
      <c r="B268" s="3323"/>
      <c r="C268" s="3324">
        <v>3043974</v>
      </c>
      <c r="D268" s="3325" t="s">
        <v>3502</v>
      </c>
      <c r="E268" s="3234">
        <v>5000084</v>
      </c>
      <c r="F268" s="3343" t="s">
        <v>717</v>
      </c>
      <c r="G268" s="3344"/>
      <c r="H268" s="3345">
        <v>43974</v>
      </c>
      <c r="I268" s="3266" t="s">
        <v>717</v>
      </c>
      <c r="J268" s="3334" t="s">
        <v>596</v>
      </c>
      <c r="K268" s="3235">
        <f>+L268+M268+N268+O268</f>
        <v>202</v>
      </c>
      <c r="L268" s="3235">
        <f>+L269+L270</f>
        <v>50</v>
      </c>
      <c r="M268" s="3235">
        <f t="shared" ref="M268:O268" si="62">+M269+M270</f>
        <v>50</v>
      </c>
      <c r="N268" s="3235">
        <f t="shared" si="62"/>
        <v>50</v>
      </c>
      <c r="O268" s="3235">
        <f t="shared" si="62"/>
        <v>52</v>
      </c>
      <c r="P268" s="3221">
        <f>+P269+P270+P271+P272+P273+P275+P277+P278</f>
        <v>45610.12</v>
      </c>
      <c r="Q268" s="3235">
        <f>+Q269+Q270+Q275+Q272</f>
        <v>10000</v>
      </c>
      <c r="R268" s="3214"/>
      <c r="S268" s="3214"/>
      <c r="T268" s="3215"/>
      <c r="U268" s="3198">
        <f t="shared" si="54"/>
        <v>35610.120000000003</v>
      </c>
      <c r="V268" s="3215"/>
      <c r="W268" s="3201" t="s">
        <v>3439</v>
      </c>
      <c r="X268" s="3202"/>
    </row>
    <row r="269" spans="1:24" ht="19.5" customHeight="1" thickBot="1" x14ac:dyDescent="0.25">
      <c r="A269" s="3322"/>
      <c r="B269" s="3323"/>
      <c r="C269" s="3324"/>
      <c r="D269" s="3325"/>
      <c r="E269" s="3234"/>
      <c r="F269" s="3343"/>
      <c r="G269" s="3344"/>
      <c r="H269" s="3345"/>
      <c r="I269" s="3216" t="s">
        <v>1946</v>
      </c>
      <c r="J269" s="3334"/>
      <c r="K269" s="3220">
        <f t="shared" ref="K269:K278" si="63">+L269+M269+N269+O269</f>
        <v>192</v>
      </c>
      <c r="L269" s="3220">
        <v>48</v>
      </c>
      <c r="M269" s="3220">
        <v>48</v>
      </c>
      <c r="N269" s="3220">
        <v>48</v>
      </c>
      <c r="O269" s="3220">
        <v>48</v>
      </c>
      <c r="P269" s="3207">
        <v>37190.18</v>
      </c>
      <c r="Q269" s="3219">
        <v>2500</v>
      </c>
      <c r="R269" s="3219"/>
      <c r="S269" s="3219"/>
      <c r="T269" s="3210"/>
      <c r="U269" s="3198">
        <f t="shared" si="54"/>
        <v>34690.18</v>
      </c>
      <c r="V269" s="3210"/>
      <c r="W269" s="3201" t="s">
        <v>3439</v>
      </c>
    </row>
    <row r="270" spans="1:24" ht="19.5" customHeight="1" thickBot="1" x14ac:dyDescent="0.25">
      <c r="A270" s="3322"/>
      <c r="B270" s="3323"/>
      <c r="C270" s="3324"/>
      <c r="D270" s="3325"/>
      <c r="E270" s="3234"/>
      <c r="F270" s="3343"/>
      <c r="G270" s="3344"/>
      <c r="H270" s="3345"/>
      <c r="I270" s="3216" t="s">
        <v>1947</v>
      </c>
      <c r="J270" s="3334"/>
      <c r="K270" s="3220">
        <f t="shared" si="63"/>
        <v>10</v>
      </c>
      <c r="L270" s="3220">
        <v>2</v>
      </c>
      <c r="M270" s="3220">
        <v>2</v>
      </c>
      <c r="N270" s="3220">
        <v>2</v>
      </c>
      <c r="O270" s="3220">
        <v>4</v>
      </c>
      <c r="P270" s="3207">
        <v>1938.15</v>
      </c>
      <c r="Q270" s="3219">
        <v>2500</v>
      </c>
      <c r="R270" s="3219"/>
      <c r="S270" s="3219"/>
      <c r="T270" s="3210"/>
      <c r="U270" s="3198">
        <f t="shared" si="54"/>
        <v>-561.84999999999991</v>
      </c>
      <c r="V270" s="3210"/>
      <c r="W270" s="3201" t="s">
        <v>3439</v>
      </c>
    </row>
    <row r="271" spans="1:24" ht="19.5" customHeight="1" thickBot="1" x14ac:dyDescent="0.25">
      <c r="A271" s="3322"/>
      <c r="B271" s="3323"/>
      <c r="C271" s="3324"/>
      <c r="D271" s="3325"/>
      <c r="E271" s="3234"/>
      <c r="F271" s="3343"/>
      <c r="G271" s="3344"/>
      <c r="H271" s="3345"/>
      <c r="I271" s="3216" t="s">
        <v>3503</v>
      </c>
      <c r="J271" s="3334"/>
      <c r="K271" s="3220">
        <f t="shared" si="63"/>
        <v>11</v>
      </c>
      <c r="L271" s="3220">
        <v>3</v>
      </c>
      <c r="M271" s="3220">
        <v>3</v>
      </c>
      <c r="N271" s="3220">
        <v>3</v>
      </c>
      <c r="O271" s="3220">
        <v>2</v>
      </c>
      <c r="P271" s="3207">
        <v>1228</v>
      </c>
      <c r="Q271" s="3219"/>
      <c r="R271" s="3219"/>
      <c r="S271" s="3219"/>
      <c r="T271" s="3210"/>
      <c r="U271" s="3198">
        <f t="shared" si="54"/>
        <v>1228</v>
      </c>
      <c r="V271" s="3210"/>
      <c r="W271" s="3201" t="s">
        <v>3439</v>
      </c>
    </row>
    <row r="272" spans="1:24" ht="19.5" customHeight="1" thickBot="1" x14ac:dyDescent="0.25">
      <c r="A272" s="3322"/>
      <c r="B272" s="3323"/>
      <c r="C272" s="3324"/>
      <c r="D272" s="3325"/>
      <c r="E272" s="3234"/>
      <c r="F272" s="3343"/>
      <c r="G272" s="3344"/>
      <c r="H272" s="3345"/>
      <c r="I272" s="3216" t="s">
        <v>3504</v>
      </c>
      <c r="J272" s="3334"/>
      <c r="K272" s="3220">
        <f t="shared" si="63"/>
        <v>139</v>
      </c>
      <c r="L272" s="3220">
        <v>34</v>
      </c>
      <c r="M272" s="3220">
        <v>35</v>
      </c>
      <c r="N272" s="3220">
        <v>35</v>
      </c>
      <c r="O272" s="3220">
        <v>35</v>
      </c>
      <c r="P272" s="3207">
        <v>1305.46</v>
      </c>
      <c r="Q272" s="3219">
        <v>2500</v>
      </c>
      <c r="R272" s="3219"/>
      <c r="S272" s="3219"/>
      <c r="T272" s="3210"/>
      <c r="U272" s="3198">
        <f t="shared" si="54"/>
        <v>-1194.54</v>
      </c>
      <c r="V272" s="3210"/>
      <c r="W272" s="3201" t="s">
        <v>3439</v>
      </c>
      <c r="X272" s="1355">
        <f>+K268/4</f>
        <v>50.5</v>
      </c>
    </row>
    <row r="273" spans="1:24" ht="19.5" customHeight="1" thickBot="1" x14ac:dyDescent="0.25">
      <c r="A273" s="3322"/>
      <c r="B273" s="3323"/>
      <c r="C273" s="3324"/>
      <c r="D273" s="3325"/>
      <c r="E273" s="3234"/>
      <c r="F273" s="3343"/>
      <c r="G273" s="3344"/>
      <c r="H273" s="3345"/>
      <c r="I273" s="3216" t="s">
        <v>1949</v>
      </c>
      <c r="J273" s="3334"/>
      <c r="K273" s="3220">
        <f t="shared" si="63"/>
        <v>34</v>
      </c>
      <c r="L273" s="3220">
        <v>8</v>
      </c>
      <c r="M273" s="3220">
        <v>8</v>
      </c>
      <c r="N273" s="3220">
        <v>9</v>
      </c>
      <c r="O273" s="3220">
        <v>9</v>
      </c>
      <c r="P273" s="3207">
        <v>748</v>
      </c>
      <c r="Q273" s="3219"/>
      <c r="R273" s="3219"/>
      <c r="S273" s="3219"/>
      <c r="T273" s="3210"/>
      <c r="U273" s="3198">
        <f t="shared" si="54"/>
        <v>748</v>
      </c>
      <c r="V273" s="3210"/>
      <c r="W273" s="3201" t="s">
        <v>3439</v>
      </c>
      <c r="X273" s="1355">
        <f>+X272/4</f>
        <v>12.625</v>
      </c>
    </row>
    <row r="274" spans="1:24" ht="16.5" customHeight="1" thickBot="1" x14ac:dyDescent="0.25">
      <c r="A274" s="3322"/>
      <c r="B274" s="3323"/>
      <c r="C274" s="3324">
        <v>3000616</v>
      </c>
      <c r="D274" s="3325" t="s">
        <v>707</v>
      </c>
      <c r="E274" s="3234">
        <v>5004440</v>
      </c>
      <c r="F274" s="3343" t="s">
        <v>708</v>
      </c>
      <c r="G274" s="3344"/>
      <c r="H274" s="3345">
        <v>43973</v>
      </c>
      <c r="I274" s="3266" t="s">
        <v>3505</v>
      </c>
      <c r="J274" s="3334" t="s">
        <v>596</v>
      </c>
      <c r="K274" s="3220">
        <f>+L274+M274+N274+O274</f>
        <v>17</v>
      </c>
      <c r="L274" s="3220">
        <f>+L275+L277+L278</f>
        <v>3</v>
      </c>
      <c r="M274" s="3220">
        <f t="shared" ref="M274:O274" si="64">+M275+M277+M278</f>
        <v>4</v>
      </c>
      <c r="N274" s="3220">
        <f t="shared" si="64"/>
        <v>5</v>
      </c>
      <c r="O274" s="3220">
        <f t="shared" si="64"/>
        <v>5</v>
      </c>
      <c r="P274" s="3219"/>
      <c r="Q274" s="3219"/>
      <c r="R274" s="3219"/>
      <c r="S274" s="3219"/>
      <c r="T274" s="3210"/>
      <c r="U274" s="3198">
        <f t="shared" si="54"/>
        <v>0</v>
      </c>
      <c r="V274" s="3210"/>
      <c r="W274" s="3201" t="s">
        <v>3439</v>
      </c>
      <c r="X274" s="1355">
        <f>10000/4</f>
        <v>2500</v>
      </c>
    </row>
    <row r="275" spans="1:24" ht="24.75" customHeight="1" thickBot="1" x14ac:dyDescent="0.25">
      <c r="A275" s="3322"/>
      <c r="B275" s="3323"/>
      <c r="C275" s="3324"/>
      <c r="D275" s="3325"/>
      <c r="E275" s="3234"/>
      <c r="F275" s="3343"/>
      <c r="G275" s="3344"/>
      <c r="H275" s="3345"/>
      <c r="I275" s="3216" t="s">
        <v>1950</v>
      </c>
      <c r="J275" s="3334"/>
      <c r="K275" s="3220">
        <f t="shared" si="63"/>
        <v>7</v>
      </c>
      <c r="L275" s="3220">
        <v>1</v>
      </c>
      <c r="M275" s="3220">
        <v>2</v>
      </c>
      <c r="N275" s="3220">
        <v>2</v>
      </c>
      <c r="O275" s="3220">
        <v>2</v>
      </c>
      <c r="P275" s="3207">
        <v>13.44</v>
      </c>
      <c r="Q275" s="3219">
        <v>2500</v>
      </c>
      <c r="R275" s="3219"/>
      <c r="S275" s="3207"/>
      <c r="T275" s="3210"/>
      <c r="U275" s="3198">
        <f t="shared" si="54"/>
        <v>-2486.56</v>
      </c>
      <c r="V275" s="3210"/>
      <c r="W275" s="3201" t="s">
        <v>3439</v>
      </c>
    </row>
    <row r="276" spans="1:24" ht="24.75" customHeight="1" thickBot="1" x14ac:dyDescent="0.25">
      <c r="A276" s="3322"/>
      <c r="B276" s="3323"/>
      <c r="C276" s="3324"/>
      <c r="D276" s="3325"/>
      <c r="E276" s="3234"/>
      <c r="F276" s="3343"/>
      <c r="G276" s="3344"/>
      <c r="H276" s="3345"/>
      <c r="I276" s="3216" t="s">
        <v>3506</v>
      </c>
      <c r="J276" s="3334"/>
      <c r="K276" s="3220">
        <f t="shared" si="63"/>
        <v>0</v>
      </c>
      <c r="L276" s="3220"/>
      <c r="M276" s="3220"/>
      <c r="N276" s="3220"/>
      <c r="O276" s="3220"/>
      <c r="P276" s="3219"/>
      <c r="Q276" s="3219"/>
      <c r="R276" s="3219"/>
      <c r="S276" s="3219"/>
      <c r="T276" s="3210"/>
      <c r="U276" s="3198">
        <f t="shared" si="54"/>
        <v>0</v>
      </c>
      <c r="V276" s="3210"/>
      <c r="W276" s="3201" t="s">
        <v>3439</v>
      </c>
    </row>
    <row r="277" spans="1:24" ht="24.75" customHeight="1" thickBot="1" x14ac:dyDescent="0.25">
      <c r="A277" s="3322"/>
      <c r="B277" s="3323"/>
      <c r="C277" s="3324"/>
      <c r="D277" s="3325"/>
      <c r="E277" s="3234"/>
      <c r="F277" s="3343"/>
      <c r="G277" s="3344"/>
      <c r="H277" s="3345"/>
      <c r="I277" s="3216" t="s">
        <v>3507</v>
      </c>
      <c r="J277" s="3334"/>
      <c r="K277" s="3220">
        <f t="shared" si="63"/>
        <v>6</v>
      </c>
      <c r="L277" s="3220">
        <v>1</v>
      </c>
      <c r="M277" s="3220">
        <v>1</v>
      </c>
      <c r="N277" s="3220">
        <v>2</v>
      </c>
      <c r="O277" s="3220">
        <v>2</v>
      </c>
      <c r="P277" s="3207">
        <v>103.13</v>
      </c>
      <c r="Q277" s="3219"/>
      <c r="R277" s="3219"/>
      <c r="S277" s="3207"/>
      <c r="T277" s="3210"/>
      <c r="U277" s="3198">
        <f t="shared" si="54"/>
        <v>103.13</v>
      </c>
      <c r="V277" s="3210"/>
      <c r="W277" s="3201" t="s">
        <v>3439</v>
      </c>
    </row>
    <row r="278" spans="1:24" ht="24.75" customHeight="1" thickBot="1" x14ac:dyDescent="0.25">
      <c r="A278" s="3322"/>
      <c r="B278" s="3323"/>
      <c r="C278" s="3324"/>
      <c r="D278" s="3325"/>
      <c r="E278" s="3234"/>
      <c r="F278" s="3343"/>
      <c r="G278" s="3344"/>
      <c r="H278" s="3345"/>
      <c r="I278" s="3216" t="s">
        <v>3508</v>
      </c>
      <c r="J278" s="3334"/>
      <c r="K278" s="3220">
        <f t="shared" si="63"/>
        <v>4</v>
      </c>
      <c r="L278" s="3220">
        <v>1</v>
      </c>
      <c r="M278" s="3220">
        <v>1</v>
      </c>
      <c r="N278" s="3220">
        <v>1</v>
      </c>
      <c r="O278" s="3220">
        <v>1</v>
      </c>
      <c r="P278" s="3207">
        <v>3083.76</v>
      </c>
      <c r="Q278" s="3219"/>
      <c r="R278" s="3219"/>
      <c r="S278" s="3207"/>
      <c r="T278" s="3210"/>
      <c r="U278" s="3198">
        <f t="shared" si="54"/>
        <v>3083.76</v>
      </c>
      <c r="V278" s="3210"/>
      <c r="W278" s="3201" t="s">
        <v>3439</v>
      </c>
    </row>
    <row r="279" spans="1:24" x14ac:dyDescent="0.2">
      <c r="E279" s="3347"/>
      <c r="F279" s="3348"/>
      <c r="G279" s="3349"/>
      <c r="H279" s="3349"/>
    </row>
    <row r="280" spans="1:24" x14ac:dyDescent="0.2">
      <c r="A280" s="3177" t="s">
        <v>0</v>
      </c>
      <c r="B280" s="3177"/>
      <c r="C280" s="3177"/>
      <c r="D280" s="3177"/>
      <c r="E280" s="3177"/>
      <c r="F280" s="3177"/>
      <c r="G280" s="3177"/>
      <c r="H280" s="3177"/>
      <c r="I280" s="3177"/>
      <c r="J280" s="3177"/>
      <c r="K280" s="3177"/>
      <c r="L280" s="3177"/>
      <c r="M280" s="3177"/>
      <c r="N280" s="3177"/>
      <c r="O280" s="3177"/>
      <c r="P280" s="3177"/>
      <c r="Q280" s="3177"/>
      <c r="R280" s="3177"/>
      <c r="S280" s="3177"/>
      <c r="T280" s="3177"/>
      <c r="U280" s="3177"/>
      <c r="V280" s="3177"/>
      <c r="W280" s="3177"/>
    </row>
    <row r="281" spans="1:24" x14ac:dyDescent="0.2">
      <c r="A281" s="3177" t="s">
        <v>244</v>
      </c>
      <c r="B281" s="3177"/>
      <c r="C281" s="3177"/>
      <c r="D281" s="3177"/>
      <c r="E281" s="3177"/>
      <c r="F281" s="3177"/>
      <c r="G281" s="3177"/>
      <c r="H281" s="3177"/>
      <c r="I281" s="3177"/>
      <c r="J281" s="3177"/>
      <c r="K281" s="3177"/>
      <c r="L281" s="3177"/>
      <c r="M281" s="3177"/>
      <c r="N281" s="3177"/>
      <c r="O281" s="3177"/>
      <c r="P281" s="3177"/>
      <c r="Q281" s="3177"/>
      <c r="R281" s="3177"/>
      <c r="S281" s="3177"/>
      <c r="T281" s="3177"/>
      <c r="U281" s="3177"/>
      <c r="V281" s="3177"/>
      <c r="W281" s="3177"/>
    </row>
    <row r="282" spans="1:24" x14ac:dyDescent="0.2">
      <c r="A282" s="3350" t="s">
        <v>3437</v>
      </c>
      <c r="B282" s="3350"/>
      <c r="C282" s="3351"/>
      <c r="D282" s="3352"/>
      <c r="E282" s="3353"/>
      <c r="F282" s="3351"/>
      <c r="G282" s="3350"/>
      <c r="H282" s="3350"/>
      <c r="I282" s="3350"/>
      <c r="J282" s="3350"/>
      <c r="K282" s="3354"/>
      <c r="L282" s="3354"/>
      <c r="M282" s="3354"/>
      <c r="N282" s="3354"/>
      <c r="O282" s="3354"/>
      <c r="P282" s="3355"/>
      <c r="Q282" s="3355"/>
      <c r="R282" s="3355"/>
      <c r="S282" s="3355"/>
      <c r="T282" s="3350"/>
      <c r="U282" s="3355"/>
      <c r="V282" s="3350"/>
      <c r="W282" s="3350"/>
    </row>
    <row r="283" spans="1:24" ht="13.5" thickBot="1" x14ac:dyDescent="0.25">
      <c r="A283" s="3315" t="s">
        <v>741</v>
      </c>
      <c r="B283" s="3315"/>
      <c r="C283" s="3316"/>
      <c r="D283" s="3317"/>
      <c r="E283" s="3318"/>
      <c r="F283" s="3316"/>
      <c r="G283" s="3315"/>
      <c r="H283" s="3315"/>
      <c r="I283" s="3315"/>
      <c r="J283" s="3315"/>
      <c r="K283" s="3356"/>
      <c r="L283" s="3356"/>
      <c r="M283" s="3356"/>
      <c r="N283" s="3356"/>
      <c r="O283" s="3356"/>
      <c r="P283" s="3357"/>
      <c r="Q283" s="3357"/>
      <c r="R283" s="3357"/>
      <c r="S283" s="3357"/>
      <c r="T283" s="3315"/>
      <c r="U283" s="3357"/>
      <c r="V283" s="3315"/>
      <c r="W283" s="3315"/>
    </row>
    <row r="284" spans="1:24" ht="12.75" customHeight="1" thickBot="1" x14ac:dyDescent="0.25">
      <c r="A284" s="3183" t="s">
        <v>4</v>
      </c>
      <c r="B284" s="3184" t="s">
        <v>247</v>
      </c>
      <c r="C284" s="3185" t="s">
        <v>5</v>
      </c>
      <c r="D284" s="3186" t="s">
        <v>6</v>
      </c>
      <c r="E284" s="3185" t="s">
        <v>7</v>
      </c>
      <c r="F284" s="3185" t="s">
        <v>248</v>
      </c>
      <c r="G284" s="3183" t="s">
        <v>2025</v>
      </c>
      <c r="H284" s="3183" t="s">
        <v>249</v>
      </c>
      <c r="I284" s="3183" t="s">
        <v>250</v>
      </c>
      <c r="J284" s="3183" t="s">
        <v>11</v>
      </c>
      <c r="K284" s="3187" t="s">
        <v>251</v>
      </c>
      <c r="L284" s="3187" t="s">
        <v>252</v>
      </c>
      <c r="M284" s="3187"/>
      <c r="N284" s="3187"/>
      <c r="O284" s="3187"/>
      <c r="P284" s="3183" t="s">
        <v>253</v>
      </c>
      <c r="Q284" s="3183"/>
      <c r="R284" s="3183"/>
      <c r="S284" s="3183"/>
      <c r="T284" s="3183"/>
      <c r="U284" s="3183"/>
      <c r="V284" s="3183" t="s">
        <v>15</v>
      </c>
      <c r="W284" s="3183" t="s">
        <v>16</v>
      </c>
    </row>
    <row r="285" spans="1:24" ht="35.25" customHeight="1" thickBot="1" x14ac:dyDescent="0.25">
      <c r="A285" s="3183"/>
      <c r="B285" s="3184"/>
      <c r="C285" s="3185"/>
      <c r="D285" s="3186"/>
      <c r="E285" s="3185"/>
      <c r="F285" s="3185"/>
      <c r="G285" s="3183"/>
      <c r="H285" s="3183"/>
      <c r="I285" s="3183"/>
      <c r="J285" s="3183"/>
      <c r="K285" s="3187"/>
      <c r="L285" s="3187"/>
      <c r="M285" s="3187"/>
      <c r="N285" s="3187"/>
      <c r="O285" s="3187"/>
      <c r="P285" s="3188" t="s">
        <v>17</v>
      </c>
      <c r="Q285" s="3188" t="s">
        <v>18</v>
      </c>
      <c r="R285" s="3188" t="s">
        <v>19</v>
      </c>
      <c r="S285" s="3188" t="s">
        <v>254</v>
      </c>
      <c r="T285" s="3188" t="s">
        <v>21</v>
      </c>
      <c r="U285" s="3183" t="s">
        <v>255</v>
      </c>
      <c r="V285" s="3183"/>
      <c r="W285" s="3183"/>
    </row>
    <row r="286" spans="1:24" ht="42" thickBot="1" x14ac:dyDescent="0.25">
      <c r="A286" s="3183"/>
      <c r="B286" s="3184"/>
      <c r="C286" s="3185"/>
      <c r="D286" s="3186"/>
      <c r="E286" s="3185"/>
      <c r="F286" s="3185"/>
      <c r="G286" s="3183"/>
      <c r="H286" s="3183"/>
      <c r="I286" s="3183"/>
      <c r="J286" s="3183"/>
      <c r="K286" s="3187"/>
      <c r="L286" s="3189" t="s">
        <v>23</v>
      </c>
      <c r="M286" s="3189" t="s">
        <v>24</v>
      </c>
      <c r="N286" s="3189" t="s">
        <v>25</v>
      </c>
      <c r="O286" s="3189" t="s">
        <v>26</v>
      </c>
      <c r="P286" s="3188" t="s">
        <v>256</v>
      </c>
      <c r="Q286" s="3188" t="s">
        <v>742</v>
      </c>
      <c r="R286" s="3188" t="s">
        <v>258</v>
      </c>
      <c r="S286" s="3188" t="s">
        <v>259</v>
      </c>
      <c r="T286" s="3190" t="s">
        <v>260</v>
      </c>
      <c r="U286" s="3183"/>
      <c r="V286" s="3183"/>
      <c r="W286" s="3183"/>
    </row>
    <row r="287" spans="1:24" ht="16.5" customHeight="1" thickBot="1" x14ac:dyDescent="0.25">
      <c r="A287" s="3319" t="s">
        <v>743</v>
      </c>
      <c r="B287" s="3319"/>
      <c r="C287" s="3319"/>
      <c r="D287" s="3319"/>
      <c r="E287" s="3319"/>
      <c r="F287" s="3319"/>
      <c r="G287" s="3319"/>
      <c r="H287" s="3319"/>
      <c r="I287" s="3319"/>
      <c r="J287" s="3319"/>
      <c r="K287" s="3320"/>
      <c r="L287" s="3320"/>
      <c r="M287" s="3320"/>
      <c r="N287" s="3320"/>
      <c r="O287" s="3320"/>
      <c r="P287" s="3321"/>
      <c r="Q287" s="3321"/>
      <c r="R287" s="3321"/>
      <c r="S287" s="3321"/>
      <c r="T287" s="3320"/>
      <c r="U287" s="3321"/>
      <c r="V287" s="3320"/>
      <c r="W287" s="3201" t="s">
        <v>3439</v>
      </c>
    </row>
    <row r="288" spans="1:24" s="3202" customFormat="1" ht="20.25" customHeight="1" thickBot="1" x14ac:dyDescent="0.25">
      <c r="A288" s="3322" t="s">
        <v>262</v>
      </c>
      <c r="B288" s="3323" t="s">
        <v>744</v>
      </c>
      <c r="C288" s="3324">
        <v>3000001</v>
      </c>
      <c r="D288" s="3325" t="s">
        <v>745</v>
      </c>
      <c r="E288" s="3324">
        <v>5000085</v>
      </c>
      <c r="F288" s="3325" t="s">
        <v>746</v>
      </c>
      <c r="G288" s="3326"/>
      <c r="H288" s="3326">
        <v>43975</v>
      </c>
      <c r="I288" s="3266" t="s">
        <v>3509</v>
      </c>
      <c r="J288" s="3327" t="s">
        <v>37</v>
      </c>
      <c r="K288" s="3235">
        <f>+K289+K290+K291</f>
        <v>24</v>
      </c>
      <c r="L288" s="3235">
        <f>+L289+L290+L291</f>
        <v>5</v>
      </c>
      <c r="M288" s="3235">
        <f t="shared" ref="M288:N288" si="65">+M289+M290+M291</f>
        <v>6</v>
      </c>
      <c r="N288" s="3235">
        <f t="shared" si="65"/>
        <v>7</v>
      </c>
      <c r="O288" s="3235">
        <f>+O289+O290+O291</f>
        <v>6</v>
      </c>
      <c r="P288" s="3221">
        <f>+P289+P290+P291</f>
        <v>95918.23</v>
      </c>
      <c r="Q288" s="3257">
        <f>+Q289+Q290+Q291</f>
        <v>14380</v>
      </c>
      <c r="R288" s="3214"/>
      <c r="S288" s="3214"/>
      <c r="T288" s="3215"/>
      <c r="U288" s="3198">
        <f t="shared" ref="U288:U293" si="66">+P288-Q288-R288-S288-T288</f>
        <v>81538.23</v>
      </c>
      <c r="V288" s="3215"/>
      <c r="W288" s="3201" t="s">
        <v>3439</v>
      </c>
    </row>
    <row r="289" spans="1:23" ht="18" customHeight="1" thickBot="1" x14ac:dyDescent="0.25">
      <c r="A289" s="3322"/>
      <c r="B289" s="3323"/>
      <c r="C289" s="3324"/>
      <c r="D289" s="3325"/>
      <c r="E289" s="3324"/>
      <c r="F289" s="3325"/>
      <c r="G289" s="3326"/>
      <c r="H289" s="3326"/>
      <c r="I289" s="3216" t="s">
        <v>748</v>
      </c>
      <c r="J289" s="3327"/>
      <c r="K289" s="3220">
        <f>+L289+M289+N289+O289</f>
        <v>12</v>
      </c>
      <c r="L289" s="3220">
        <v>3</v>
      </c>
      <c r="M289" s="3220">
        <v>3</v>
      </c>
      <c r="N289" s="3220">
        <v>3</v>
      </c>
      <c r="O289" s="3220">
        <v>3</v>
      </c>
      <c r="P289" s="3207">
        <v>43174.91</v>
      </c>
      <c r="Q289" s="3219">
        <v>14380</v>
      </c>
      <c r="R289" s="3219"/>
      <c r="S289" s="3219"/>
      <c r="T289" s="3210"/>
      <c r="U289" s="3198">
        <f t="shared" si="66"/>
        <v>28794.910000000003</v>
      </c>
      <c r="V289" s="3210"/>
      <c r="W289" s="3201" t="s">
        <v>3439</v>
      </c>
    </row>
    <row r="290" spans="1:23" ht="13.5" thickBot="1" x14ac:dyDescent="0.25">
      <c r="A290" s="3322"/>
      <c r="B290" s="3323"/>
      <c r="C290" s="3324"/>
      <c r="D290" s="3325"/>
      <c r="E290" s="3324"/>
      <c r="F290" s="3325"/>
      <c r="G290" s="3326"/>
      <c r="H290" s="3326"/>
      <c r="I290" s="3216" t="s">
        <v>750</v>
      </c>
      <c r="J290" s="3327"/>
      <c r="K290" s="3220">
        <f>+L290+M290+N290+O290</f>
        <v>10</v>
      </c>
      <c r="L290" s="3220">
        <v>2</v>
      </c>
      <c r="M290" s="3220">
        <v>2</v>
      </c>
      <c r="N290" s="3220">
        <v>3</v>
      </c>
      <c r="O290" s="3220">
        <v>3</v>
      </c>
      <c r="P290" s="3207">
        <v>27418.400000000001</v>
      </c>
      <c r="Q290" s="3219"/>
      <c r="R290" s="3219"/>
      <c r="S290" s="3219"/>
      <c r="T290" s="3210"/>
      <c r="U290" s="3198">
        <f t="shared" si="66"/>
        <v>27418.400000000001</v>
      </c>
      <c r="V290" s="3210"/>
      <c r="W290" s="3201" t="s">
        <v>3439</v>
      </c>
    </row>
    <row r="291" spans="1:23" ht="17.25" thickBot="1" x14ac:dyDescent="0.25">
      <c r="A291" s="3322"/>
      <c r="B291" s="3323"/>
      <c r="C291" s="3324"/>
      <c r="D291" s="3325"/>
      <c r="E291" s="3324"/>
      <c r="F291" s="3325"/>
      <c r="G291" s="3326"/>
      <c r="H291" s="3326"/>
      <c r="I291" s="3216" t="s">
        <v>752</v>
      </c>
      <c r="J291" s="3327"/>
      <c r="K291" s="3220">
        <f>+L291+M291+N291+O291</f>
        <v>2</v>
      </c>
      <c r="L291" s="3220">
        <v>0</v>
      </c>
      <c r="M291" s="3220">
        <v>1</v>
      </c>
      <c r="N291" s="3220">
        <v>1</v>
      </c>
      <c r="O291" s="3220">
        <v>0</v>
      </c>
      <c r="P291" s="3207">
        <v>25324.92</v>
      </c>
      <c r="Q291" s="3219"/>
      <c r="R291" s="3219"/>
      <c r="S291" s="3219"/>
      <c r="T291" s="3210"/>
      <c r="U291" s="3198">
        <f t="shared" si="66"/>
        <v>25324.92</v>
      </c>
      <c r="V291" s="3210"/>
      <c r="W291" s="3201" t="s">
        <v>3439</v>
      </c>
    </row>
    <row r="292" spans="1:23" s="3202" customFormat="1" ht="21" customHeight="1" thickBot="1" x14ac:dyDescent="0.25">
      <c r="A292" s="3322" t="s">
        <v>272</v>
      </c>
      <c r="B292" s="3323" t="s">
        <v>753</v>
      </c>
      <c r="C292" s="3324">
        <v>3000001</v>
      </c>
      <c r="D292" s="3238" t="s">
        <v>754</v>
      </c>
      <c r="E292" s="3324">
        <v>5004451</v>
      </c>
      <c r="F292" s="3325" t="s">
        <v>755</v>
      </c>
      <c r="G292" s="3358"/>
      <c r="H292" s="3326">
        <v>43676</v>
      </c>
      <c r="I292" s="3266" t="s">
        <v>755</v>
      </c>
      <c r="J292" s="3327" t="s">
        <v>275</v>
      </c>
      <c r="K292" s="3235">
        <f>+K293</f>
        <v>2</v>
      </c>
      <c r="L292" s="3235">
        <f>+L293</f>
        <v>0</v>
      </c>
      <c r="M292" s="3235">
        <f t="shared" ref="M292:Q292" si="67">+M293</f>
        <v>1</v>
      </c>
      <c r="N292" s="3235">
        <f t="shared" si="67"/>
        <v>1</v>
      </c>
      <c r="O292" s="3235">
        <f t="shared" si="67"/>
        <v>0</v>
      </c>
      <c r="P292" s="3235">
        <f t="shared" si="67"/>
        <v>16312.5</v>
      </c>
      <c r="Q292" s="3235">
        <f t="shared" si="67"/>
        <v>7500</v>
      </c>
      <c r="R292" s="3214"/>
      <c r="S292" s="3214"/>
      <c r="T292" s="3215"/>
      <c r="U292" s="3198">
        <f t="shared" si="66"/>
        <v>8812.5</v>
      </c>
      <c r="V292" s="3215"/>
      <c r="W292" s="3201" t="s">
        <v>3439</v>
      </c>
    </row>
    <row r="293" spans="1:23" ht="29.25" customHeight="1" thickBot="1" x14ac:dyDescent="0.25">
      <c r="A293" s="3322"/>
      <c r="B293" s="3323"/>
      <c r="C293" s="3324"/>
      <c r="D293" s="3238"/>
      <c r="E293" s="3324"/>
      <c r="F293" s="3325"/>
      <c r="G293" s="3358"/>
      <c r="H293" s="3326"/>
      <c r="I293" s="3216" t="s">
        <v>754</v>
      </c>
      <c r="J293" s="3327"/>
      <c r="K293" s="3220">
        <f>+L293+M293+N293+O293</f>
        <v>2</v>
      </c>
      <c r="L293" s="3220"/>
      <c r="M293" s="3220">
        <v>1</v>
      </c>
      <c r="N293" s="3220">
        <v>1</v>
      </c>
      <c r="O293" s="3220"/>
      <c r="P293" s="3207">
        <v>16312.5</v>
      </c>
      <c r="Q293" s="3219">
        <v>7500</v>
      </c>
      <c r="R293" s="3219"/>
      <c r="S293" s="3219"/>
      <c r="T293" s="3210"/>
      <c r="U293" s="3198">
        <f t="shared" si="66"/>
        <v>8812.5</v>
      </c>
      <c r="V293" s="3210"/>
      <c r="W293" s="3201" t="s">
        <v>3439</v>
      </c>
    </row>
    <row r="294" spans="1:23" ht="18.75" customHeight="1" thickBot="1" x14ac:dyDescent="0.25">
      <c r="A294" s="3359" t="s">
        <v>757</v>
      </c>
      <c r="B294" s="3359"/>
      <c r="C294" s="3359"/>
      <c r="D294" s="3359"/>
      <c r="E294" s="3359"/>
      <c r="F294" s="3359"/>
      <c r="G294" s="3359"/>
      <c r="H294" s="3359"/>
      <c r="I294" s="3359"/>
      <c r="J294" s="3359"/>
      <c r="K294" s="3360"/>
      <c r="L294" s="3360"/>
      <c r="M294" s="3360"/>
      <c r="N294" s="3360"/>
      <c r="O294" s="3360"/>
      <c r="P294" s="3361"/>
      <c r="Q294" s="3361"/>
      <c r="R294" s="3361"/>
      <c r="S294" s="3361"/>
      <c r="T294" s="3360"/>
      <c r="U294" s="3361"/>
      <c r="V294" s="3360"/>
      <c r="W294" s="3201" t="s">
        <v>3439</v>
      </c>
    </row>
    <row r="295" spans="1:23" s="3202" customFormat="1" ht="21.75" customHeight="1" thickBot="1" x14ac:dyDescent="0.25">
      <c r="A295" s="3322" t="s">
        <v>53</v>
      </c>
      <c r="B295" s="3323" t="s">
        <v>758</v>
      </c>
      <c r="C295" s="3324">
        <v>3043977</v>
      </c>
      <c r="D295" s="3325" t="s">
        <v>759</v>
      </c>
      <c r="E295" s="3324">
        <v>5000087</v>
      </c>
      <c r="F295" s="3343" t="s">
        <v>760</v>
      </c>
      <c r="G295" s="3344"/>
      <c r="H295" s="3345">
        <v>43977</v>
      </c>
      <c r="I295" s="3266" t="s">
        <v>760</v>
      </c>
      <c r="J295" s="3327" t="s">
        <v>82</v>
      </c>
      <c r="K295" s="3235">
        <f>+K296+K297</f>
        <v>18785</v>
      </c>
      <c r="L295" s="3235">
        <f t="shared" ref="L295:P295" si="68">+L296+L297</f>
        <v>4696</v>
      </c>
      <c r="M295" s="3235">
        <f t="shared" si="68"/>
        <v>4696</v>
      </c>
      <c r="N295" s="3235">
        <f t="shared" si="68"/>
        <v>4696</v>
      </c>
      <c r="O295" s="3235">
        <f t="shared" si="68"/>
        <v>4697</v>
      </c>
      <c r="P295" s="3235">
        <f t="shared" si="68"/>
        <v>30393.91</v>
      </c>
      <c r="Q295" s="3214">
        <v>26000</v>
      </c>
      <c r="R295" s="3214"/>
      <c r="S295" s="3214"/>
      <c r="T295" s="3215"/>
      <c r="U295" s="3198">
        <f t="shared" ref="U295:U323" si="69">+P295-Q295-R295-S295-T295</f>
        <v>4393.91</v>
      </c>
      <c r="V295" s="3215"/>
      <c r="W295" s="3201" t="s">
        <v>3439</v>
      </c>
    </row>
    <row r="296" spans="1:23" ht="26.25" customHeight="1" thickBot="1" x14ac:dyDescent="0.25">
      <c r="A296" s="3362"/>
      <c r="B296" s="3323"/>
      <c r="C296" s="3324"/>
      <c r="D296" s="3325"/>
      <c r="E296" s="3324"/>
      <c r="F296" s="3343"/>
      <c r="G296" s="3344"/>
      <c r="H296" s="3345"/>
      <c r="I296" s="3216" t="s">
        <v>762</v>
      </c>
      <c r="J296" s="3327"/>
      <c r="K296" s="3220">
        <f>+L296+M296+N296+O296</f>
        <v>6105</v>
      </c>
      <c r="L296" s="3220">
        <v>1526</v>
      </c>
      <c r="M296" s="3220">
        <v>1526</v>
      </c>
      <c r="N296" s="3220">
        <v>1526</v>
      </c>
      <c r="O296" s="3220">
        <v>1527</v>
      </c>
      <c r="P296" s="3207">
        <v>11381.23</v>
      </c>
      <c r="Q296" s="3219"/>
      <c r="R296" s="3219"/>
      <c r="S296" s="3219"/>
      <c r="T296" s="3210"/>
      <c r="U296" s="3198">
        <f t="shared" si="69"/>
        <v>11381.23</v>
      </c>
      <c r="V296" s="3210"/>
      <c r="W296" s="3201" t="s">
        <v>3439</v>
      </c>
    </row>
    <row r="297" spans="1:23" ht="24" customHeight="1" thickBot="1" x14ac:dyDescent="0.25">
      <c r="A297" s="3362"/>
      <c r="B297" s="3323"/>
      <c r="C297" s="3324"/>
      <c r="D297" s="3325"/>
      <c r="E297" s="3324"/>
      <c r="F297" s="3343"/>
      <c r="G297" s="3344"/>
      <c r="H297" s="3345"/>
      <c r="I297" s="3216" t="s">
        <v>764</v>
      </c>
      <c r="J297" s="3327"/>
      <c r="K297" s="3220">
        <f>+L297+M297+N297+O297</f>
        <v>12680</v>
      </c>
      <c r="L297" s="3220">
        <v>3170</v>
      </c>
      <c r="M297" s="3220">
        <v>3170</v>
      </c>
      <c r="N297" s="3220">
        <v>3170</v>
      </c>
      <c r="O297" s="3220">
        <v>3170</v>
      </c>
      <c r="P297" s="3207">
        <v>19012.68</v>
      </c>
      <c r="Q297" s="3219"/>
      <c r="R297" s="3219"/>
      <c r="S297" s="3219"/>
      <c r="T297" s="3210"/>
      <c r="U297" s="3198">
        <f t="shared" si="69"/>
        <v>19012.68</v>
      </c>
      <c r="V297" s="3210"/>
      <c r="W297" s="3201" t="s">
        <v>3439</v>
      </c>
    </row>
    <row r="298" spans="1:23" ht="27.75" customHeight="1" thickBot="1" x14ac:dyDescent="0.25">
      <c r="A298" s="3362"/>
      <c r="B298" s="3323"/>
      <c r="C298" s="3324">
        <v>3043978</v>
      </c>
      <c r="D298" s="3325" t="s">
        <v>765</v>
      </c>
      <c r="E298" s="3324">
        <v>5000088</v>
      </c>
      <c r="F298" s="3363" t="s">
        <v>766</v>
      </c>
      <c r="G298" s="3344"/>
      <c r="H298" s="3345">
        <v>43978</v>
      </c>
      <c r="I298" s="3266" t="s">
        <v>766</v>
      </c>
      <c r="J298" s="3334" t="s">
        <v>73</v>
      </c>
      <c r="K298" s="3214">
        <f>+K299</f>
        <v>359</v>
      </c>
      <c r="L298" s="3214">
        <f t="shared" ref="L298:O298" si="70">+L299</f>
        <v>87</v>
      </c>
      <c r="M298" s="3214">
        <f t="shared" si="70"/>
        <v>88</v>
      </c>
      <c r="N298" s="3214">
        <f t="shared" si="70"/>
        <v>89</v>
      </c>
      <c r="O298" s="3214">
        <f t="shared" si="70"/>
        <v>95</v>
      </c>
      <c r="P298" s="3260">
        <f>+P299+P300+P301</f>
        <v>416401.39999999997</v>
      </c>
      <c r="Q298" s="3214">
        <v>200</v>
      </c>
      <c r="R298" s="3219"/>
      <c r="S298" s="3219"/>
      <c r="T298" s="3210"/>
      <c r="U298" s="3198">
        <f t="shared" si="69"/>
        <v>416201.39999999997</v>
      </c>
      <c r="V298" s="3210"/>
      <c r="W298" s="3201" t="s">
        <v>3439</v>
      </c>
    </row>
    <row r="299" spans="1:23" ht="26.25" customHeight="1" thickBot="1" x14ac:dyDescent="0.25">
      <c r="A299" s="3362"/>
      <c r="B299" s="3323"/>
      <c r="C299" s="3324"/>
      <c r="D299" s="3325"/>
      <c r="E299" s="3324"/>
      <c r="F299" s="3363"/>
      <c r="G299" s="3344"/>
      <c r="H299" s="3345"/>
      <c r="I299" s="3216" t="s">
        <v>768</v>
      </c>
      <c r="J299" s="3334"/>
      <c r="K299" s="3220">
        <f>+L299+M299+N299+O299</f>
        <v>359</v>
      </c>
      <c r="L299" s="3220">
        <v>87</v>
      </c>
      <c r="M299" s="3220">
        <v>88</v>
      </c>
      <c r="N299" s="3220">
        <v>89</v>
      </c>
      <c r="O299" s="3220">
        <v>95</v>
      </c>
      <c r="P299" s="3207">
        <v>215065.49</v>
      </c>
      <c r="Q299" s="3219"/>
      <c r="R299" s="3219"/>
      <c r="S299" s="3219"/>
      <c r="T299" s="3210"/>
      <c r="U299" s="3198">
        <f t="shared" si="69"/>
        <v>215065.49</v>
      </c>
      <c r="V299" s="3210"/>
      <c r="W299" s="3201" t="s">
        <v>3439</v>
      </c>
    </row>
    <row r="300" spans="1:23" ht="34.5" customHeight="1" thickBot="1" x14ac:dyDescent="0.25">
      <c r="A300" s="3362"/>
      <c r="B300" s="3323"/>
      <c r="C300" s="3324"/>
      <c r="D300" s="3325"/>
      <c r="E300" s="3324"/>
      <c r="F300" s="3363"/>
      <c r="G300" s="3344"/>
      <c r="H300" s="3345"/>
      <c r="I300" s="3216" t="s">
        <v>770</v>
      </c>
      <c r="J300" s="3334"/>
      <c r="K300" s="3220">
        <f>+L300+M300+N300+O300</f>
        <v>739</v>
      </c>
      <c r="L300" s="3220">
        <v>164</v>
      </c>
      <c r="M300" s="3220">
        <v>185</v>
      </c>
      <c r="N300" s="3220">
        <v>190</v>
      </c>
      <c r="O300" s="3220">
        <v>200</v>
      </c>
      <c r="P300" s="3207">
        <v>57983.289999999994</v>
      </c>
      <c r="Q300" s="3219"/>
      <c r="R300" s="3219"/>
      <c r="S300" s="3219"/>
      <c r="T300" s="3210"/>
      <c r="U300" s="3198">
        <f t="shared" si="69"/>
        <v>57983.289999999994</v>
      </c>
      <c r="V300" s="3210"/>
      <c r="W300" s="3201" t="s">
        <v>3439</v>
      </c>
    </row>
    <row r="301" spans="1:23" ht="34.5" customHeight="1" thickBot="1" x14ac:dyDescent="0.25">
      <c r="A301" s="3362"/>
      <c r="B301" s="3323"/>
      <c r="C301" s="3324"/>
      <c r="D301" s="3325"/>
      <c r="E301" s="3324"/>
      <c r="F301" s="3363"/>
      <c r="G301" s="3344"/>
      <c r="H301" s="3345"/>
      <c r="I301" s="3216" t="s">
        <v>3510</v>
      </c>
      <c r="J301" s="3364"/>
      <c r="K301" s="3220">
        <f>+L301+M301+N301+O301</f>
        <v>359</v>
      </c>
      <c r="L301" s="3220">
        <v>87</v>
      </c>
      <c r="M301" s="3220">
        <v>88</v>
      </c>
      <c r="N301" s="3220">
        <v>89</v>
      </c>
      <c r="O301" s="3220">
        <v>95</v>
      </c>
      <c r="P301" s="3207">
        <v>143352.62</v>
      </c>
      <c r="Q301" s="3219"/>
      <c r="R301" s="3219"/>
      <c r="S301" s="3219"/>
      <c r="T301" s="3210"/>
      <c r="U301" s="3198">
        <f t="shared" si="69"/>
        <v>143352.62</v>
      </c>
      <c r="V301" s="3210"/>
      <c r="W301" s="3201" t="s">
        <v>3439</v>
      </c>
    </row>
    <row r="302" spans="1:23" ht="30" customHeight="1" thickBot="1" x14ac:dyDescent="0.25">
      <c r="A302" s="3362"/>
      <c r="B302" s="3323"/>
      <c r="C302" s="3324">
        <v>3043979</v>
      </c>
      <c r="D302" s="3238" t="s">
        <v>773</v>
      </c>
      <c r="E302" s="3324">
        <v>5000089</v>
      </c>
      <c r="F302" s="3343" t="s">
        <v>774</v>
      </c>
      <c r="G302" s="3344"/>
      <c r="H302" s="3345">
        <v>43979</v>
      </c>
      <c r="I302" s="3266" t="s">
        <v>774</v>
      </c>
      <c r="J302" s="3327" t="s">
        <v>57</v>
      </c>
      <c r="K302" s="3214">
        <f>+K303</f>
        <v>29</v>
      </c>
      <c r="L302" s="3214">
        <f t="shared" ref="L302:O302" si="71">+L303</f>
        <v>7</v>
      </c>
      <c r="M302" s="3214">
        <f t="shared" si="71"/>
        <v>7</v>
      </c>
      <c r="N302" s="3214">
        <f t="shared" si="71"/>
        <v>7</v>
      </c>
      <c r="O302" s="3214">
        <f t="shared" si="71"/>
        <v>8</v>
      </c>
      <c r="P302" s="3213">
        <f>+P303+P304</f>
        <v>225754.52</v>
      </c>
      <c r="Q302" s="3214">
        <v>200</v>
      </c>
      <c r="R302" s="3219"/>
      <c r="S302" s="3219"/>
      <c r="T302" s="3210"/>
      <c r="U302" s="3198">
        <f t="shared" si="69"/>
        <v>225554.52</v>
      </c>
      <c r="V302" s="3210"/>
      <c r="W302" s="3201" t="s">
        <v>3439</v>
      </c>
    </row>
    <row r="303" spans="1:23" ht="20.25" customHeight="1" thickBot="1" x14ac:dyDescent="0.25">
      <c r="A303" s="3362"/>
      <c r="B303" s="3323"/>
      <c r="C303" s="3324"/>
      <c r="D303" s="3238"/>
      <c r="E303" s="3324"/>
      <c r="F303" s="3343"/>
      <c r="G303" s="3344"/>
      <c r="H303" s="3345"/>
      <c r="I303" s="3216" t="s">
        <v>776</v>
      </c>
      <c r="J303" s="3327"/>
      <c r="K303" s="3220">
        <f t="shared" ref="K303:K307" si="72">+L303+M303+N303+O303</f>
        <v>29</v>
      </c>
      <c r="L303" s="3220">
        <v>7</v>
      </c>
      <c r="M303" s="3220">
        <v>7</v>
      </c>
      <c r="N303" s="3220">
        <v>7</v>
      </c>
      <c r="O303" s="3220">
        <v>8</v>
      </c>
      <c r="P303" s="3207">
        <v>89310.84</v>
      </c>
      <c r="Q303" s="3219"/>
      <c r="R303" s="3219"/>
      <c r="S303" s="3219"/>
      <c r="T303" s="3210"/>
      <c r="U303" s="3198">
        <f t="shared" si="69"/>
        <v>89310.84</v>
      </c>
      <c r="V303" s="3210"/>
      <c r="W303" s="3201" t="s">
        <v>3439</v>
      </c>
    </row>
    <row r="304" spans="1:23" ht="20.25" customHeight="1" thickBot="1" x14ac:dyDescent="0.25">
      <c r="A304" s="3362"/>
      <c r="B304" s="3323"/>
      <c r="C304" s="3324"/>
      <c r="D304" s="3238"/>
      <c r="E304" s="3324"/>
      <c r="F304" s="3343"/>
      <c r="G304" s="3344"/>
      <c r="H304" s="3345"/>
      <c r="I304" s="3216" t="s">
        <v>3511</v>
      </c>
      <c r="J304" s="3327"/>
      <c r="K304" s="3220">
        <f t="shared" si="72"/>
        <v>29</v>
      </c>
      <c r="L304" s="3220">
        <v>7</v>
      </c>
      <c r="M304" s="3220">
        <v>7</v>
      </c>
      <c r="N304" s="3220">
        <v>7</v>
      </c>
      <c r="O304" s="3220">
        <v>8</v>
      </c>
      <c r="P304" s="3207">
        <v>136443.68</v>
      </c>
      <c r="Q304" s="3219"/>
      <c r="R304" s="3219"/>
      <c r="S304" s="3219"/>
      <c r="T304" s="3210"/>
      <c r="U304" s="3198">
        <f t="shared" si="69"/>
        <v>136443.68</v>
      </c>
      <c r="V304" s="3210"/>
      <c r="W304" s="3201" t="s">
        <v>3439</v>
      </c>
    </row>
    <row r="305" spans="1:23" ht="21.75" customHeight="1" thickBot="1" x14ac:dyDescent="0.25">
      <c r="A305" s="3362"/>
      <c r="B305" s="3323"/>
      <c r="C305" s="3324">
        <v>3043980</v>
      </c>
      <c r="D305" s="3325" t="s">
        <v>779</v>
      </c>
      <c r="E305" s="3324">
        <v>5000090</v>
      </c>
      <c r="F305" s="3343" t="s">
        <v>780</v>
      </c>
      <c r="G305" s="3344"/>
      <c r="H305" s="3345">
        <v>43980</v>
      </c>
      <c r="I305" s="3266" t="s">
        <v>3512</v>
      </c>
      <c r="J305" s="3365" t="s">
        <v>781</v>
      </c>
      <c r="K305" s="3214">
        <f>+K306+K307</f>
        <v>409894</v>
      </c>
      <c r="L305" s="3366">
        <f t="shared" ref="L305:O305" si="73">+L306+L307</f>
        <v>102472</v>
      </c>
      <c r="M305" s="3366">
        <f t="shared" si="73"/>
        <v>102474</v>
      </c>
      <c r="N305" s="3366">
        <f t="shared" si="73"/>
        <v>102474</v>
      </c>
      <c r="O305" s="3366">
        <f t="shared" si="73"/>
        <v>102474</v>
      </c>
      <c r="P305" s="3257">
        <f>+P306</f>
        <v>35942</v>
      </c>
      <c r="Q305" s="3214">
        <v>6000</v>
      </c>
      <c r="R305" s="3219"/>
      <c r="S305" s="3219"/>
      <c r="T305" s="3210"/>
      <c r="U305" s="3198">
        <f t="shared" si="69"/>
        <v>29942</v>
      </c>
      <c r="V305" s="3210"/>
      <c r="W305" s="3201" t="s">
        <v>3439</v>
      </c>
    </row>
    <row r="306" spans="1:23" ht="25.5" customHeight="1" thickBot="1" x14ac:dyDescent="0.25">
      <c r="A306" s="3362"/>
      <c r="B306" s="3323"/>
      <c r="C306" s="3324"/>
      <c r="D306" s="3325"/>
      <c r="E306" s="3324"/>
      <c r="F306" s="3343"/>
      <c r="G306" s="3344"/>
      <c r="H306" s="3345"/>
      <c r="I306" s="3216" t="s">
        <v>783</v>
      </c>
      <c r="J306" s="3365"/>
      <c r="K306" s="3220">
        <f t="shared" si="72"/>
        <v>157655</v>
      </c>
      <c r="L306" s="3220">
        <v>39413</v>
      </c>
      <c r="M306" s="3220">
        <v>39414</v>
      </c>
      <c r="N306" s="3220">
        <v>39414</v>
      </c>
      <c r="O306" s="3220">
        <v>39414</v>
      </c>
      <c r="P306" s="3207">
        <v>35942</v>
      </c>
      <c r="Q306" s="3219"/>
      <c r="R306" s="3219"/>
      <c r="S306" s="3219"/>
      <c r="T306" s="3210"/>
      <c r="U306" s="3198">
        <f t="shared" si="69"/>
        <v>35942</v>
      </c>
      <c r="V306" s="3210"/>
      <c r="W306" s="3201" t="s">
        <v>3439</v>
      </c>
    </row>
    <row r="307" spans="1:23" ht="25.5" thickBot="1" x14ac:dyDescent="0.25">
      <c r="A307" s="3362"/>
      <c r="B307" s="3323"/>
      <c r="C307" s="3324"/>
      <c r="D307" s="3325"/>
      <c r="E307" s="3324"/>
      <c r="F307" s="3343"/>
      <c r="G307" s="3344"/>
      <c r="H307" s="3345"/>
      <c r="I307" s="3216" t="s">
        <v>785</v>
      </c>
      <c r="J307" s="3365"/>
      <c r="K307" s="3220">
        <f t="shared" si="72"/>
        <v>252239</v>
      </c>
      <c r="L307" s="3220">
        <v>63059</v>
      </c>
      <c r="M307" s="3220">
        <v>63060</v>
      </c>
      <c r="N307" s="3220">
        <v>63060</v>
      </c>
      <c r="O307" s="3220">
        <v>63060</v>
      </c>
      <c r="P307" s="3219"/>
      <c r="Q307" s="3219"/>
      <c r="R307" s="3219"/>
      <c r="S307" s="3219"/>
      <c r="T307" s="3210"/>
      <c r="U307" s="3198">
        <f t="shared" si="69"/>
        <v>0</v>
      </c>
      <c r="V307" s="3210"/>
      <c r="W307" s="3201" t="s">
        <v>3439</v>
      </c>
    </row>
    <row r="308" spans="1:23" ht="25.5" thickBot="1" x14ac:dyDescent="0.25">
      <c r="A308" s="3362"/>
      <c r="B308" s="3323"/>
      <c r="C308" s="3324"/>
      <c r="D308" s="3325"/>
      <c r="E308" s="3324"/>
      <c r="F308" s="3343"/>
      <c r="G308" s="3344"/>
      <c r="H308" s="3345"/>
      <c r="I308" s="3216" t="s">
        <v>787</v>
      </c>
      <c r="J308" s="3365"/>
      <c r="K308" s="3220"/>
      <c r="L308" s="3220"/>
      <c r="M308" s="3220"/>
      <c r="N308" s="3220"/>
      <c r="O308" s="3220"/>
      <c r="P308" s="3219"/>
      <c r="Q308" s="3219"/>
      <c r="R308" s="3219"/>
      <c r="S308" s="3219"/>
      <c r="T308" s="3210"/>
      <c r="U308" s="3198">
        <f t="shared" si="69"/>
        <v>0</v>
      </c>
      <c r="V308" s="3210"/>
      <c r="W308" s="3201" t="s">
        <v>3439</v>
      </c>
    </row>
    <row r="309" spans="1:23" ht="23.25" customHeight="1" thickBot="1" x14ac:dyDescent="0.25">
      <c r="A309" s="3362"/>
      <c r="B309" s="3323"/>
      <c r="C309" s="3324">
        <v>3043981</v>
      </c>
      <c r="D309" s="3325" t="s">
        <v>788</v>
      </c>
      <c r="E309" s="3367" t="s">
        <v>789</v>
      </c>
      <c r="F309" s="3343" t="s">
        <v>790</v>
      </c>
      <c r="G309" s="3345"/>
      <c r="H309" s="3345">
        <v>43981</v>
      </c>
      <c r="I309" s="3266" t="s">
        <v>3513</v>
      </c>
      <c r="J309" s="3368" t="s">
        <v>791</v>
      </c>
      <c r="K309" s="3220">
        <f>+K310+K312+K315+K317+K318</f>
        <v>4956</v>
      </c>
      <c r="L309" s="3220">
        <f>+L310+L312+L315+L317+L318</f>
        <v>1239</v>
      </c>
      <c r="M309" s="3220">
        <f>+M310+M312+M315+M317+M318</f>
        <v>1239</v>
      </c>
      <c r="N309" s="3220">
        <f>+N310+N312+N315+N317+N318</f>
        <v>1239</v>
      </c>
      <c r="O309" s="3220">
        <f>+O310+O312+O315+O317+O318</f>
        <v>1239</v>
      </c>
      <c r="P309" s="3207">
        <f>+P310+P311+P312+P313+P314+P315+P316+P317+P318</f>
        <v>675884.71000000008</v>
      </c>
      <c r="Q309" s="3219">
        <v>31400</v>
      </c>
      <c r="R309" s="3219"/>
      <c r="S309" s="3207">
        <v>81042</v>
      </c>
      <c r="T309" s="3210"/>
      <c r="U309" s="3198">
        <f t="shared" si="69"/>
        <v>563442.71000000008</v>
      </c>
      <c r="V309" s="3210"/>
      <c r="W309" s="3201" t="s">
        <v>3439</v>
      </c>
    </row>
    <row r="310" spans="1:23" ht="17.25" thickBot="1" x14ac:dyDescent="0.25">
      <c r="A310" s="3362"/>
      <c r="B310" s="3323"/>
      <c r="C310" s="3324"/>
      <c r="D310" s="3325"/>
      <c r="E310" s="3367"/>
      <c r="F310" s="3343"/>
      <c r="G310" s="3345"/>
      <c r="H310" s="3345"/>
      <c r="I310" s="3216" t="s">
        <v>795</v>
      </c>
      <c r="J310" s="3368"/>
      <c r="K310" s="3220">
        <f t="shared" ref="K310:K318" si="74">+L310+M310+N310+O310</f>
        <v>492</v>
      </c>
      <c r="L310" s="3220">
        <v>123</v>
      </c>
      <c r="M310" s="3220">
        <v>123</v>
      </c>
      <c r="N310" s="3220">
        <v>123</v>
      </c>
      <c r="O310" s="3220">
        <v>123</v>
      </c>
      <c r="P310" s="3207">
        <v>83831.600000000006</v>
      </c>
      <c r="Q310" s="3219"/>
      <c r="R310" s="3219"/>
      <c r="S310" s="3219"/>
      <c r="T310" s="3210"/>
      <c r="U310" s="3198">
        <f t="shared" si="69"/>
        <v>83831.600000000006</v>
      </c>
      <c r="V310" s="3210"/>
      <c r="W310" s="3201" t="s">
        <v>3439</v>
      </c>
    </row>
    <row r="311" spans="1:23" ht="17.25" thickBot="1" x14ac:dyDescent="0.25">
      <c r="A311" s="3362"/>
      <c r="B311" s="3323"/>
      <c r="C311" s="3324"/>
      <c r="D311" s="3325"/>
      <c r="E311" s="3367"/>
      <c r="F311" s="3343"/>
      <c r="G311" s="3345"/>
      <c r="H311" s="3345"/>
      <c r="I311" s="3216" t="s">
        <v>797</v>
      </c>
      <c r="J311" s="3368"/>
      <c r="K311" s="3220">
        <f>+L311+M311+N311+O311</f>
        <v>700</v>
      </c>
      <c r="L311" s="3220">
        <v>175</v>
      </c>
      <c r="M311" s="3220">
        <v>175</v>
      </c>
      <c r="N311" s="3220">
        <v>175</v>
      </c>
      <c r="O311" s="3220">
        <v>175</v>
      </c>
      <c r="P311" s="3207">
        <v>158279.18</v>
      </c>
      <c r="Q311" s="3219"/>
      <c r="R311" s="3219"/>
      <c r="S311" s="3219"/>
      <c r="T311" s="3210"/>
      <c r="U311" s="3198">
        <f t="shared" si="69"/>
        <v>158279.18</v>
      </c>
      <c r="V311" s="3210"/>
      <c r="W311" s="3201" t="s">
        <v>3439</v>
      </c>
    </row>
    <row r="312" spans="1:23" ht="25.5" thickBot="1" x14ac:dyDescent="0.25">
      <c r="A312" s="3362"/>
      <c r="B312" s="3323"/>
      <c r="C312" s="3324"/>
      <c r="D312" s="3325"/>
      <c r="E312" s="3367"/>
      <c r="F312" s="3343"/>
      <c r="G312" s="3345"/>
      <c r="H312" s="3345"/>
      <c r="I312" s="3216" t="s">
        <v>803</v>
      </c>
      <c r="J312" s="3368"/>
      <c r="K312" s="3220">
        <f t="shared" si="74"/>
        <v>240</v>
      </c>
      <c r="L312" s="3220">
        <v>60</v>
      </c>
      <c r="M312" s="3220">
        <v>60</v>
      </c>
      <c r="N312" s="3220">
        <v>60</v>
      </c>
      <c r="O312" s="3220">
        <v>60</v>
      </c>
      <c r="P312" s="3207">
        <v>30368.5</v>
      </c>
      <c r="Q312" s="3219"/>
      <c r="R312" s="3219"/>
      <c r="S312" s="3219"/>
      <c r="T312" s="3210"/>
      <c r="U312" s="3198">
        <f t="shared" si="69"/>
        <v>30368.5</v>
      </c>
      <c r="V312" s="3210"/>
      <c r="W312" s="3201" t="s">
        <v>3439</v>
      </c>
    </row>
    <row r="313" spans="1:23" ht="17.25" thickBot="1" x14ac:dyDescent="0.25">
      <c r="A313" s="3362"/>
      <c r="B313" s="3323"/>
      <c r="C313" s="3324"/>
      <c r="D313" s="3325"/>
      <c r="E313" s="3367"/>
      <c r="F313" s="3343"/>
      <c r="G313" s="3345"/>
      <c r="H313" s="3345"/>
      <c r="I313" s="3216" t="s">
        <v>805</v>
      </c>
      <c r="J313" s="3368"/>
      <c r="K313" s="3220">
        <f t="shared" si="74"/>
        <v>1600</v>
      </c>
      <c r="L313" s="3220">
        <v>400</v>
      </c>
      <c r="M313" s="3220">
        <v>400</v>
      </c>
      <c r="N313" s="3220">
        <v>400</v>
      </c>
      <c r="O313" s="3220">
        <v>400</v>
      </c>
      <c r="P313" s="3207">
        <v>31112.799999999999</v>
      </c>
      <c r="Q313" s="3219"/>
      <c r="R313" s="3219"/>
      <c r="S313" s="3219"/>
      <c r="T313" s="3210"/>
      <c r="U313" s="3198">
        <f t="shared" si="69"/>
        <v>31112.799999999999</v>
      </c>
      <c r="V313" s="3210"/>
      <c r="W313" s="3201" t="s">
        <v>3439</v>
      </c>
    </row>
    <row r="314" spans="1:23" ht="17.25" thickBot="1" x14ac:dyDescent="0.25">
      <c r="A314" s="3362"/>
      <c r="B314" s="3323"/>
      <c r="C314" s="3324"/>
      <c r="D314" s="3325"/>
      <c r="E314" s="3367"/>
      <c r="F314" s="3343"/>
      <c r="G314" s="3345"/>
      <c r="H314" s="3345"/>
      <c r="I314" s="3216" t="s">
        <v>807</v>
      </c>
      <c r="J314" s="3368"/>
      <c r="K314" s="3220">
        <f t="shared" si="74"/>
        <v>200</v>
      </c>
      <c r="L314" s="3220">
        <v>50</v>
      </c>
      <c r="M314" s="3220">
        <v>50</v>
      </c>
      <c r="N314" s="3220">
        <v>50</v>
      </c>
      <c r="O314" s="3220">
        <v>50</v>
      </c>
      <c r="P314" s="3207">
        <v>4767.3</v>
      </c>
      <c r="Q314" s="3219"/>
      <c r="R314" s="3219"/>
      <c r="S314" s="3219"/>
      <c r="T314" s="3210"/>
      <c r="U314" s="3198">
        <f t="shared" si="69"/>
        <v>4767.3</v>
      </c>
      <c r="V314" s="3210"/>
      <c r="W314" s="3201" t="s">
        <v>3439</v>
      </c>
    </row>
    <row r="315" spans="1:23" ht="17.25" thickBot="1" x14ac:dyDescent="0.25">
      <c r="A315" s="3362"/>
      <c r="B315" s="3323"/>
      <c r="C315" s="3324"/>
      <c r="D315" s="3325"/>
      <c r="E315" s="3367"/>
      <c r="F315" s="3343"/>
      <c r="G315" s="3345"/>
      <c r="H315" s="3345"/>
      <c r="I315" s="3216" t="s">
        <v>809</v>
      </c>
      <c r="J315" s="3368"/>
      <c r="K315" s="3220">
        <f t="shared" si="74"/>
        <v>864</v>
      </c>
      <c r="L315" s="3220">
        <v>216</v>
      </c>
      <c r="M315" s="3220">
        <v>216</v>
      </c>
      <c r="N315" s="3220">
        <v>216</v>
      </c>
      <c r="O315" s="3220">
        <v>216</v>
      </c>
      <c r="P315" s="3207">
        <v>322046.88</v>
      </c>
      <c r="Q315" s="3219"/>
      <c r="R315" s="3219"/>
      <c r="S315" s="3219"/>
      <c r="T315" s="3210"/>
      <c r="U315" s="3198">
        <f t="shared" si="69"/>
        <v>322046.88</v>
      </c>
      <c r="V315" s="3210"/>
      <c r="W315" s="3201" t="s">
        <v>3439</v>
      </c>
    </row>
    <row r="316" spans="1:23" ht="17.25" thickBot="1" x14ac:dyDescent="0.25">
      <c r="A316" s="3362"/>
      <c r="B316" s="3323"/>
      <c r="C316" s="3324"/>
      <c r="D316" s="3325"/>
      <c r="E316" s="3367"/>
      <c r="F316" s="3343"/>
      <c r="G316" s="3345"/>
      <c r="H316" s="3345"/>
      <c r="I316" s="3216" t="s">
        <v>811</v>
      </c>
      <c r="J316" s="3368"/>
      <c r="K316" s="3220">
        <f t="shared" si="74"/>
        <v>800</v>
      </c>
      <c r="L316" s="3220">
        <v>200</v>
      </c>
      <c r="M316" s="3220">
        <v>200</v>
      </c>
      <c r="N316" s="3220">
        <v>200</v>
      </c>
      <c r="O316" s="3220">
        <v>200</v>
      </c>
      <c r="P316" s="3207">
        <v>19127.55</v>
      </c>
      <c r="Q316" s="3219"/>
      <c r="R316" s="3219"/>
      <c r="S316" s="3219"/>
      <c r="T316" s="3210"/>
      <c r="U316" s="3198">
        <f t="shared" si="69"/>
        <v>19127.55</v>
      </c>
      <c r="V316" s="3210"/>
      <c r="W316" s="3201" t="s">
        <v>3439</v>
      </c>
    </row>
    <row r="317" spans="1:23" ht="17.25" thickBot="1" x14ac:dyDescent="0.25">
      <c r="A317" s="3362"/>
      <c r="B317" s="3323"/>
      <c r="C317" s="3324"/>
      <c r="D317" s="3325"/>
      <c r="E317" s="3367"/>
      <c r="F317" s="3343"/>
      <c r="G317" s="3345"/>
      <c r="H317" s="3345"/>
      <c r="I317" s="3216" t="s">
        <v>3514</v>
      </c>
      <c r="J317" s="3368"/>
      <c r="K317" s="3220">
        <f t="shared" si="74"/>
        <v>780</v>
      </c>
      <c r="L317" s="3220">
        <v>195</v>
      </c>
      <c r="M317" s="3220">
        <v>195</v>
      </c>
      <c r="N317" s="3220">
        <v>195</v>
      </c>
      <c r="O317" s="3220">
        <v>195</v>
      </c>
      <c r="P317" s="3207">
        <v>12684.1</v>
      </c>
      <c r="Q317" s="3219"/>
      <c r="R317" s="3219"/>
      <c r="S317" s="3219"/>
      <c r="T317" s="3210"/>
      <c r="U317" s="3198">
        <f t="shared" si="69"/>
        <v>12684.1</v>
      </c>
      <c r="V317" s="3210"/>
      <c r="W317" s="3201" t="s">
        <v>3439</v>
      </c>
    </row>
    <row r="318" spans="1:23" ht="25.5" thickBot="1" x14ac:dyDescent="0.25">
      <c r="A318" s="3362"/>
      <c r="B318" s="3323"/>
      <c r="C318" s="3324"/>
      <c r="D318" s="3325"/>
      <c r="E318" s="3367"/>
      <c r="F318" s="3343"/>
      <c r="G318" s="3345"/>
      <c r="H318" s="3345"/>
      <c r="I318" s="3216" t="s">
        <v>3515</v>
      </c>
      <c r="J318" s="3368"/>
      <c r="K318" s="3220">
        <f t="shared" si="74"/>
        <v>2580</v>
      </c>
      <c r="L318" s="3220">
        <v>645</v>
      </c>
      <c r="M318" s="3220">
        <v>645</v>
      </c>
      <c r="N318" s="3220">
        <v>645</v>
      </c>
      <c r="O318" s="3220">
        <v>645</v>
      </c>
      <c r="P318" s="3207">
        <v>13666.8</v>
      </c>
      <c r="Q318" s="3219"/>
      <c r="R318" s="3219"/>
      <c r="S318" s="3219"/>
      <c r="T318" s="3210"/>
      <c r="U318" s="3198">
        <f t="shared" si="69"/>
        <v>13666.8</v>
      </c>
      <c r="V318" s="3210"/>
      <c r="W318" s="3201" t="s">
        <v>3439</v>
      </c>
    </row>
    <row r="319" spans="1:23" s="3202" customFormat="1" ht="13.5" thickBot="1" x14ac:dyDescent="0.25">
      <c r="A319" s="3362"/>
      <c r="B319" s="3323"/>
      <c r="C319" s="3324">
        <v>3043982</v>
      </c>
      <c r="D319" s="3238" t="s">
        <v>820</v>
      </c>
      <c r="E319" s="3367" t="s">
        <v>821</v>
      </c>
      <c r="F319" s="3343" t="s">
        <v>822</v>
      </c>
      <c r="G319" s="3344"/>
      <c r="H319" s="3345">
        <v>43982</v>
      </c>
      <c r="I319" s="3266" t="s">
        <v>822</v>
      </c>
      <c r="J319" s="3368" t="s">
        <v>823</v>
      </c>
      <c r="K319" s="3235">
        <f>+K320</f>
        <v>49330</v>
      </c>
      <c r="L319" s="3235">
        <f t="shared" ref="L319:O319" si="75">+L320</f>
        <v>0</v>
      </c>
      <c r="M319" s="3235">
        <f t="shared" si="75"/>
        <v>0</v>
      </c>
      <c r="N319" s="3235">
        <f t="shared" si="75"/>
        <v>0</v>
      </c>
      <c r="O319" s="3235">
        <f t="shared" si="75"/>
        <v>49330</v>
      </c>
      <c r="P319" s="3213">
        <f>+P320</f>
        <v>232370.29</v>
      </c>
      <c r="Q319" s="3214"/>
      <c r="R319" s="3214"/>
      <c r="S319" s="3214"/>
      <c r="T319" s="3215"/>
      <c r="U319" s="3198">
        <f t="shared" si="69"/>
        <v>232370.29</v>
      </c>
      <c r="V319" s="3215"/>
      <c r="W319" s="3201" t="s">
        <v>3439</v>
      </c>
    </row>
    <row r="320" spans="1:23" ht="13.5" thickBot="1" x14ac:dyDescent="0.25">
      <c r="A320" s="3362"/>
      <c r="B320" s="3323"/>
      <c r="C320" s="3324"/>
      <c r="D320" s="3238"/>
      <c r="E320" s="3367"/>
      <c r="F320" s="3343"/>
      <c r="G320" s="3344"/>
      <c r="H320" s="3345"/>
      <c r="I320" s="3216" t="s">
        <v>825</v>
      </c>
      <c r="J320" s="3368"/>
      <c r="K320" s="3220">
        <f t="shared" ref="K320" si="76">+L320+M320+N320+O320</f>
        <v>49330</v>
      </c>
      <c r="L320" s="3220"/>
      <c r="M320" s="3220"/>
      <c r="N320" s="3220"/>
      <c r="O320" s="3220">
        <v>49330</v>
      </c>
      <c r="P320" s="3254">
        <v>232370.29</v>
      </c>
      <c r="Q320" s="3219">
        <v>1400</v>
      </c>
      <c r="R320" s="3219"/>
      <c r="S320" s="3219"/>
      <c r="T320" s="3210"/>
      <c r="U320" s="3198">
        <f t="shared" si="69"/>
        <v>230970.29</v>
      </c>
      <c r="V320" s="3210"/>
      <c r="W320" s="3201" t="s">
        <v>3439</v>
      </c>
    </row>
    <row r="321" spans="1:23" s="3202" customFormat="1" ht="28.5" customHeight="1" thickBot="1" x14ac:dyDescent="0.25">
      <c r="A321" s="3362"/>
      <c r="B321" s="3323"/>
      <c r="C321" s="3324">
        <v>3044119</v>
      </c>
      <c r="D321" s="3325" t="s">
        <v>826</v>
      </c>
      <c r="E321" s="3367" t="s">
        <v>827</v>
      </c>
      <c r="F321" s="3343" t="s">
        <v>828</v>
      </c>
      <c r="G321" s="3344"/>
      <c r="H321" s="3345">
        <v>44119</v>
      </c>
      <c r="I321" s="3266" t="s">
        <v>828</v>
      </c>
      <c r="J321" s="3369" t="s">
        <v>64</v>
      </c>
      <c r="K321" s="3235">
        <f>+K322+K323</f>
        <v>696</v>
      </c>
      <c r="L321" s="3235">
        <f t="shared" ref="L321:O321" si="77">+L322+L323</f>
        <v>166</v>
      </c>
      <c r="M321" s="3235">
        <f t="shared" si="77"/>
        <v>175</v>
      </c>
      <c r="N321" s="3235">
        <f t="shared" si="77"/>
        <v>175</v>
      </c>
      <c r="O321" s="3235">
        <f t="shared" si="77"/>
        <v>180</v>
      </c>
      <c r="P321" s="3213">
        <f>+P322+P323</f>
        <v>295064.08</v>
      </c>
      <c r="Q321" s="3214"/>
      <c r="R321" s="3214"/>
      <c r="S321" s="3214"/>
      <c r="T321" s="3215"/>
      <c r="U321" s="3198">
        <f t="shared" si="69"/>
        <v>295064.08</v>
      </c>
      <c r="V321" s="3215"/>
      <c r="W321" s="3201" t="s">
        <v>3439</v>
      </c>
    </row>
    <row r="322" spans="1:23" ht="18.75" customHeight="1" thickBot="1" x14ac:dyDescent="0.25">
      <c r="A322" s="3362"/>
      <c r="B322" s="3323"/>
      <c r="C322" s="3324"/>
      <c r="D322" s="3325"/>
      <c r="E322" s="3367"/>
      <c r="F322" s="3343"/>
      <c r="G322" s="3344"/>
      <c r="H322" s="3345"/>
      <c r="I322" s="3216" t="s">
        <v>3516</v>
      </c>
      <c r="J322" s="3369"/>
      <c r="K322" s="3220">
        <f>+L322+M322+N322+O322</f>
        <v>405</v>
      </c>
      <c r="L322" s="3220">
        <v>100</v>
      </c>
      <c r="M322" s="3220">
        <v>100</v>
      </c>
      <c r="N322" s="3220">
        <v>100</v>
      </c>
      <c r="O322" s="3220">
        <v>105</v>
      </c>
      <c r="P322" s="3207">
        <v>210326.94</v>
      </c>
      <c r="Q322" s="3219"/>
      <c r="R322" s="3219"/>
      <c r="S322" s="3219"/>
      <c r="T322" s="3210"/>
      <c r="U322" s="3198">
        <f t="shared" si="69"/>
        <v>210326.94</v>
      </c>
      <c r="V322" s="3210"/>
      <c r="W322" s="3201" t="s">
        <v>3439</v>
      </c>
    </row>
    <row r="323" spans="1:23" ht="18.75" customHeight="1" thickBot="1" x14ac:dyDescent="0.25">
      <c r="A323" s="3362"/>
      <c r="B323" s="3323"/>
      <c r="C323" s="3324"/>
      <c r="D323" s="3325"/>
      <c r="E323" s="3367"/>
      <c r="F323" s="3343"/>
      <c r="G323" s="3344"/>
      <c r="H323" s="3345"/>
      <c r="I323" s="3216" t="s">
        <v>3517</v>
      </c>
      <c r="J323" s="3369"/>
      <c r="K323" s="3220">
        <f t="shared" ref="K323" si="78">+L323+M323+N323+O323</f>
        <v>291</v>
      </c>
      <c r="L323" s="3220">
        <v>66</v>
      </c>
      <c r="M323" s="3220">
        <v>75</v>
      </c>
      <c r="N323" s="3220">
        <v>75</v>
      </c>
      <c r="O323" s="3220">
        <v>75</v>
      </c>
      <c r="P323" s="3207">
        <v>84737.14</v>
      </c>
      <c r="Q323" s="3219">
        <v>160</v>
      </c>
      <c r="R323" s="3219"/>
      <c r="S323" s="3219"/>
      <c r="T323" s="3210"/>
      <c r="U323" s="3198">
        <f t="shared" si="69"/>
        <v>84577.14</v>
      </c>
      <c r="V323" s="3210"/>
      <c r="W323" s="3201" t="s">
        <v>3439</v>
      </c>
    </row>
    <row r="324" spans="1:23" ht="19.5" customHeight="1" thickBot="1" x14ac:dyDescent="0.25">
      <c r="A324" s="3319" t="s">
        <v>833</v>
      </c>
      <c r="B324" s="3319"/>
      <c r="C324" s="3319"/>
      <c r="D324" s="3319"/>
      <c r="E324" s="3319"/>
      <c r="F324" s="3319"/>
      <c r="G324" s="3319"/>
      <c r="H324" s="3319"/>
      <c r="I324" s="3319"/>
      <c r="J324" s="3319"/>
      <c r="K324" s="3320"/>
      <c r="L324" s="3320"/>
      <c r="M324" s="3320"/>
      <c r="N324" s="3320"/>
      <c r="O324" s="3320"/>
      <c r="P324" s="3321"/>
      <c r="Q324" s="3321"/>
      <c r="R324" s="3321"/>
      <c r="S324" s="3321"/>
      <c r="T324" s="3320"/>
      <c r="U324" s="3321"/>
      <c r="V324" s="3320"/>
      <c r="W324" s="3201" t="s">
        <v>3439</v>
      </c>
    </row>
    <row r="325" spans="1:23" s="3202" customFormat="1" ht="29.25" customHeight="1" thickBot="1" x14ac:dyDescent="0.25">
      <c r="A325" s="3322" t="s">
        <v>377</v>
      </c>
      <c r="B325" s="3323" t="s">
        <v>834</v>
      </c>
      <c r="C325" s="3324">
        <v>3043983</v>
      </c>
      <c r="D325" s="3325" t="s">
        <v>835</v>
      </c>
      <c r="E325" s="3234">
        <v>5000093</v>
      </c>
      <c r="F325" s="3343" t="s">
        <v>836</v>
      </c>
      <c r="G325" s="3345"/>
      <c r="H325" s="3183">
        <v>43983</v>
      </c>
      <c r="I325" s="3266" t="s">
        <v>836</v>
      </c>
      <c r="J325" s="3334" t="s">
        <v>596</v>
      </c>
      <c r="K325" s="3214">
        <f>+K326+K328+K330+K332+K333</f>
        <v>4558</v>
      </c>
      <c r="L325" s="3214">
        <f>+L326+L328+L330+L332+L333</f>
        <v>1136</v>
      </c>
      <c r="M325" s="3214">
        <f>+M326+M328+M330+M332+M333</f>
        <v>1139</v>
      </c>
      <c r="N325" s="3214">
        <f>+N326+N328+N330+N332+N333</f>
        <v>1139</v>
      </c>
      <c r="O325" s="3214">
        <f>+O326+O328+O330+O332+O333</f>
        <v>1144</v>
      </c>
      <c r="P325" s="3213">
        <f>+P326+P327+P328+P329+P330+P331+P332+P333+P334</f>
        <v>435079.49</v>
      </c>
      <c r="Q325" s="3214">
        <v>353826</v>
      </c>
      <c r="R325" s="3214"/>
      <c r="S325" s="3221">
        <v>620</v>
      </c>
      <c r="T325" s="3370"/>
      <c r="U325" s="3198">
        <f t="shared" ref="U325:U366" si="79">+P325-Q325-R325-S325-T325</f>
        <v>80633.489999999991</v>
      </c>
      <c r="V325" s="3370"/>
      <c r="W325" s="3201" t="s">
        <v>3439</v>
      </c>
    </row>
    <row r="326" spans="1:23" ht="13.5" thickBot="1" x14ac:dyDescent="0.25">
      <c r="A326" s="3322"/>
      <c r="B326" s="3323"/>
      <c r="C326" s="3324"/>
      <c r="D326" s="3325"/>
      <c r="E326" s="3234"/>
      <c r="F326" s="3343"/>
      <c r="G326" s="3345"/>
      <c r="H326" s="3183"/>
      <c r="I326" s="3216" t="s">
        <v>838</v>
      </c>
      <c r="J326" s="3334"/>
      <c r="K326" s="3220">
        <f t="shared" ref="K326:K334" si="80">+L326+M326+N326+O326</f>
        <v>1275</v>
      </c>
      <c r="L326" s="3220">
        <v>318</v>
      </c>
      <c r="M326" s="3220">
        <v>319</v>
      </c>
      <c r="N326" s="3220">
        <v>319</v>
      </c>
      <c r="O326" s="3220">
        <v>319</v>
      </c>
      <c r="P326" s="3207">
        <v>59369.77</v>
      </c>
      <c r="Q326" s="3219"/>
      <c r="R326" s="3219"/>
      <c r="S326" s="3219"/>
      <c r="T326" s="3371"/>
      <c r="U326" s="3198">
        <f t="shared" si="79"/>
        <v>59369.77</v>
      </c>
      <c r="V326" s="3371"/>
      <c r="W326" s="3201" t="s">
        <v>3439</v>
      </c>
    </row>
    <row r="327" spans="1:23" ht="17.25" thickBot="1" x14ac:dyDescent="0.25">
      <c r="A327" s="3322"/>
      <c r="B327" s="3323"/>
      <c r="C327" s="3324"/>
      <c r="D327" s="3325"/>
      <c r="E327" s="3234"/>
      <c r="F327" s="3343"/>
      <c r="G327" s="3345"/>
      <c r="H327" s="3183"/>
      <c r="I327" s="3216" t="s">
        <v>840</v>
      </c>
      <c r="J327" s="3334"/>
      <c r="K327" s="3220">
        <f t="shared" si="80"/>
        <v>52</v>
      </c>
      <c r="L327" s="3220">
        <v>13</v>
      </c>
      <c r="M327" s="3220">
        <v>13</v>
      </c>
      <c r="N327" s="3220">
        <v>13</v>
      </c>
      <c r="O327" s="3220">
        <v>13</v>
      </c>
      <c r="P327" s="3207">
        <v>1087.1099999999999</v>
      </c>
      <c r="Q327" s="3219"/>
      <c r="R327" s="3219"/>
      <c r="S327" s="3219"/>
      <c r="T327" s="3371"/>
      <c r="U327" s="3198">
        <f t="shared" si="79"/>
        <v>1087.1099999999999</v>
      </c>
      <c r="V327" s="3371"/>
      <c r="W327" s="3201" t="s">
        <v>3439</v>
      </c>
    </row>
    <row r="328" spans="1:23" ht="13.5" thickBot="1" x14ac:dyDescent="0.25">
      <c r="A328" s="3322"/>
      <c r="B328" s="3323"/>
      <c r="C328" s="3324"/>
      <c r="D328" s="3325"/>
      <c r="E328" s="3234"/>
      <c r="F328" s="3343"/>
      <c r="G328" s="3345"/>
      <c r="H328" s="3183"/>
      <c r="I328" s="3216" t="s">
        <v>3518</v>
      </c>
      <c r="J328" s="3334"/>
      <c r="K328" s="3220">
        <f t="shared" si="80"/>
        <v>59</v>
      </c>
      <c r="L328" s="3220">
        <v>14</v>
      </c>
      <c r="M328" s="3220">
        <v>15</v>
      </c>
      <c r="N328" s="3220">
        <v>15</v>
      </c>
      <c r="O328" s="3220">
        <v>15</v>
      </c>
      <c r="P328" s="3207">
        <v>3705.54</v>
      </c>
      <c r="Q328" s="3219"/>
      <c r="R328" s="3219"/>
      <c r="S328" s="3219"/>
      <c r="T328" s="3371"/>
      <c r="U328" s="3198">
        <f t="shared" si="79"/>
        <v>3705.54</v>
      </c>
      <c r="V328" s="3371"/>
      <c r="W328" s="3201" t="s">
        <v>3439</v>
      </c>
    </row>
    <row r="329" spans="1:23" ht="13.5" thickBot="1" x14ac:dyDescent="0.25">
      <c r="A329" s="3322"/>
      <c r="B329" s="3323"/>
      <c r="C329" s="3324"/>
      <c r="D329" s="3325"/>
      <c r="E329" s="3234"/>
      <c r="F329" s="3343"/>
      <c r="G329" s="3345"/>
      <c r="H329" s="3183"/>
      <c r="I329" s="3216" t="s">
        <v>3519</v>
      </c>
      <c r="J329" s="3334"/>
      <c r="K329" s="3220">
        <f t="shared" si="80"/>
        <v>18</v>
      </c>
      <c r="L329" s="3220">
        <v>4</v>
      </c>
      <c r="M329" s="3220">
        <v>4</v>
      </c>
      <c r="N329" s="3220">
        <v>5</v>
      </c>
      <c r="O329" s="3220">
        <v>5</v>
      </c>
      <c r="P329" s="3207">
        <v>35.29</v>
      </c>
      <c r="Q329" s="3219"/>
      <c r="R329" s="3219"/>
      <c r="S329" s="3219"/>
      <c r="T329" s="3371"/>
      <c r="U329" s="3198">
        <f t="shared" si="79"/>
        <v>35.29</v>
      </c>
      <c r="V329" s="3371"/>
      <c r="W329" s="3201" t="s">
        <v>3439</v>
      </c>
    </row>
    <row r="330" spans="1:23" ht="13.5" thickBot="1" x14ac:dyDescent="0.25">
      <c r="A330" s="3322"/>
      <c r="B330" s="3323"/>
      <c r="C330" s="3324"/>
      <c r="D330" s="3325"/>
      <c r="E330" s="3234"/>
      <c r="F330" s="3343"/>
      <c r="G330" s="3345"/>
      <c r="H330" s="3183"/>
      <c r="I330" s="3216" t="s">
        <v>852</v>
      </c>
      <c r="J330" s="3334"/>
      <c r="K330" s="3220">
        <f t="shared" si="80"/>
        <v>1260</v>
      </c>
      <c r="L330" s="3220">
        <v>315</v>
      </c>
      <c r="M330" s="3220">
        <v>315</v>
      </c>
      <c r="N330" s="3220">
        <v>315</v>
      </c>
      <c r="O330" s="3220">
        <v>315</v>
      </c>
      <c r="P330" s="3207">
        <v>6718.14</v>
      </c>
      <c r="Q330" s="3219"/>
      <c r="R330" s="3219"/>
      <c r="S330" s="3219"/>
      <c r="T330" s="3371"/>
      <c r="U330" s="3198">
        <f t="shared" si="79"/>
        <v>6718.14</v>
      </c>
      <c r="V330" s="3371"/>
      <c r="W330" s="3201" t="s">
        <v>3439</v>
      </c>
    </row>
    <row r="331" spans="1:23" ht="13.5" thickBot="1" x14ac:dyDescent="0.25">
      <c r="A331" s="3322"/>
      <c r="B331" s="3323"/>
      <c r="C331" s="3324"/>
      <c r="D331" s="3325"/>
      <c r="E331" s="3234"/>
      <c r="F331" s="3343"/>
      <c r="G331" s="3345"/>
      <c r="H331" s="3183"/>
      <c r="I331" s="3216" t="s">
        <v>854</v>
      </c>
      <c r="J331" s="3334"/>
      <c r="K331" s="3220">
        <f t="shared" si="80"/>
        <v>3</v>
      </c>
      <c r="L331" s="3220"/>
      <c r="M331" s="3220">
        <v>1</v>
      </c>
      <c r="N331" s="3220">
        <v>1</v>
      </c>
      <c r="O331" s="3220">
        <v>1</v>
      </c>
      <c r="P331" s="3207">
        <v>42.96</v>
      </c>
      <c r="Q331" s="3219"/>
      <c r="R331" s="3219"/>
      <c r="S331" s="3219"/>
      <c r="T331" s="3371"/>
      <c r="U331" s="3198">
        <f t="shared" si="79"/>
        <v>42.96</v>
      </c>
      <c r="V331" s="3371"/>
      <c r="W331" s="3201" t="s">
        <v>3439</v>
      </c>
    </row>
    <row r="332" spans="1:23" ht="13.5" thickBot="1" x14ac:dyDescent="0.25">
      <c r="A332" s="3322"/>
      <c r="B332" s="3323"/>
      <c r="C332" s="3324"/>
      <c r="D332" s="3325"/>
      <c r="E332" s="3234"/>
      <c r="F332" s="3343"/>
      <c r="G332" s="3345"/>
      <c r="H332" s="3183"/>
      <c r="I332" s="3216" t="s">
        <v>860</v>
      </c>
      <c r="J332" s="3334"/>
      <c r="K332" s="3220">
        <f t="shared" si="80"/>
        <v>1465</v>
      </c>
      <c r="L332" s="3220">
        <v>365</v>
      </c>
      <c r="M332" s="3220">
        <v>365</v>
      </c>
      <c r="N332" s="3220">
        <v>365</v>
      </c>
      <c r="O332" s="3220">
        <v>370</v>
      </c>
      <c r="P332" s="3207">
        <v>5210.8</v>
      </c>
      <c r="Q332" s="3219"/>
      <c r="R332" s="3219"/>
      <c r="S332" s="3219"/>
      <c r="T332" s="3371"/>
      <c r="U332" s="3198">
        <f t="shared" si="79"/>
        <v>5210.8</v>
      </c>
      <c r="V332" s="3371"/>
      <c r="W332" s="3201" t="s">
        <v>3439</v>
      </c>
    </row>
    <row r="333" spans="1:23" ht="17.25" thickBot="1" x14ac:dyDescent="0.25">
      <c r="A333" s="3322"/>
      <c r="B333" s="3323"/>
      <c r="C333" s="3324"/>
      <c r="D333" s="3325"/>
      <c r="E333" s="3234"/>
      <c r="F333" s="3343"/>
      <c r="G333" s="3345"/>
      <c r="H333" s="3183"/>
      <c r="I333" s="3216" t="s">
        <v>864</v>
      </c>
      <c r="J333" s="3334"/>
      <c r="K333" s="3220">
        <f t="shared" si="80"/>
        <v>499</v>
      </c>
      <c r="L333" s="3220">
        <v>124</v>
      </c>
      <c r="M333" s="3220">
        <v>125</v>
      </c>
      <c r="N333" s="3220">
        <v>125</v>
      </c>
      <c r="O333" s="3220">
        <v>125</v>
      </c>
      <c r="P333" s="3207">
        <v>274036.38</v>
      </c>
      <c r="Q333" s="3219"/>
      <c r="R333" s="3219"/>
      <c r="S333" s="3219"/>
      <c r="T333" s="3371"/>
      <c r="U333" s="3198">
        <f t="shared" si="79"/>
        <v>274036.38</v>
      </c>
      <c r="V333" s="3371"/>
      <c r="W333" s="3201" t="s">
        <v>3439</v>
      </c>
    </row>
    <row r="334" spans="1:23" ht="17.25" thickBot="1" x14ac:dyDescent="0.25">
      <c r="A334" s="3322"/>
      <c r="B334" s="3323"/>
      <c r="C334" s="3324"/>
      <c r="D334" s="3325"/>
      <c r="E334" s="3234"/>
      <c r="F334" s="3343"/>
      <c r="G334" s="3345"/>
      <c r="H334" s="3183"/>
      <c r="I334" s="3216" t="s">
        <v>866</v>
      </c>
      <c r="J334" s="3334"/>
      <c r="K334" s="3220">
        <f t="shared" si="80"/>
        <v>299</v>
      </c>
      <c r="L334" s="3220">
        <v>74</v>
      </c>
      <c r="M334" s="3220">
        <v>75</v>
      </c>
      <c r="N334" s="3220">
        <v>75</v>
      </c>
      <c r="O334" s="3220">
        <v>75</v>
      </c>
      <c r="P334" s="3207">
        <v>84873.5</v>
      </c>
      <c r="Q334" s="3219"/>
      <c r="R334" s="3219"/>
      <c r="S334" s="3219"/>
      <c r="T334" s="3371"/>
      <c r="U334" s="3198">
        <f t="shared" si="79"/>
        <v>84873.5</v>
      </c>
      <c r="V334" s="3371"/>
      <c r="W334" s="3201" t="s">
        <v>3439</v>
      </c>
    </row>
    <row r="335" spans="1:23" ht="17.25" hidden="1" thickBot="1" x14ac:dyDescent="0.25">
      <c r="A335" s="3322"/>
      <c r="B335" s="3323"/>
      <c r="C335" s="3324"/>
      <c r="D335" s="3325"/>
      <c r="E335" s="3234"/>
      <c r="F335" s="3343"/>
      <c r="G335" s="3345"/>
      <c r="H335" s="3183"/>
      <c r="I335" s="3216" t="s">
        <v>868</v>
      </c>
      <c r="J335" s="3334"/>
      <c r="K335" s="3220"/>
      <c r="L335" s="3220"/>
      <c r="M335" s="3220"/>
      <c r="N335" s="3220"/>
      <c r="O335" s="3220"/>
      <c r="P335" s="3219"/>
      <c r="Q335" s="3219"/>
      <c r="R335" s="3219"/>
      <c r="S335" s="3219"/>
      <c r="T335" s="3371"/>
      <c r="U335" s="3198">
        <f t="shared" si="79"/>
        <v>0</v>
      </c>
      <c r="V335" s="3371"/>
      <c r="W335" s="3201" t="s">
        <v>3439</v>
      </c>
    </row>
    <row r="336" spans="1:23" ht="13.5" hidden="1" thickBot="1" x14ac:dyDescent="0.25">
      <c r="A336" s="3322"/>
      <c r="B336" s="3323"/>
      <c r="C336" s="3324"/>
      <c r="D336" s="3325"/>
      <c r="E336" s="3234"/>
      <c r="F336" s="3343"/>
      <c r="G336" s="3345"/>
      <c r="H336" s="3183"/>
      <c r="I336" s="3216" t="s">
        <v>870</v>
      </c>
      <c r="J336" s="3334"/>
      <c r="K336" s="3220"/>
      <c r="L336" s="3220"/>
      <c r="M336" s="3220"/>
      <c r="N336" s="3220"/>
      <c r="O336" s="3220"/>
      <c r="P336" s="3219"/>
      <c r="Q336" s="3219"/>
      <c r="R336" s="3219"/>
      <c r="S336" s="3219"/>
      <c r="T336" s="3371"/>
      <c r="U336" s="3198">
        <f t="shared" si="79"/>
        <v>0</v>
      </c>
      <c r="V336" s="3371"/>
      <c r="W336" s="3201" t="s">
        <v>3439</v>
      </c>
    </row>
    <row r="337" spans="1:23" ht="17.25" hidden="1" thickBot="1" x14ac:dyDescent="0.25">
      <c r="A337" s="3322"/>
      <c r="B337" s="3323"/>
      <c r="C337" s="3324"/>
      <c r="D337" s="3325"/>
      <c r="E337" s="3234"/>
      <c r="F337" s="3343"/>
      <c r="G337" s="3345"/>
      <c r="H337" s="3183"/>
      <c r="I337" s="3216" t="s">
        <v>872</v>
      </c>
      <c r="J337" s="3334"/>
      <c r="K337" s="3220"/>
      <c r="L337" s="3220"/>
      <c r="M337" s="3220"/>
      <c r="N337" s="3220"/>
      <c r="O337" s="3220"/>
      <c r="P337" s="3219"/>
      <c r="Q337" s="3219"/>
      <c r="R337" s="3219"/>
      <c r="S337" s="3219"/>
      <c r="T337" s="3371"/>
      <c r="U337" s="3198">
        <f t="shared" si="79"/>
        <v>0</v>
      </c>
      <c r="V337" s="3371"/>
      <c r="W337" s="3201" t="s">
        <v>3439</v>
      </c>
    </row>
    <row r="338" spans="1:23" ht="17.25" hidden="1" thickBot="1" x14ac:dyDescent="0.25">
      <c r="A338" s="3322"/>
      <c r="B338" s="3323"/>
      <c r="C338" s="3324"/>
      <c r="D338" s="3325"/>
      <c r="E338" s="3234"/>
      <c r="F338" s="3343"/>
      <c r="G338" s="3345"/>
      <c r="H338" s="3183"/>
      <c r="I338" s="3216" t="s">
        <v>874</v>
      </c>
      <c r="J338" s="3334"/>
      <c r="K338" s="3220"/>
      <c r="L338" s="3220"/>
      <c r="M338" s="3220"/>
      <c r="N338" s="3220"/>
      <c r="O338" s="3220"/>
      <c r="P338" s="3219"/>
      <c r="Q338" s="3219"/>
      <c r="R338" s="3219"/>
      <c r="S338" s="3219"/>
      <c r="T338" s="3371"/>
      <c r="U338" s="3198">
        <f t="shared" si="79"/>
        <v>0</v>
      </c>
      <c r="V338" s="3371"/>
      <c r="W338" s="3201" t="s">
        <v>3439</v>
      </c>
    </row>
    <row r="339" spans="1:23" ht="17.25" hidden="1" thickBot="1" x14ac:dyDescent="0.25">
      <c r="A339" s="3322"/>
      <c r="B339" s="3323"/>
      <c r="C339" s="3324"/>
      <c r="D339" s="3325"/>
      <c r="E339" s="3234"/>
      <c r="F339" s="3343"/>
      <c r="G339" s="3345"/>
      <c r="H339" s="3183"/>
      <c r="I339" s="3216" t="s">
        <v>876</v>
      </c>
      <c r="J339" s="3334"/>
      <c r="K339" s="3220"/>
      <c r="L339" s="3220"/>
      <c r="M339" s="3220"/>
      <c r="N339" s="3220"/>
      <c r="O339" s="3220"/>
      <c r="P339" s="3219"/>
      <c r="Q339" s="3219"/>
      <c r="R339" s="3219"/>
      <c r="S339" s="3219"/>
      <c r="T339" s="3371"/>
      <c r="U339" s="3198">
        <f t="shared" si="79"/>
        <v>0</v>
      </c>
      <c r="V339" s="3371"/>
      <c r="W339" s="3201" t="s">
        <v>3439</v>
      </c>
    </row>
    <row r="340" spans="1:23" s="3202" customFormat="1" ht="17.25" customHeight="1" thickBot="1" x14ac:dyDescent="0.25">
      <c r="A340" s="3322" t="s">
        <v>396</v>
      </c>
      <c r="B340" s="3323" t="s">
        <v>877</v>
      </c>
      <c r="C340" s="3324">
        <v>3043984</v>
      </c>
      <c r="D340" s="3325" t="s">
        <v>878</v>
      </c>
      <c r="E340" s="3324">
        <v>5000094</v>
      </c>
      <c r="F340" s="3343" t="s">
        <v>879</v>
      </c>
      <c r="G340" s="3345"/>
      <c r="H340" s="3345">
        <v>43984</v>
      </c>
      <c r="I340" s="3266" t="s">
        <v>879</v>
      </c>
      <c r="J340" s="3327" t="s">
        <v>2212</v>
      </c>
      <c r="K340" s="3235">
        <f>+K341+K343+K347+K362+K366</f>
        <v>1792</v>
      </c>
      <c r="L340" s="3235">
        <f>+L341+L343+L347+L362+L366</f>
        <v>443</v>
      </c>
      <c r="M340" s="3235">
        <f>+M341+M343+M347+M362+M366</f>
        <v>449</v>
      </c>
      <c r="N340" s="3235">
        <f>+N341+N343+N347+N362+N366</f>
        <v>450</v>
      </c>
      <c r="O340" s="3235">
        <f>+O341+O343+O347+O362+O366</f>
        <v>450</v>
      </c>
      <c r="P340" s="3213">
        <f>+P341+P342+P343+P344+P345+P346+P347+P362+P366</f>
        <v>528477.57999999996</v>
      </c>
      <c r="Q340" s="3214">
        <v>1792</v>
      </c>
      <c r="R340" s="3214"/>
      <c r="S340" s="3214"/>
      <c r="T340" s="3370"/>
      <c r="U340" s="3197">
        <f>+P340-Q340-R340-S340-T340</f>
        <v>526685.57999999996</v>
      </c>
      <c r="V340" s="3370"/>
      <c r="W340" s="3201" t="s">
        <v>3439</v>
      </c>
    </row>
    <row r="341" spans="1:23" ht="13.5" thickBot="1" x14ac:dyDescent="0.25">
      <c r="A341" s="3322"/>
      <c r="B341" s="3323"/>
      <c r="C341" s="3324"/>
      <c r="D341" s="3325"/>
      <c r="E341" s="3324"/>
      <c r="F341" s="3343"/>
      <c r="G341" s="3345"/>
      <c r="H341" s="3345"/>
      <c r="I341" s="3216" t="s">
        <v>881</v>
      </c>
      <c r="J341" s="3327"/>
      <c r="K341" s="3220">
        <f t="shared" ref="K341:K343" si="81">+L341+M341+N341+O341</f>
        <v>1347</v>
      </c>
      <c r="L341" s="3220">
        <v>336</v>
      </c>
      <c r="M341" s="3220">
        <v>337</v>
      </c>
      <c r="N341" s="3220">
        <v>337</v>
      </c>
      <c r="O341" s="3220">
        <v>337</v>
      </c>
      <c r="P341" s="3207">
        <v>427103.1</v>
      </c>
      <c r="Q341" s="3219"/>
      <c r="R341" s="3219"/>
      <c r="S341" s="3219"/>
      <c r="T341" s="3371"/>
      <c r="U341" s="3197">
        <f>+P341-Q341-R341-S341-T341</f>
        <v>427103.1</v>
      </c>
      <c r="V341" s="3371"/>
      <c r="W341" s="3201" t="s">
        <v>3439</v>
      </c>
    </row>
    <row r="342" spans="1:23" ht="17.25" thickBot="1" x14ac:dyDescent="0.25">
      <c r="A342" s="3322"/>
      <c r="B342" s="3323"/>
      <c r="C342" s="3324"/>
      <c r="D342" s="3325"/>
      <c r="E342" s="3324"/>
      <c r="F342" s="3343"/>
      <c r="G342" s="3345"/>
      <c r="H342" s="3345"/>
      <c r="I342" s="3216" t="s">
        <v>883</v>
      </c>
      <c r="J342" s="3327"/>
      <c r="K342" s="3220">
        <f t="shared" si="81"/>
        <v>62</v>
      </c>
      <c r="L342" s="3220">
        <v>15</v>
      </c>
      <c r="M342" s="3220">
        <v>15</v>
      </c>
      <c r="N342" s="3220">
        <v>16</v>
      </c>
      <c r="O342" s="3220">
        <v>16</v>
      </c>
      <c r="P342" s="3207">
        <v>43158.1</v>
      </c>
      <c r="Q342" s="3219"/>
      <c r="R342" s="3219"/>
      <c r="S342" s="3219"/>
      <c r="T342" s="3371"/>
      <c r="U342" s="3198">
        <f t="shared" si="79"/>
        <v>43158.1</v>
      </c>
      <c r="V342" s="3371"/>
      <c r="W342" s="3201" t="s">
        <v>3439</v>
      </c>
    </row>
    <row r="343" spans="1:23" ht="17.25" thickBot="1" x14ac:dyDescent="0.25">
      <c r="A343" s="3322"/>
      <c r="B343" s="3323"/>
      <c r="C343" s="3324"/>
      <c r="D343" s="3325"/>
      <c r="E343" s="3324"/>
      <c r="F343" s="3343"/>
      <c r="G343" s="3345"/>
      <c r="H343" s="3345"/>
      <c r="I343" s="3216" t="s">
        <v>885</v>
      </c>
      <c r="J343" s="3327"/>
      <c r="K343" s="3220">
        <f t="shared" si="81"/>
        <v>217</v>
      </c>
      <c r="L343" s="3220">
        <v>50</v>
      </c>
      <c r="M343" s="3220">
        <v>55</v>
      </c>
      <c r="N343" s="3220">
        <v>56</v>
      </c>
      <c r="O343" s="3220">
        <v>56</v>
      </c>
      <c r="P343" s="3207">
        <v>3349.2700000000009</v>
      </c>
      <c r="Q343" s="3219"/>
      <c r="R343" s="3219"/>
      <c r="S343" s="3219"/>
      <c r="T343" s="3371"/>
      <c r="U343" s="3198">
        <f t="shared" si="79"/>
        <v>3349.2700000000009</v>
      </c>
      <c r="V343" s="3371"/>
      <c r="W343" s="3201" t="s">
        <v>3439</v>
      </c>
    </row>
    <row r="344" spans="1:23" ht="17.25" thickBot="1" x14ac:dyDescent="0.25">
      <c r="A344" s="3322"/>
      <c r="B344" s="3323"/>
      <c r="C344" s="3324"/>
      <c r="D344" s="3325"/>
      <c r="E344" s="3324"/>
      <c r="F344" s="3343"/>
      <c r="G344" s="3345"/>
      <c r="H344" s="3345"/>
      <c r="I344" s="3216" t="s">
        <v>887</v>
      </c>
      <c r="J344" s="3327"/>
      <c r="K344" s="3220">
        <f>+L344+M344+N344+O344</f>
        <v>103</v>
      </c>
      <c r="L344" s="3220">
        <v>25</v>
      </c>
      <c r="M344" s="3220">
        <v>26</v>
      </c>
      <c r="N344" s="3220">
        <v>26</v>
      </c>
      <c r="O344" s="3220">
        <v>26</v>
      </c>
      <c r="P344" s="3207">
        <v>14658.449999999999</v>
      </c>
      <c r="Q344" s="3219"/>
      <c r="R344" s="3219"/>
      <c r="S344" s="3219"/>
      <c r="T344" s="3371"/>
      <c r="U344" s="3198">
        <f t="shared" si="79"/>
        <v>14658.449999999999</v>
      </c>
      <c r="V344" s="3371"/>
      <c r="W344" s="3201" t="s">
        <v>3439</v>
      </c>
    </row>
    <row r="345" spans="1:23" ht="17.25" thickBot="1" x14ac:dyDescent="0.25">
      <c r="A345" s="3322"/>
      <c r="B345" s="3323"/>
      <c r="C345" s="3324"/>
      <c r="D345" s="3325"/>
      <c r="E345" s="3324"/>
      <c r="F345" s="3343"/>
      <c r="G345" s="3345"/>
      <c r="H345" s="3345"/>
      <c r="I345" s="3216" t="s">
        <v>891</v>
      </c>
      <c r="J345" s="3327"/>
      <c r="K345" s="3372">
        <f>+L345+M345+N345+O345</f>
        <v>10</v>
      </c>
      <c r="L345" s="3220">
        <v>2</v>
      </c>
      <c r="M345" s="3220">
        <v>2</v>
      </c>
      <c r="N345" s="3220">
        <v>3</v>
      </c>
      <c r="O345" s="3220">
        <v>3</v>
      </c>
      <c r="P345" s="3207">
        <v>675.68999999999994</v>
      </c>
      <c r="Q345" s="3219"/>
      <c r="R345" s="3219"/>
      <c r="S345" s="3219"/>
      <c r="T345" s="3371"/>
      <c r="U345" s="3198">
        <f t="shared" si="79"/>
        <v>675.68999999999994</v>
      </c>
      <c r="V345" s="3371"/>
      <c r="W345" s="3201" t="s">
        <v>3439</v>
      </c>
    </row>
    <row r="346" spans="1:23" ht="25.5" thickBot="1" x14ac:dyDescent="0.25">
      <c r="A346" s="3322"/>
      <c r="B346" s="3323"/>
      <c r="C346" s="3324"/>
      <c r="D346" s="3325"/>
      <c r="E346" s="3324"/>
      <c r="F346" s="3343"/>
      <c r="G346" s="3345"/>
      <c r="H346" s="3345"/>
      <c r="I346" s="3216" t="s">
        <v>895</v>
      </c>
      <c r="J346" s="3327"/>
      <c r="K346" s="3220">
        <f>+L346+M346+N346+O346</f>
        <v>83</v>
      </c>
      <c r="L346" s="3220">
        <v>20</v>
      </c>
      <c r="M346" s="3220">
        <v>20</v>
      </c>
      <c r="N346" s="3220">
        <v>20</v>
      </c>
      <c r="O346" s="3220">
        <v>23</v>
      </c>
      <c r="P346" s="3207">
        <v>1040.3899999999999</v>
      </c>
      <c r="Q346" s="3219"/>
      <c r="R346" s="3219"/>
      <c r="S346" s="3219"/>
      <c r="T346" s="3371"/>
      <c r="U346" s="3198">
        <f t="shared" si="79"/>
        <v>1040.3899999999999</v>
      </c>
      <c r="V346" s="3371"/>
      <c r="W346" s="3201" t="s">
        <v>3439</v>
      </c>
    </row>
    <row r="347" spans="1:23" ht="13.5" thickBot="1" x14ac:dyDescent="0.25">
      <c r="A347" s="3322"/>
      <c r="B347" s="3323"/>
      <c r="C347" s="3324"/>
      <c r="D347" s="3325"/>
      <c r="E347" s="3324"/>
      <c r="F347" s="3343"/>
      <c r="G347" s="3345"/>
      <c r="H347" s="3345"/>
      <c r="I347" s="3216" t="s">
        <v>3520</v>
      </c>
      <c r="J347" s="3327"/>
      <c r="K347" s="3220">
        <f t="shared" ref="K347:K366" si="82">+L347+M347+N347+O347</f>
        <v>84</v>
      </c>
      <c r="L347" s="3220">
        <v>21</v>
      </c>
      <c r="M347" s="3220">
        <v>21</v>
      </c>
      <c r="N347" s="3220">
        <v>21</v>
      </c>
      <c r="O347" s="3220">
        <v>21</v>
      </c>
      <c r="P347" s="3207">
        <v>20506.22</v>
      </c>
      <c r="Q347" s="3219"/>
      <c r="R347" s="3219"/>
      <c r="S347" s="3219"/>
      <c r="T347" s="3371"/>
      <c r="U347" s="3198">
        <f t="shared" si="79"/>
        <v>20506.22</v>
      </c>
      <c r="V347" s="3371"/>
      <c r="W347" s="3201" t="s">
        <v>3439</v>
      </c>
    </row>
    <row r="348" spans="1:23" ht="13.5" hidden="1" thickBot="1" x14ac:dyDescent="0.25">
      <c r="A348" s="3322"/>
      <c r="B348" s="3323"/>
      <c r="C348" s="3324"/>
      <c r="D348" s="3325"/>
      <c r="E348" s="3324"/>
      <c r="F348" s="3343"/>
      <c r="G348" s="3345"/>
      <c r="H348" s="3345"/>
      <c r="I348" s="3216" t="s">
        <v>897</v>
      </c>
      <c r="J348" s="3327"/>
      <c r="K348" s="3220">
        <f t="shared" ca="1" si="82"/>
        <v>0</v>
      </c>
      <c r="L348" s="3220">
        <f t="shared" ref="L348:L365" ca="1" si="83">+K348/4</f>
        <v>0</v>
      </c>
      <c r="M348" s="3220"/>
      <c r="N348" s="3220"/>
      <c r="O348" s="3220"/>
      <c r="P348" s="3219"/>
      <c r="Q348" s="3219"/>
      <c r="R348" s="3219"/>
      <c r="S348" s="3219"/>
      <c r="T348" s="3371"/>
      <c r="U348" s="3198">
        <f t="shared" si="79"/>
        <v>0</v>
      </c>
      <c r="V348" s="3371"/>
      <c r="W348" s="3201" t="s">
        <v>3439</v>
      </c>
    </row>
    <row r="349" spans="1:23" ht="13.5" hidden="1" thickBot="1" x14ac:dyDescent="0.25">
      <c r="A349" s="3322"/>
      <c r="B349" s="3323"/>
      <c r="C349" s="3324"/>
      <c r="D349" s="3325"/>
      <c r="E349" s="3324"/>
      <c r="F349" s="3343"/>
      <c r="G349" s="3345"/>
      <c r="H349" s="3345"/>
      <c r="I349" s="3216" t="s">
        <v>899</v>
      </c>
      <c r="J349" s="3327"/>
      <c r="K349" s="3220">
        <f t="shared" ca="1" si="82"/>
        <v>20.75</v>
      </c>
      <c r="L349" s="3220">
        <f t="shared" ca="1" si="83"/>
        <v>20.75</v>
      </c>
      <c r="M349" s="3220"/>
      <c r="N349" s="3220"/>
      <c r="O349" s="3220"/>
      <c r="P349" s="3219"/>
      <c r="Q349" s="3219"/>
      <c r="R349" s="3219"/>
      <c r="S349" s="3219"/>
      <c r="T349" s="3371"/>
      <c r="U349" s="3198">
        <f t="shared" si="79"/>
        <v>0</v>
      </c>
      <c r="V349" s="3371"/>
      <c r="W349" s="3201" t="s">
        <v>3439</v>
      </c>
    </row>
    <row r="350" spans="1:23" ht="13.5" hidden="1" thickBot="1" x14ac:dyDescent="0.25">
      <c r="A350" s="3322"/>
      <c r="B350" s="3323"/>
      <c r="C350" s="3324"/>
      <c r="D350" s="3325"/>
      <c r="E350" s="3324"/>
      <c r="F350" s="3343"/>
      <c r="G350" s="3345"/>
      <c r="H350" s="3345"/>
      <c r="I350" s="3216" t="s">
        <v>901</v>
      </c>
      <c r="J350" s="3327"/>
      <c r="K350" s="3220">
        <f t="shared" ca="1" si="82"/>
        <v>20.75</v>
      </c>
      <c r="L350" s="3220">
        <f t="shared" ca="1" si="83"/>
        <v>20.75</v>
      </c>
      <c r="M350" s="3220"/>
      <c r="N350" s="3220"/>
      <c r="O350" s="3220"/>
      <c r="P350" s="3219"/>
      <c r="Q350" s="3219"/>
      <c r="R350" s="3219"/>
      <c r="S350" s="3219"/>
      <c r="T350" s="3371"/>
      <c r="U350" s="3198">
        <f t="shared" si="79"/>
        <v>0</v>
      </c>
      <c r="V350" s="3371"/>
      <c r="W350" s="3201" t="s">
        <v>3439</v>
      </c>
    </row>
    <row r="351" spans="1:23" ht="13.5" hidden="1" thickBot="1" x14ac:dyDescent="0.25">
      <c r="A351" s="3322"/>
      <c r="B351" s="3323"/>
      <c r="C351" s="3324"/>
      <c r="D351" s="3325"/>
      <c r="E351" s="3324"/>
      <c r="F351" s="3343"/>
      <c r="G351" s="3345"/>
      <c r="H351" s="3345"/>
      <c r="I351" s="3216" t="s">
        <v>903</v>
      </c>
      <c r="J351" s="3327"/>
      <c r="K351" s="3220">
        <f t="shared" ca="1" si="82"/>
        <v>20.75</v>
      </c>
      <c r="L351" s="3220">
        <f t="shared" ca="1" si="83"/>
        <v>20.75</v>
      </c>
      <c r="M351" s="3220"/>
      <c r="N351" s="3220"/>
      <c r="O351" s="3220"/>
      <c r="P351" s="3219"/>
      <c r="Q351" s="3219"/>
      <c r="R351" s="3219"/>
      <c r="S351" s="3219"/>
      <c r="T351" s="3371"/>
      <c r="U351" s="3198">
        <f t="shared" si="79"/>
        <v>0</v>
      </c>
      <c r="V351" s="3371"/>
      <c r="W351" s="3201" t="s">
        <v>3439</v>
      </c>
    </row>
    <row r="352" spans="1:23" ht="13.5" hidden="1" thickBot="1" x14ac:dyDescent="0.25">
      <c r="A352" s="3322"/>
      <c r="B352" s="3323"/>
      <c r="C352" s="3324"/>
      <c r="D352" s="3325"/>
      <c r="E352" s="3324"/>
      <c r="F352" s="3343"/>
      <c r="G352" s="3345"/>
      <c r="H352" s="3345"/>
      <c r="I352" s="3216" t="s">
        <v>905</v>
      </c>
      <c r="J352" s="3327"/>
      <c r="K352" s="3220">
        <f t="shared" ca="1" si="82"/>
        <v>20.75</v>
      </c>
      <c r="L352" s="3220">
        <f t="shared" ca="1" si="83"/>
        <v>20.75</v>
      </c>
      <c r="M352" s="3220"/>
      <c r="N352" s="3220"/>
      <c r="O352" s="3220"/>
      <c r="P352" s="3219"/>
      <c r="Q352" s="3219"/>
      <c r="R352" s="3219"/>
      <c r="S352" s="3219"/>
      <c r="T352" s="3371"/>
      <c r="U352" s="3198">
        <f t="shared" si="79"/>
        <v>0</v>
      </c>
      <c r="V352" s="3371"/>
      <c r="W352" s="3201" t="s">
        <v>3439</v>
      </c>
    </row>
    <row r="353" spans="1:23" ht="13.5" hidden="1" thickBot="1" x14ac:dyDescent="0.25">
      <c r="A353" s="3322"/>
      <c r="B353" s="3323"/>
      <c r="C353" s="3324"/>
      <c r="D353" s="3325"/>
      <c r="E353" s="3324"/>
      <c r="F353" s="3343"/>
      <c r="G353" s="3345"/>
      <c r="H353" s="3345"/>
      <c r="I353" s="3216" t="s">
        <v>907</v>
      </c>
      <c r="J353" s="3327"/>
      <c r="K353" s="3220">
        <f t="shared" ca="1" si="82"/>
        <v>0</v>
      </c>
      <c r="L353" s="3220">
        <f t="shared" ca="1" si="83"/>
        <v>0</v>
      </c>
      <c r="M353" s="3220"/>
      <c r="N353" s="3220"/>
      <c r="O353" s="3220"/>
      <c r="P353" s="3219"/>
      <c r="Q353" s="3219"/>
      <c r="R353" s="3219"/>
      <c r="S353" s="3219"/>
      <c r="T353" s="3371"/>
      <c r="U353" s="3198">
        <f t="shared" si="79"/>
        <v>0</v>
      </c>
      <c r="V353" s="3371"/>
      <c r="W353" s="3201" t="s">
        <v>3439</v>
      </c>
    </row>
    <row r="354" spans="1:23" ht="17.25" hidden="1" thickBot="1" x14ac:dyDescent="0.25">
      <c r="A354" s="3322"/>
      <c r="B354" s="3323"/>
      <c r="C354" s="3324"/>
      <c r="D354" s="3325"/>
      <c r="E354" s="3324"/>
      <c r="F354" s="3343"/>
      <c r="G354" s="3345"/>
      <c r="H354" s="3345"/>
      <c r="I354" s="3216" t="s">
        <v>909</v>
      </c>
      <c r="J354" s="3327"/>
      <c r="K354" s="3220">
        <f t="shared" ca="1" si="82"/>
        <v>20.75</v>
      </c>
      <c r="L354" s="3220">
        <f t="shared" ca="1" si="83"/>
        <v>20.75</v>
      </c>
      <c r="M354" s="3220"/>
      <c r="N354" s="3220"/>
      <c r="O354" s="3220"/>
      <c r="P354" s="3219"/>
      <c r="Q354" s="3219"/>
      <c r="R354" s="3219"/>
      <c r="S354" s="3219"/>
      <c r="T354" s="3371"/>
      <c r="U354" s="3198">
        <f t="shared" si="79"/>
        <v>0</v>
      </c>
      <c r="V354" s="3371"/>
      <c r="W354" s="3201" t="s">
        <v>3439</v>
      </c>
    </row>
    <row r="355" spans="1:23" ht="17.25" hidden="1" thickBot="1" x14ac:dyDescent="0.25">
      <c r="A355" s="3322"/>
      <c r="B355" s="3323"/>
      <c r="C355" s="3324"/>
      <c r="D355" s="3325"/>
      <c r="E355" s="3324"/>
      <c r="F355" s="3343"/>
      <c r="G355" s="3345"/>
      <c r="H355" s="3345"/>
      <c r="I355" s="3216" t="s">
        <v>911</v>
      </c>
      <c r="J355" s="3327"/>
      <c r="K355" s="3220">
        <f t="shared" ca="1" si="82"/>
        <v>20.75</v>
      </c>
      <c r="L355" s="3220">
        <f t="shared" ca="1" si="83"/>
        <v>20.75</v>
      </c>
      <c r="M355" s="3220"/>
      <c r="N355" s="3220"/>
      <c r="O355" s="3220"/>
      <c r="P355" s="3219"/>
      <c r="Q355" s="3219"/>
      <c r="R355" s="3219"/>
      <c r="S355" s="3219"/>
      <c r="T355" s="3371"/>
      <c r="U355" s="3198">
        <f t="shared" si="79"/>
        <v>0</v>
      </c>
      <c r="V355" s="3371"/>
      <c r="W355" s="3201" t="s">
        <v>3439</v>
      </c>
    </row>
    <row r="356" spans="1:23" ht="13.5" hidden="1" thickBot="1" x14ac:dyDescent="0.25">
      <c r="A356" s="3322"/>
      <c r="B356" s="3323"/>
      <c r="C356" s="3324"/>
      <c r="D356" s="3325"/>
      <c r="E356" s="3324"/>
      <c r="F356" s="3343"/>
      <c r="G356" s="3345"/>
      <c r="H356" s="3345"/>
      <c r="I356" s="3216" t="s">
        <v>913</v>
      </c>
      <c r="J356" s="3327"/>
      <c r="K356" s="3220">
        <f t="shared" ca="1" si="82"/>
        <v>0</v>
      </c>
      <c r="L356" s="3220">
        <f t="shared" ca="1" si="83"/>
        <v>0</v>
      </c>
      <c r="M356" s="3220"/>
      <c r="N356" s="3220"/>
      <c r="O356" s="3220"/>
      <c r="P356" s="3219"/>
      <c r="Q356" s="3219"/>
      <c r="R356" s="3219"/>
      <c r="S356" s="3219"/>
      <c r="T356" s="3371"/>
      <c r="U356" s="3198">
        <f t="shared" si="79"/>
        <v>0</v>
      </c>
      <c r="V356" s="3371"/>
      <c r="W356" s="3201" t="s">
        <v>3439</v>
      </c>
    </row>
    <row r="357" spans="1:23" ht="17.25" hidden="1" thickBot="1" x14ac:dyDescent="0.25">
      <c r="A357" s="3322"/>
      <c r="B357" s="3323"/>
      <c r="C357" s="3324"/>
      <c r="D357" s="3325"/>
      <c r="E357" s="3324"/>
      <c r="F357" s="3343"/>
      <c r="G357" s="3345"/>
      <c r="H357" s="3345"/>
      <c r="I357" s="3216" t="s">
        <v>915</v>
      </c>
      <c r="J357" s="3327"/>
      <c r="K357" s="3220">
        <f t="shared" ca="1" si="82"/>
        <v>0</v>
      </c>
      <c r="L357" s="3220">
        <f t="shared" ca="1" si="83"/>
        <v>0</v>
      </c>
      <c r="M357" s="3220"/>
      <c r="N357" s="3220"/>
      <c r="O357" s="3220"/>
      <c r="P357" s="3219"/>
      <c r="Q357" s="3219"/>
      <c r="R357" s="3219"/>
      <c r="S357" s="3219"/>
      <c r="T357" s="3371"/>
      <c r="U357" s="3198">
        <f t="shared" si="79"/>
        <v>0</v>
      </c>
      <c r="V357" s="3371"/>
      <c r="W357" s="3201" t="s">
        <v>3439</v>
      </c>
    </row>
    <row r="358" spans="1:23" ht="13.5" hidden="1" thickBot="1" x14ac:dyDescent="0.25">
      <c r="A358" s="3322"/>
      <c r="B358" s="3323"/>
      <c r="C358" s="3324"/>
      <c r="D358" s="3325"/>
      <c r="E358" s="3324"/>
      <c r="F358" s="3343"/>
      <c r="G358" s="3345"/>
      <c r="H358" s="3345"/>
      <c r="I358" s="3216" t="s">
        <v>917</v>
      </c>
      <c r="J358" s="3327"/>
      <c r="K358" s="3220">
        <f t="shared" ca="1" si="82"/>
        <v>20.75</v>
      </c>
      <c r="L358" s="3220">
        <f t="shared" ca="1" si="83"/>
        <v>20.75</v>
      </c>
      <c r="M358" s="3220"/>
      <c r="N358" s="3220"/>
      <c r="O358" s="3220"/>
      <c r="P358" s="3219"/>
      <c r="Q358" s="3219"/>
      <c r="R358" s="3219"/>
      <c r="S358" s="3219"/>
      <c r="T358" s="3371"/>
      <c r="U358" s="3198">
        <f t="shared" si="79"/>
        <v>0</v>
      </c>
      <c r="V358" s="3371"/>
      <c r="W358" s="3201" t="s">
        <v>3439</v>
      </c>
    </row>
    <row r="359" spans="1:23" ht="17.25" hidden="1" thickBot="1" x14ac:dyDescent="0.25">
      <c r="A359" s="3322"/>
      <c r="B359" s="3323"/>
      <c r="C359" s="3324"/>
      <c r="D359" s="3325"/>
      <c r="E359" s="3324"/>
      <c r="F359" s="3343"/>
      <c r="G359" s="3345"/>
      <c r="H359" s="3345"/>
      <c r="I359" s="3216" t="s">
        <v>919</v>
      </c>
      <c r="J359" s="3327"/>
      <c r="K359" s="3220">
        <f t="shared" ca="1" si="82"/>
        <v>0</v>
      </c>
      <c r="L359" s="3220">
        <f t="shared" ca="1" si="83"/>
        <v>0</v>
      </c>
      <c r="M359" s="3220"/>
      <c r="N359" s="3220"/>
      <c r="O359" s="3220"/>
      <c r="P359" s="3219"/>
      <c r="Q359" s="3219"/>
      <c r="R359" s="3219"/>
      <c r="S359" s="3219"/>
      <c r="T359" s="3371"/>
      <c r="U359" s="3198">
        <f t="shared" si="79"/>
        <v>0</v>
      </c>
      <c r="V359" s="3371"/>
      <c r="W359" s="3201" t="s">
        <v>3439</v>
      </c>
    </row>
    <row r="360" spans="1:23" ht="13.5" hidden="1" thickBot="1" x14ac:dyDescent="0.25">
      <c r="A360" s="3322"/>
      <c r="B360" s="3323"/>
      <c r="C360" s="3324"/>
      <c r="D360" s="3325"/>
      <c r="E360" s="3324"/>
      <c r="F360" s="3343"/>
      <c r="G360" s="3345"/>
      <c r="H360" s="3345"/>
      <c r="I360" s="3216" t="s">
        <v>921</v>
      </c>
      <c r="J360" s="3327"/>
      <c r="K360" s="3220">
        <f t="shared" ca="1" si="82"/>
        <v>0</v>
      </c>
      <c r="L360" s="3220">
        <f t="shared" ca="1" si="83"/>
        <v>0</v>
      </c>
      <c r="M360" s="3220"/>
      <c r="N360" s="3220"/>
      <c r="O360" s="3220"/>
      <c r="P360" s="3219"/>
      <c r="Q360" s="3219"/>
      <c r="R360" s="3219"/>
      <c r="S360" s="3219"/>
      <c r="T360" s="3371"/>
      <c r="U360" s="3198">
        <f t="shared" si="79"/>
        <v>0</v>
      </c>
      <c r="V360" s="3371"/>
      <c r="W360" s="3201" t="s">
        <v>3439</v>
      </c>
    </row>
    <row r="361" spans="1:23" ht="17.25" hidden="1" thickBot="1" x14ac:dyDescent="0.25">
      <c r="A361" s="3322"/>
      <c r="B361" s="3323"/>
      <c r="C361" s="3324"/>
      <c r="D361" s="3325"/>
      <c r="E361" s="3324"/>
      <c r="F361" s="3343"/>
      <c r="G361" s="3345"/>
      <c r="H361" s="3345"/>
      <c r="I361" s="3216" t="s">
        <v>923</v>
      </c>
      <c r="J361" s="3327"/>
      <c r="K361" s="3220">
        <f t="shared" ca="1" si="82"/>
        <v>20.75</v>
      </c>
      <c r="L361" s="3220">
        <f t="shared" ca="1" si="83"/>
        <v>20.75</v>
      </c>
      <c r="M361" s="3220"/>
      <c r="N361" s="3220"/>
      <c r="O361" s="3220"/>
      <c r="P361" s="3219"/>
      <c r="Q361" s="3219"/>
      <c r="R361" s="3219"/>
      <c r="S361" s="3219"/>
      <c r="T361" s="3371"/>
      <c r="U361" s="3198">
        <f t="shared" si="79"/>
        <v>0</v>
      </c>
      <c r="V361" s="3371"/>
      <c r="W361" s="3201" t="s">
        <v>3439</v>
      </c>
    </row>
    <row r="362" spans="1:23" ht="17.25" thickBot="1" x14ac:dyDescent="0.25">
      <c r="A362" s="3322"/>
      <c r="B362" s="3323"/>
      <c r="C362" s="3324"/>
      <c r="D362" s="3325"/>
      <c r="E362" s="3324"/>
      <c r="F362" s="3343"/>
      <c r="G362" s="3345"/>
      <c r="H362" s="3345"/>
      <c r="I362" s="3216" t="s">
        <v>927</v>
      </c>
      <c r="J362" s="3327"/>
      <c r="K362" s="3220">
        <f t="shared" si="82"/>
        <v>84</v>
      </c>
      <c r="L362" s="3220">
        <v>21</v>
      </c>
      <c r="M362" s="3220">
        <v>21</v>
      </c>
      <c r="N362" s="3220">
        <v>21</v>
      </c>
      <c r="O362" s="3220">
        <v>21</v>
      </c>
      <c r="P362" s="3207">
        <v>11815.46</v>
      </c>
      <c r="Q362" s="3219"/>
      <c r="R362" s="3219"/>
      <c r="S362" s="3219"/>
      <c r="T362" s="3371"/>
      <c r="U362" s="3198">
        <f t="shared" si="79"/>
        <v>11815.46</v>
      </c>
      <c r="V362" s="3371"/>
      <c r="W362" s="3201" t="s">
        <v>3439</v>
      </c>
    </row>
    <row r="363" spans="1:23" ht="13.5" thickBot="1" x14ac:dyDescent="0.25">
      <c r="A363" s="3322"/>
      <c r="B363" s="3323"/>
      <c r="C363" s="3324"/>
      <c r="D363" s="3325"/>
      <c r="E363" s="3324"/>
      <c r="F363" s="3343"/>
      <c r="G363" s="3345"/>
      <c r="H363" s="3345"/>
      <c r="I363" s="3216" t="s">
        <v>929</v>
      </c>
      <c r="J363" s="3327"/>
      <c r="K363" s="3220">
        <f t="shared" ca="1" si="82"/>
        <v>21</v>
      </c>
      <c r="L363" s="3220">
        <f t="shared" ca="1" si="83"/>
        <v>21</v>
      </c>
      <c r="M363" s="3220"/>
      <c r="N363" s="3220"/>
      <c r="O363" s="3220"/>
      <c r="P363" s="3219"/>
      <c r="Q363" s="3219"/>
      <c r="R363" s="3219"/>
      <c r="S363" s="3219"/>
      <c r="T363" s="3371"/>
      <c r="U363" s="3198">
        <f t="shared" si="79"/>
        <v>0</v>
      </c>
      <c r="V363" s="3371"/>
      <c r="W363" s="3201" t="s">
        <v>3439</v>
      </c>
    </row>
    <row r="364" spans="1:23" ht="13.5" thickBot="1" x14ac:dyDescent="0.25">
      <c r="A364" s="3322"/>
      <c r="B364" s="3323"/>
      <c r="C364" s="3324"/>
      <c r="D364" s="3325"/>
      <c r="E364" s="3324"/>
      <c r="F364" s="3343"/>
      <c r="G364" s="3345"/>
      <c r="H364" s="3345"/>
      <c r="I364" s="3216" t="s">
        <v>931</v>
      </c>
      <c r="J364" s="3327"/>
      <c r="K364" s="3220">
        <f t="shared" ca="1" si="82"/>
        <v>0</v>
      </c>
      <c r="L364" s="3220">
        <f t="shared" ca="1" si="83"/>
        <v>0</v>
      </c>
      <c r="M364" s="3220"/>
      <c r="N364" s="3220"/>
      <c r="O364" s="3220"/>
      <c r="P364" s="3219"/>
      <c r="Q364" s="3219"/>
      <c r="R364" s="3219"/>
      <c r="S364" s="3219"/>
      <c r="T364" s="3371"/>
      <c r="U364" s="3198">
        <f t="shared" si="79"/>
        <v>0</v>
      </c>
      <c r="V364" s="3371"/>
      <c r="W364" s="3201" t="s">
        <v>3439</v>
      </c>
    </row>
    <row r="365" spans="1:23" ht="13.5" thickBot="1" x14ac:dyDescent="0.25">
      <c r="A365" s="3322"/>
      <c r="B365" s="3323"/>
      <c r="C365" s="3324"/>
      <c r="D365" s="3325"/>
      <c r="E365" s="3324"/>
      <c r="F365" s="3343"/>
      <c r="G365" s="3345"/>
      <c r="H365" s="3345"/>
      <c r="I365" s="3216" t="s">
        <v>933</v>
      </c>
      <c r="J365" s="3327"/>
      <c r="K365" s="3220">
        <f t="shared" ca="1" si="82"/>
        <v>0</v>
      </c>
      <c r="L365" s="3220">
        <f t="shared" ca="1" si="83"/>
        <v>0</v>
      </c>
      <c r="M365" s="3220"/>
      <c r="N365" s="3220"/>
      <c r="O365" s="3220"/>
      <c r="P365" s="3207">
        <v>11815.46</v>
      </c>
      <c r="Q365" s="3219"/>
      <c r="R365" s="3219"/>
      <c r="S365" s="3219"/>
      <c r="T365" s="3371"/>
      <c r="U365" s="3198">
        <f t="shared" si="79"/>
        <v>11815.46</v>
      </c>
      <c r="V365" s="3371"/>
      <c r="W365" s="3201" t="s">
        <v>3439</v>
      </c>
    </row>
    <row r="366" spans="1:23" ht="17.25" thickBot="1" x14ac:dyDescent="0.25">
      <c r="A366" s="3322"/>
      <c r="B366" s="3323"/>
      <c r="C366" s="3324"/>
      <c r="D366" s="3325"/>
      <c r="E366" s="3324"/>
      <c r="F366" s="3343"/>
      <c r="G366" s="3345"/>
      <c r="H366" s="3345"/>
      <c r="I366" s="3216" t="s">
        <v>935</v>
      </c>
      <c r="J366" s="3327"/>
      <c r="K366" s="3220">
        <f t="shared" si="82"/>
        <v>60</v>
      </c>
      <c r="L366" s="3220">
        <v>15</v>
      </c>
      <c r="M366" s="3220">
        <v>15</v>
      </c>
      <c r="N366" s="3220">
        <v>15</v>
      </c>
      <c r="O366" s="3220">
        <v>15</v>
      </c>
      <c r="P366" s="3207">
        <v>6170.9</v>
      </c>
      <c r="Q366" s="3219"/>
      <c r="R366" s="3219"/>
      <c r="S366" s="3219"/>
      <c r="T366" s="3371"/>
      <c r="U366" s="3198">
        <f t="shared" si="79"/>
        <v>6170.9</v>
      </c>
      <c r="V366" s="3371"/>
      <c r="W366" s="3201" t="s">
        <v>3439</v>
      </c>
    </row>
    <row r="368" spans="1:23" x14ac:dyDescent="0.2">
      <c r="A368" s="3177" t="s">
        <v>0</v>
      </c>
      <c r="B368" s="3177"/>
      <c r="C368" s="3177"/>
      <c r="D368" s="3177"/>
      <c r="E368" s="3177"/>
      <c r="F368" s="3177"/>
      <c r="G368" s="3177"/>
      <c r="H368" s="3177"/>
      <c r="I368" s="3177"/>
      <c r="J368" s="3177"/>
      <c r="K368" s="3177"/>
      <c r="L368" s="3177"/>
      <c r="M368" s="3177"/>
      <c r="N368" s="3177"/>
      <c r="O368" s="3177"/>
      <c r="P368" s="3177"/>
      <c r="Q368" s="3177"/>
      <c r="R368" s="3177"/>
      <c r="S368" s="3177"/>
      <c r="T368" s="3177"/>
      <c r="U368" s="3177"/>
      <c r="V368" s="3177"/>
      <c r="W368" s="3177"/>
    </row>
    <row r="369" spans="1:23" x14ac:dyDescent="0.2">
      <c r="A369" s="3177" t="s">
        <v>244</v>
      </c>
      <c r="B369" s="3177"/>
      <c r="C369" s="3177"/>
      <c r="D369" s="3177"/>
      <c r="E369" s="3177"/>
      <c r="F369" s="3177"/>
      <c r="G369" s="3177"/>
      <c r="H369" s="3177"/>
      <c r="I369" s="3177"/>
      <c r="J369" s="3177"/>
      <c r="K369" s="3177"/>
      <c r="L369" s="3177"/>
      <c r="M369" s="3177"/>
      <c r="N369" s="3177"/>
      <c r="O369" s="3177"/>
      <c r="P369" s="3177"/>
      <c r="Q369" s="3177"/>
      <c r="R369" s="3177"/>
      <c r="S369" s="3177"/>
      <c r="T369" s="3177"/>
      <c r="U369" s="3177"/>
      <c r="V369" s="3177"/>
      <c r="W369" s="3177"/>
    </row>
    <row r="370" spans="1:23" ht="15" customHeight="1" x14ac:dyDescent="0.2">
      <c r="A370" s="3350" t="s">
        <v>3437</v>
      </c>
      <c r="B370" s="3350"/>
      <c r="C370" s="3351"/>
      <c r="D370" s="3352"/>
      <c r="E370" s="3353"/>
      <c r="F370" s="3351"/>
      <c r="G370" s="3350"/>
      <c r="H370" s="3350"/>
      <c r="I370" s="3350"/>
      <c r="J370" s="3373"/>
      <c r="K370" s="3354"/>
      <c r="L370" s="3354"/>
      <c r="M370" s="3354"/>
      <c r="N370" s="3354"/>
      <c r="O370" s="3354"/>
    </row>
    <row r="371" spans="1:23" ht="17.25" customHeight="1" thickBot="1" x14ac:dyDescent="0.25">
      <c r="A371" s="3315" t="s">
        <v>940</v>
      </c>
      <c r="B371" s="3315"/>
      <c r="C371" s="3316"/>
      <c r="D371" s="3317"/>
      <c r="E371" s="3318"/>
      <c r="F371" s="3316"/>
      <c r="G371" s="3350"/>
      <c r="H371" s="3350"/>
      <c r="I371" s="3350"/>
      <c r="J371" s="3373"/>
      <c r="K371" s="3354"/>
      <c r="L371" s="3354"/>
      <c r="M371" s="3354"/>
      <c r="N371" s="3354"/>
      <c r="O371" s="3354"/>
    </row>
    <row r="372" spans="1:23" ht="12.75" customHeight="1" thickBot="1" x14ac:dyDescent="0.25">
      <c r="A372" s="3183" t="s">
        <v>4</v>
      </c>
      <c r="B372" s="3184" t="s">
        <v>247</v>
      </c>
      <c r="C372" s="3185" t="s">
        <v>5</v>
      </c>
      <c r="D372" s="3186" t="s">
        <v>6</v>
      </c>
      <c r="E372" s="3185" t="s">
        <v>7</v>
      </c>
      <c r="F372" s="3185" t="s">
        <v>248</v>
      </c>
      <c r="G372" s="3183" t="s">
        <v>2025</v>
      </c>
      <c r="H372" s="3183" t="s">
        <v>249</v>
      </c>
      <c r="I372" s="3183" t="s">
        <v>250</v>
      </c>
      <c r="J372" s="3183" t="s">
        <v>11</v>
      </c>
      <c r="K372" s="3187" t="s">
        <v>251</v>
      </c>
      <c r="L372" s="3187" t="s">
        <v>252</v>
      </c>
      <c r="M372" s="3187"/>
      <c r="N372" s="3187"/>
      <c r="O372" s="3187"/>
      <c r="P372" s="3183" t="s">
        <v>253</v>
      </c>
      <c r="Q372" s="3183"/>
      <c r="R372" s="3183"/>
      <c r="S372" s="3183"/>
      <c r="T372" s="3183"/>
      <c r="U372" s="3183"/>
      <c r="V372" s="3183" t="s">
        <v>15</v>
      </c>
      <c r="W372" s="3183" t="s">
        <v>16</v>
      </c>
    </row>
    <row r="373" spans="1:23" ht="18.75" customHeight="1" thickBot="1" x14ac:dyDescent="0.25">
      <c r="A373" s="3183"/>
      <c r="B373" s="3184"/>
      <c r="C373" s="3185"/>
      <c r="D373" s="3186"/>
      <c r="E373" s="3185"/>
      <c r="F373" s="3185"/>
      <c r="G373" s="3183"/>
      <c r="H373" s="3183"/>
      <c r="I373" s="3183"/>
      <c r="J373" s="3183"/>
      <c r="K373" s="3187"/>
      <c r="L373" s="3187"/>
      <c r="M373" s="3187"/>
      <c r="N373" s="3187"/>
      <c r="O373" s="3187"/>
      <c r="P373" s="3188" t="s">
        <v>17</v>
      </c>
      <c r="Q373" s="3188" t="s">
        <v>18</v>
      </c>
      <c r="R373" s="3188" t="s">
        <v>19</v>
      </c>
      <c r="S373" s="3188" t="s">
        <v>254</v>
      </c>
      <c r="T373" s="3188" t="s">
        <v>21</v>
      </c>
      <c r="U373" s="3183" t="s">
        <v>255</v>
      </c>
      <c r="V373" s="3183"/>
      <c r="W373" s="3183"/>
    </row>
    <row r="374" spans="1:23" ht="42" thickBot="1" x14ac:dyDescent="0.25">
      <c r="A374" s="3183"/>
      <c r="B374" s="3184"/>
      <c r="C374" s="3185"/>
      <c r="D374" s="3186"/>
      <c r="E374" s="3185"/>
      <c r="F374" s="3185"/>
      <c r="G374" s="3183"/>
      <c r="H374" s="3183"/>
      <c r="I374" s="3183"/>
      <c r="J374" s="3183"/>
      <c r="K374" s="3187"/>
      <c r="L374" s="3189" t="s">
        <v>23</v>
      </c>
      <c r="M374" s="3189" t="s">
        <v>24</v>
      </c>
      <c r="N374" s="3189" t="s">
        <v>25</v>
      </c>
      <c r="O374" s="3189" t="s">
        <v>26</v>
      </c>
      <c r="P374" s="3188" t="s">
        <v>256</v>
      </c>
      <c r="Q374" s="3188" t="s">
        <v>742</v>
      </c>
      <c r="R374" s="3188" t="s">
        <v>258</v>
      </c>
      <c r="S374" s="3188" t="s">
        <v>259</v>
      </c>
      <c r="T374" s="3190" t="s">
        <v>260</v>
      </c>
      <c r="U374" s="3183"/>
      <c r="V374" s="3183"/>
      <c r="W374" s="3183"/>
    </row>
    <row r="375" spans="1:23" ht="19.5" customHeight="1" thickBot="1" x14ac:dyDescent="0.25">
      <c r="A375" s="3319" t="s">
        <v>941</v>
      </c>
      <c r="B375" s="3319"/>
      <c r="C375" s="3319"/>
      <c r="D375" s="3319"/>
      <c r="E375" s="3319"/>
      <c r="F375" s="3319"/>
      <c r="G375" s="3319"/>
      <c r="H375" s="3319"/>
      <c r="I375" s="3319"/>
      <c r="J375" s="3319"/>
      <c r="K375" s="3319"/>
      <c r="L375" s="3319"/>
      <c r="M375" s="3319"/>
      <c r="N375" s="3319"/>
      <c r="O375" s="3319"/>
      <c r="P375" s="3319"/>
      <c r="Q375" s="3319"/>
      <c r="R375" s="3319"/>
      <c r="S375" s="3319"/>
      <c r="T375" s="3319"/>
      <c r="U375" s="3319"/>
      <c r="V375" s="3319"/>
      <c r="W375" s="3319"/>
    </row>
    <row r="376" spans="1:23" s="3202" customFormat="1" ht="25.5" customHeight="1" thickBot="1" x14ac:dyDescent="0.25">
      <c r="A376" s="3322" t="s">
        <v>262</v>
      </c>
      <c r="B376" s="3323" t="s">
        <v>942</v>
      </c>
      <c r="C376" s="3324">
        <v>3000001</v>
      </c>
      <c r="D376" s="3325" t="s">
        <v>943</v>
      </c>
      <c r="E376" s="3324">
        <v>5004452</v>
      </c>
      <c r="F376" s="3343" t="s">
        <v>944</v>
      </c>
      <c r="G376" s="3345"/>
      <c r="H376" s="3345">
        <v>43985</v>
      </c>
      <c r="I376" s="3266" t="s">
        <v>3521</v>
      </c>
      <c r="J376" s="3327" t="s">
        <v>551</v>
      </c>
      <c r="K376" s="3196">
        <f>+K377+K378+K379</f>
        <v>31</v>
      </c>
      <c r="L376" s="3196">
        <f t="shared" ref="L376:O376" si="84">+L377+L378+L379</f>
        <v>6</v>
      </c>
      <c r="M376" s="3196">
        <f t="shared" si="84"/>
        <v>7</v>
      </c>
      <c r="N376" s="3196">
        <f t="shared" si="84"/>
        <v>9</v>
      </c>
      <c r="O376" s="3196">
        <f t="shared" si="84"/>
        <v>9</v>
      </c>
      <c r="P376" s="3374">
        <f>+P377+P378+P379</f>
        <v>1157076.8599999999</v>
      </c>
      <c r="Q376" s="3214">
        <v>2882</v>
      </c>
      <c r="R376" s="3214"/>
      <c r="S376" s="3214"/>
      <c r="T376" s="3215"/>
      <c r="U376" s="3198">
        <f t="shared" ref="U376:U381" si="85">+P376-Q376-R376-S376-T376</f>
        <v>1154194.8599999999</v>
      </c>
      <c r="V376" s="3215"/>
      <c r="W376" s="3201" t="s">
        <v>3439</v>
      </c>
    </row>
    <row r="377" spans="1:23" ht="13.5" thickBot="1" x14ac:dyDescent="0.25">
      <c r="A377" s="3322"/>
      <c r="B377" s="3323"/>
      <c r="C377" s="3324"/>
      <c r="D377" s="3325"/>
      <c r="E377" s="3324"/>
      <c r="F377" s="3343"/>
      <c r="G377" s="3345"/>
      <c r="H377" s="3345"/>
      <c r="I377" s="3216" t="s">
        <v>947</v>
      </c>
      <c r="J377" s="3327"/>
      <c r="K377" s="3220">
        <f>SUM(L377:O377)</f>
        <v>18</v>
      </c>
      <c r="L377" s="3206">
        <v>3</v>
      </c>
      <c r="M377" s="3206">
        <v>5</v>
      </c>
      <c r="N377" s="3206">
        <v>5</v>
      </c>
      <c r="O377" s="3206">
        <v>5</v>
      </c>
      <c r="P377" s="3207">
        <v>821020.26</v>
      </c>
      <c r="Q377" s="3219"/>
      <c r="R377" s="3219"/>
      <c r="S377" s="3219"/>
      <c r="T377" s="3210"/>
      <c r="U377" s="3198">
        <f t="shared" si="85"/>
        <v>821020.26</v>
      </c>
      <c r="V377" s="3210"/>
      <c r="W377" s="3201" t="s">
        <v>3439</v>
      </c>
    </row>
    <row r="378" spans="1:23" ht="13.5" thickBot="1" x14ac:dyDescent="0.25">
      <c r="A378" s="3322"/>
      <c r="B378" s="3323"/>
      <c r="C378" s="3324"/>
      <c r="D378" s="3325"/>
      <c r="E378" s="3324"/>
      <c r="F378" s="3343"/>
      <c r="G378" s="3345"/>
      <c r="H378" s="3345"/>
      <c r="I378" s="3216" t="s">
        <v>949</v>
      </c>
      <c r="J378" s="3327"/>
      <c r="K378" s="3220">
        <f>SUM(L378:O378)</f>
        <v>11</v>
      </c>
      <c r="L378" s="3206">
        <v>2</v>
      </c>
      <c r="M378" s="3206">
        <v>2</v>
      </c>
      <c r="N378" s="3206">
        <v>3</v>
      </c>
      <c r="O378" s="3206">
        <v>4</v>
      </c>
      <c r="P378" s="3207">
        <v>191956.59999999998</v>
      </c>
      <c r="Q378" s="3219"/>
      <c r="R378" s="3219"/>
      <c r="S378" s="3219"/>
      <c r="T378" s="3210"/>
      <c r="U378" s="3198">
        <f t="shared" si="85"/>
        <v>191956.59999999998</v>
      </c>
      <c r="V378" s="3210"/>
      <c r="W378" s="3201" t="s">
        <v>3439</v>
      </c>
    </row>
    <row r="379" spans="1:23" ht="17.25" thickBot="1" x14ac:dyDescent="0.25">
      <c r="A379" s="3322"/>
      <c r="B379" s="3323"/>
      <c r="C379" s="3324"/>
      <c r="D379" s="3325"/>
      <c r="E379" s="3324"/>
      <c r="F379" s="3343"/>
      <c r="G379" s="3345"/>
      <c r="H379" s="3345"/>
      <c r="I379" s="3216" t="s">
        <v>951</v>
      </c>
      <c r="J379" s="3327"/>
      <c r="K379" s="3220">
        <f>SUM(L379:O379)</f>
        <v>2</v>
      </c>
      <c r="L379" s="3206">
        <v>1</v>
      </c>
      <c r="M379" s="3206"/>
      <c r="N379" s="3206">
        <v>1</v>
      </c>
      <c r="O379" s="3206">
        <v>0</v>
      </c>
      <c r="P379" s="3207">
        <v>144100</v>
      </c>
      <c r="Q379" s="3219"/>
      <c r="R379" s="3219"/>
      <c r="S379" s="3219"/>
      <c r="T379" s="3210"/>
      <c r="U379" s="3198">
        <f t="shared" si="85"/>
        <v>144100</v>
      </c>
      <c r="V379" s="3210"/>
      <c r="W379" s="3201" t="s">
        <v>3439</v>
      </c>
    </row>
    <row r="380" spans="1:23" s="3202" customFormat="1" ht="17.25" thickBot="1" x14ac:dyDescent="0.25">
      <c r="A380" s="3322" t="s">
        <v>272</v>
      </c>
      <c r="B380" s="3323" t="s">
        <v>952</v>
      </c>
      <c r="C380" s="3324">
        <v>3000001</v>
      </c>
      <c r="D380" s="3238" t="s">
        <v>953</v>
      </c>
      <c r="E380" s="3324">
        <v>5004453</v>
      </c>
      <c r="F380" s="3343" t="s">
        <v>954</v>
      </c>
      <c r="G380" s="3345"/>
      <c r="H380" s="3345">
        <v>43986</v>
      </c>
      <c r="I380" s="3266" t="s">
        <v>954</v>
      </c>
      <c r="J380" s="3327" t="s">
        <v>955</v>
      </c>
      <c r="K380" s="3196">
        <f>+K381</f>
        <v>3</v>
      </c>
      <c r="L380" s="3196">
        <f>+L381</f>
        <v>1</v>
      </c>
      <c r="M380" s="3196">
        <f t="shared" ref="M380:Q380" si="86">+M381</f>
        <v>1</v>
      </c>
      <c r="N380" s="3196">
        <f t="shared" si="86"/>
        <v>1</v>
      </c>
      <c r="O380" s="3196">
        <f t="shared" si="86"/>
        <v>0</v>
      </c>
      <c r="P380" s="3196">
        <f t="shared" si="86"/>
        <v>0</v>
      </c>
      <c r="Q380" s="3196">
        <f t="shared" si="86"/>
        <v>47118</v>
      </c>
      <c r="R380" s="3214"/>
      <c r="S380" s="3214"/>
      <c r="T380" s="3215"/>
      <c r="U380" s="3198">
        <f t="shared" si="85"/>
        <v>-47118</v>
      </c>
      <c r="V380" s="3215"/>
      <c r="W380" s="3201" t="s">
        <v>3439</v>
      </c>
    </row>
    <row r="381" spans="1:23" ht="34.5" customHeight="1" thickBot="1" x14ac:dyDescent="0.25">
      <c r="A381" s="3322"/>
      <c r="B381" s="3323"/>
      <c r="C381" s="3324"/>
      <c r="D381" s="3238"/>
      <c r="E381" s="3324"/>
      <c r="F381" s="3343"/>
      <c r="G381" s="3345"/>
      <c r="H381" s="3345"/>
      <c r="I381" s="3216" t="s">
        <v>957</v>
      </c>
      <c r="J381" s="3327"/>
      <c r="K381" s="3220">
        <f>+L381+M381+N381+O381</f>
        <v>3</v>
      </c>
      <c r="L381" s="3206">
        <v>1</v>
      </c>
      <c r="M381" s="3206">
        <v>1</v>
      </c>
      <c r="N381" s="3206">
        <v>1</v>
      </c>
      <c r="O381" s="3206">
        <v>0</v>
      </c>
      <c r="P381" s="3219"/>
      <c r="Q381" s="3219">
        <v>47118</v>
      </c>
      <c r="R381" s="3219"/>
      <c r="S381" s="3219"/>
      <c r="T381" s="3210"/>
      <c r="U381" s="3198">
        <f t="shared" si="85"/>
        <v>-47118</v>
      </c>
      <c r="V381" s="3210"/>
      <c r="W381" s="3201" t="s">
        <v>3439</v>
      </c>
    </row>
    <row r="382" spans="1:23" ht="19.5" customHeight="1" thickBot="1" x14ac:dyDescent="0.25">
      <c r="A382" s="3319" t="s">
        <v>958</v>
      </c>
      <c r="B382" s="3319"/>
      <c r="C382" s="3319"/>
      <c r="D382" s="3319"/>
      <c r="E382" s="3319"/>
      <c r="F382" s="3319"/>
      <c r="G382" s="3319"/>
      <c r="H382" s="3319"/>
      <c r="I382" s="3319"/>
      <c r="J382" s="3319"/>
      <c r="K382" s="3320"/>
      <c r="L382" s="3320"/>
      <c r="M382" s="3320"/>
      <c r="N382" s="3320"/>
      <c r="O382" s="3320"/>
      <c r="P382" s="3321"/>
      <c r="Q382" s="3321"/>
      <c r="R382" s="3321"/>
      <c r="S382" s="3321"/>
      <c r="T382" s="3320"/>
      <c r="U382" s="3321"/>
      <c r="V382" s="3320"/>
      <c r="W382" s="3201" t="s">
        <v>3439</v>
      </c>
    </row>
    <row r="383" spans="1:23" s="3202" customFormat="1" ht="26.25" customHeight="1" thickBot="1" x14ac:dyDescent="0.25">
      <c r="A383" s="3322" t="s">
        <v>53</v>
      </c>
      <c r="B383" s="3375" t="s">
        <v>959</v>
      </c>
      <c r="C383" s="3324">
        <v>3043987</v>
      </c>
      <c r="D383" s="3343" t="s">
        <v>960</v>
      </c>
      <c r="E383" s="3324">
        <v>5000098</v>
      </c>
      <c r="F383" s="3343" t="s">
        <v>961</v>
      </c>
      <c r="G383" s="3285"/>
      <c r="H383" s="3376">
        <v>43987</v>
      </c>
      <c r="I383" s="3266" t="s">
        <v>3522</v>
      </c>
      <c r="J383" s="3334" t="s">
        <v>284</v>
      </c>
      <c r="K383" s="3196">
        <f>+K384</f>
        <v>27099</v>
      </c>
      <c r="L383" s="3196">
        <f t="shared" ref="L383:P383" si="87">+L384</f>
        <v>6774</v>
      </c>
      <c r="M383" s="3196">
        <f t="shared" si="87"/>
        <v>6775</v>
      </c>
      <c r="N383" s="3196">
        <f t="shared" si="87"/>
        <v>6775</v>
      </c>
      <c r="O383" s="3196">
        <f t="shared" si="87"/>
        <v>6775</v>
      </c>
      <c r="P383" s="3196">
        <f t="shared" si="87"/>
        <v>24600</v>
      </c>
      <c r="Q383" s="3214">
        <v>8186</v>
      </c>
      <c r="R383" s="3214"/>
      <c r="S383" s="3214"/>
      <c r="T383" s="3215"/>
      <c r="U383" s="3198">
        <f t="shared" ref="U383:U395" si="88">+P383-Q383-R383-S383-T383</f>
        <v>16414</v>
      </c>
      <c r="V383" s="3215"/>
      <c r="W383" s="3201" t="s">
        <v>3439</v>
      </c>
    </row>
    <row r="384" spans="1:23" ht="26.25" customHeight="1" thickBot="1" x14ac:dyDescent="0.25">
      <c r="A384" s="3322"/>
      <c r="B384" s="3375"/>
      <c r="C384" s="3324"/>
      <c r="D384" s="3343"/>
      <c r="E384" s="3324"/>
      <c r="F384" s="3343"/>
      <c r="G384" s="3285"/>
      <c r="H384" s="3376"/>
      <c r="I384" s="3216" t="s">
        <v>963</v>
      </c>
      <c r="J384" s="3334"/>
      <c r="K384" s="3220">
        <f>+L384+M384+N384+O384</f>
        <v>27099</v>
      </c>
      <c r="L384" s="3206">
        <v>6774</v>
      </c>
      <c r="M384" s="3206">
        <v>6775</v>
      </c>
      <c r="N384" s="3206">
        <v>6775</v>
      </c>
      <c r="O384" s="3206">
        <v>6775</v>
      </c>
      <c r="P384" s="3207">
        <v>24600</v>
      </c>
      <c r="Q384" s="3219"/>
      <c r="R384" s="3219"/>
      <c r="S384" s="3219"/>
      <c r="T384" s="3210"/>
      <c r="U384" s="3198">
        <f t="shared" si="88"/>
        <v>24600</v>
      </c>
      <c r="V384" s="3210"/>
      <c r="W384" s="3201" t="s">
        <v>3439</v>
      </c>
    </row>
    <row r="385" spans="1:23" s="3202" customFormat="1" ht="28.5" customHeight="1" thickBot="1" x14ac:dyDescent="0.25">
      <c r="A385" s="3322"/>
      <c r="B385" s="3375"/>
      <c r="C385" s="3324">
        <v>3043988</v>
      </c>
      <c r="D385" s="3377" t="s">
        <v>968</v>
      </c>
      <c r="E385" s="3324">
        <v>5000099</v>
      </c>
      <c r="F385" s="3343" t="s">
        <v>969</v>
      </c>
      <c r="G385" s="3285"/>
      <c r="H385" s="3376">
        <v>43988</v>
      </c>
      <c r="I385" s="3266" t="s">
        <v>3523</v>
      </c>
      <c r="J385" s="3334" t="s">
        <v>82</v>
      </c>
      <c r="K385" s="3196">
        <f t="shared" ref="K385:P385" si="89">+K386+K387+K388+K389</f>
        <v>31304</v>
      </c>
      <c r="L385" s="3196">
        <f t="shared" si="89"/>
        <v>7824</v>
      </c>
      <c r="M385" s="3196">
        <f t="shared" si="89"/>
        <v>7825</v>
      </c>
      <c r="N385" s="3196">
        <f t="shared" si="89"/>
        <v>7825</v>
      </c>
      <c r="O385" s="3196">
        <f t="shared" si="89"/>
        <v>7830</v>
      </c>
      <c r="P385" s="3260">
        <f t="shared" si="89"/>
        <v>161208.74</v>
      </c>
      <c r="Q385" s="3214">
        <v>24544</v>
      </c>
      <c r="R385" s="3214"/>
      <c r="S385" s="3214"/>
      <c r="T385" s="3215"/>
      <c r="U385" s="3198">
        <f t="shared" si="88"/>
        <v>136664.74</v>
      </c>
      <c r="V385" s="3215"/>
      <c r="W385" s="3201" t="s">
        <v>3439</v>
      </c>
    </row>
    <row r="386" spans="1:23" ht="17.25" thickBot="1" x14ac:dyDescent="0.25">
      <c r="A386" s="3322"/>
      <c r="B386" s="3375"/>
      <c r="C386" s="3324"/>
      <c r="D386" s="3377"/>
      <c r="E386" s="3324"/>
      <c r="F386" s="3343"/>
      <c r="G386" s="3285"/>
      <c r="H386" s="3376"/>
      <c r="I386" s="3216" t="s">
        <v>971</v>
      </c>
      <c r="J386" s="3334"/>
      <c r="K386" s="3206">
        <v>14695</v>
      </c>
      <c r="L386" s="3206">
        <v>3673</v>
      </c>
      <c r="M386" s="3206">
        <v>3674</v>
      </c>
      <c r="N386" s="3206">
        <v>3674</v>
      </c>
      <c r="O386" s="3206">
        <v>3674</v>
      </c>
      <c r="P386" s="3207">
        <v>14872</v>
      </c>
      <c r="Q386" s="3219"/>
      <c r="R386" s="3219"/>
      <c r="S386" s="3219"/>
      <c r="T386" s="3210"/>
      <c r="U386" s="3198">
        <f t="shared" si="88"/>
        <v>14872</v>
      </c>
      <c r="V386" s="3210"/>
      <c r="W386" s="3201" t="s">
        <v>3439</v>
      </c>
    </row>
    <row r="387" spans="1:23" ht="17.25" thickBot="1" x14ac:dyDescent="0.25">
      <c r="A387" s="3322"/>
      <c r="B387" s="3375"/>
      <c r="C387" s="3324"/>
      <c r="D387" s="3377"/>
      <c r="E387" s="3324"/>
      <c r="F387" s="3343"/>
      <c r="G387" s="3285"/>
      <c r="H387" s="3376"/>
      <c r="I387" s="3216" t="s">
        <v>973</v>
      </c>
      <c r="J387" s="3334"/>
      <c r="K387" s="3206">
        <v>5401</v>
      </c>
      <c r="L387" s="3206">
        <v>1350</v>
      </c>
      <c r="M387" s="3206">
        <v>1350</v>
      </c>
      <c r="N387" s="3206">
        <v>1350</v>
      </c>
      <c r="O387" s="3206">
        <v>1351</v>
      </c>
      <c r="P387" s="3207">
        <v>50545.74</v>
      </c>
      <c r="Q387" s="3219"/>
      <c r="R387" s="3219"/>
      <c r="S387" s="3219"/>
      <c r="T387" s="3210"/>
      <c r="U387" s="3198">
        <f t="shared" si="88"/>
        <v>50545.74</v>
      </c>
      <c r="V387" s="3210"/>
      <c r="W387" s="3201" t="s">
        <v>3439</v>
      </c>
    </row>
    <row r="388" spans="1:23" ht="27" customHeight="1" thickBot="1" x14ac:dyDescent="0.25">
      <c r="A388" s="3322"/>
      <c r="B388" s="3375"/>
      <c r="C388" s="3324"/>
      <c r="D388" s="3377"/>
      <c r="E388" s="3324"/>
      <c r="F388" s="3343"/>
      <c r="G388" s="3285"/>
      <c r="H388" s="3376"/>
      <c r="I388" s="3216" t="s">
        <v>974</v>
      </c>
      <c r="J388" s="3334"/>
      <c r="K388" s="3206">
        <v>10189</v>
      </c>
      <c r="L388" s="3206">
        <v>2547</v>
      </c>
      <c r="M388" s="3206">
        <v>2547</v>
      </c>
      <c r="N388" s="3206">
        <v>2547</v>
      </c>
      <c r="O388" s="3206">
        <v>2548</v>
      </c>
      <c r="P388" s="3207">
        <v>87894.799999999988</v>
      </c>
      <c r="Q388" s="3219"/>
      <c r="R388" s="3219"/>
      <c r="S388" s="3219"/>
      <c r="T388" s="3210"/>
      <c r="U388" s="3198">
        <f t="shared" si="88"/>
        <v>87894.799999999988</v>
      </c>
      <c r="V388" s="3210"/>
      <c r="W388" s="3201" t="s">
        <v>3439</v>
      </c>
    </row>
    <row r="389" spans="1:23" ht="17.25" thickBot="1" x14ac:dyDescent="0.25">
      <c r="A389" s="3322"/>
      <c r="B389" s="3375"/>
      <c r="C389" s="3324"/>
      <c r="D389" s="3377"/>
      <c r="E389" s="3324"/>
      <c r="F389" s="3343"/>
      <c r="G389" s="3285"/>
      <c r="H389" s="3376"/>
      <c r="I389" s="3216" t="s">
        <v>978</v>
      </c>
      <c r="J389" s="3334"/>
      <c r="K389" s="3206">
        <v>1019</v>
      </c>
      <c r="L389" s="3206">
        <v>254</v>
      </c>
      <c r="M389" s="3206">
        <v>254</v>
      </c>
      <c r="N389" s="3206">
        <v>254</v>
      </c>
      <c r="O389" s="3206">
        <v>257</v>
      </c>
      <c r="P389" s="3207">
        <v>7896.2</v>
      </c>
      <c r="Q389" s="3219"/>
      <c r="R389" s="3219"/>
      <c r="S389" s="3219"/>
      <c r="T389" s="3210"/>
      <c r="U389" s="3198">
        <f t="shared" si="88"/>
        <v>7896.2</v>
      </c>
      <c r="V389" s="3210"/>
      <c r="W389" s="3201" t="s">
        <v>3439</v>
      </c>
    </row>
    <row r="390" spans="1:23" s="3202" customFormat="1" ht="26.25" customHeight="1" thickBot="1" x14ac:dyDescent="0.25">
      <c r="A390" s="3322"/>
      <c r="B390" s="3375"/>
      <c r="C390" s="3324">
        <v>3043989</v>
      </c>
      <c r="D390" s="3377" t="s">
        <v>979</v>
      </c>
      <c r="E390" s="3324">
        <v>50000100</v>
      </c>
      <c r="F390" s="3363" t="s">
        <v>980</v>
      </c>
      <c r="G390" s="3345"/>
      <c r="H390" s="3345">
        <v>43989</v>
      </c>
      <c r="I390" s="3266" t="s">
        <v>3524</v>
      </c>
      <c r="J390" s="3334" t="s">
        <v>73</v>
      </c>
      <c r="K390" s="3196">
        <f>+K391</f>
        <v>359</v>
      </c>
      <c r="L390" s="3196">
        <f t="shared" ref="L390:O390" si="90">+L391</f>
        <v>89</v>
      </c>
      <c r="M390" s="3196">
        <f t="shared" si="90"/>
        <v>90</v>
      </c>
      <c r="N390" s="3196">
        <f t="shared" si="90"/>
        <v>90</v>
      </c>
      <c r="O390" s="3196">
        <f t="shared" si="90"/>
        <v>90</v>
      </c>
      <c r="P390" s="3213">
        <f>+P391+P392</f>
        <v>184850.28</v>
      </c>
      <c r="Q390" s="3214">
        <v>22109</v>
      </c>
      <c r="R390" s="3214"/>
      <c r="S390" s="3214"/>
      <c r="T390" s="3215"/>
      <c r="U390" s="3198">
        <f t="shared" si="88"/>
        <v>162741.28</v>
      </c>
      <c r="V390" s="3215"/>
      <c r="W390" s="3201" t="s">
        <v>3439</v>
      </c>
    </row>
    <row r="391" spans="1:23" ht="17.25" thickBot="1" x14ac:dyDescent="0.25">
      <c r="A391" s="3322"/>
      <c r="B391" s="3375"/>
      <c r="C391" s="3324"/>
      <c r="D391" s="3377"/>
      <c r="E391" s="3324"/>
      <c r="F391" s="3363"/>
      <c r="G391" s="3345"/>
      <c r="H391" s="3345"/>
      <c r="I391" s="3216" t="s">
        <v>982</v>
      </c>
      <c r="J391" s="3334"/>
      <c r="K391" s="3206">
        <f>+L391+M391+N391+O391</f>
        <v>359</v>
      </c>
      <c r="L391" s="3206">
        <v>89</v>
      </c>
      <c r="M391" s="3206">
        <v>90</v>
      </c>
      <c r="N391" s="3206">
        <v>90</v>
      </c>
      <c r="O391" s="3206">
        <v>90</v>
      </c>
      <c r="P391" s="3207">
        <v>175211.74</v>
      </c>
      <c r="Q391" s="3219"/>
      <c r="R391" s="3219"/>
      <c r="S391" s="3219"/>
      <c r="T391" s="3210"/>
      <c r="U391" s="3198">
        <f t="shared" si="88"/>
        <v>175211.74</v>
      </c>
      <c r="V391" s="3210"/>
      <c r="W391" s="3201" t="s">
        <v>3439</v>
      </c>
    </row>
    <row r="392" spans="1:23" ht="25.5" thickBot="1" x14ac:dyDescent="0.25">
      <c r="A392" s="3322"/>
      <c r="B392" s="3375"/>
      <c r="C392" s="3324"/>
      <c r="D392" s="3377"/>
      <c r="E392" s="3324"/>
      <c r="F392" s="3363"/>
      <c r="G392" s="3345"/>
      <c r="H392" s="3345"/>
      <c r="I392" s="3216" t="s">
        <v>984</v>
      </c>
      <c r="J392" s="3334"/>
      <c r="K392" s="3206">
        <f>+L392+M392+N392+O392</f>
        <v>739</v>
      </c>
      <c r="L392" s="3206">
        <v>184</v>
      </c>
      <c r="M392" s="3206">
        <v>185</v>
      </c>
      <c r="N392" s="3206">
        <v>185</v>
      </c>
      <c r="O392" s="3206">
        <v>185</v>
      </c>
      <c r="P392" s="3207">
        <v>9638.5400000000009</v>
      </c>
      <c r="Q392" s="3219"/>
      <c r="R392" s="3219"/>
      <c r="S392" s="3219"/>
      <c r="T392" s="3210"/>
      <c r="U392" s="3198">
        <f t="shared" si="88"/>
        <v>9638.5400000000009</v>
      </c>
      <c r="V392" s="3210"/>
      <c r="W392" s="3201" t="s">
        <v>3439</v>
      </c>
    </row>
    <row r="393" spans="1:23" ht="49.5" customHeight="1" thickBot="1" x14ac:dyDescent="0.25">
      <c r="A393" s="3322"/>
      <c r="B393" s="3375"/>
      <c r="C393" s="3378"/>
      <c r="D393" s="3377"/>
      <c r="E393" s="3324"/>
      <c r="F393" s="3363"/>
      <c r="G393" s="3345"/>
      <c r="H393" s="3345"/>
      <c r="I393" s="3216" t="s">
        <v>3525</v>
      </c>
      <c r="J393" s="3364"/>
      <c r="K393" s="3206">
        <f>+L393+M393+N393+O393</f>
        <v>359</v>
      </c>
      <c r="L393" s="3206">
        <v>89</v>
      </c>
      <c r="M393" s="3206">
        <v>90</v>
      </c>
      <c r="N393" s="3206">
        <v>90</v>
      </c>
      <c r="O393" s="3206">
        <v>90</v>
      </c>
      <c r="P393" s="3219" t="s">
        <v>706</v>
      </c>
      <c r="Q393" s="3219"/>
      <c r="R393" s="3219"/>
      <c r="S393" s="3219"/>
      <c r="T393" s="3210"/>
      <c r="U393" s="3198" t="e">
        <f t="shared" si="88"/>
        <v>#VALUE!</v>
      </c>
      <c r="V393" s="3210"/>
      <c r="W393" s="3201" t="s">
        <v>3439</v>
      </c>
    </row>
    <row r="394" spans="1:23" s="3202" customFormat="1" ht="31.5" customHeight="1" thickBot="1" x14ac:dyDescent="0.25">
      <c r="A394" s="3322"/>
      <c r="B394" s="3375"/>
      <c r="C394" s="3324">
        <v>3043990</v>
      </c>
      <c r="D394" s="3377" t="s">
        <v>988</v>
      </c>
      <c r="E394" s="3324">
        <v>50000101</v>
      </c>
      <c r="F394" s="3343" t="s">
        <v>987</v>
      </c>
      <c r="G394" s="3345"/>
      <c r="H394" s="3345">
        <v>43990</v>
      </c>
      <c r="I394" s="3266" t="s">
        <v>990</v>
      </c>
      <c r="J394" s="3334" t="s">
        <v>57</v>
      </c>
      <c r="K394" s="3196">
        <f>+K395</f>
        <v>29</v>
      </c>
      <c r="L394" s="3196">
        <f t="shared" ref="L394:O394" si="91">+L395</f>
        <v>7</v>
      </c>
      <c r="M394" s="3196">
        <f t="shared" si="91"/>
        <v>7</v>
      </c>
      <c r="N394" s="3196">
        <f t="shared" si="91"/>
        <v>7</v>
      </c>
      <c r="O394" s="3196">
        <f t="shared" si="91"/>
        <v>8</v>
      </c>
      <c r="P394" s="3213">
        <f>+P395</f>
        <v>200129.03</v>
      </c>
      <c r="Q394" s="3214">
        <v>5165</v>
      </c>
      <c r="R394" s="3214"/>
      <c r="S394" s="3214"/>
      <c r="T394" s="3215"/>
      <c r="U394" s="3198">
        <f t="shared" si="88"/>
        <v>194964.03</v>
      </c>
      <c r="V394" s="3215"/>
      <c r="W394" s="3201" t="s">
        <v>3439</v>
      </c>
    </row>
    <row r="395" spans="1:23" ht="38.25" customHeight="1" thickBot="1" x14ac:dyDescent="0.25">
      <c r="A395" s="3322"/>
      <c r="B395" s="3375"/>
      <c r="C395" s="3324"/>
      <c r="D395" s="3377"/>
      <c r="E395" s="3324"/>
      <c r="F395" s="3343"/>
      <c r="G395" s="3345"/>
      <c r="H395" s="3345"/>
      <c r="I395" s="3216" t="s">
        <v>992</v>
      </c>
      <c r="J395" s="3334"/>
      <c r="K395" s="3206">
        <v>29</v>
      </c>
      <c r="L395" s="3206">
        <v>7</v>
      </c>
      <c r="M395" s="3206">
        <v>7</v>
      </c>
      <c r="N395" s="3206">
        <v>7</v>
      </c>
      <c r="O395" s="3206">
        <v>8</v>
      </c>
      <c r="P395" s="3207">
        <v>200129.03</v>
      </c>
      <c r="Q395" s="3219"/>
      <c r="R395" s="3219"/>
      <c r="S395" s="3219"/>
      <c r="T395" s="3210"/>
      <c r="U395" s="3198">
        <f t="shared" si="88"/>
        <v>200129.03</v>
      </c>
      <c r="V395" s="3210"/>
      <c r="W395" s="3201" t="s">
        <v>3439</v>
      </c>
    </row>
    <row r="396" spans="1:23" ht="18.75" customHeight="1" thickBot="1" x14ac:dyDescent="0.25">
      <c r="A396" s="3319" t="s">
        <v>993</v>
      </c>
      <c r="B396" s="3319"/>
      <c r="C396" s="3319"/>
      <c r="D396" s="3319"/>
      <c r="E396" s="3319"/>
      <c r="F396" s="3319"/>
      <c r="G396" s="3319"/>
      <c r="H396" s="3319"/>
      <c r="I396" s="3319"/>
      <c r="J396" s="3319"/>
      <c r="K396" s="3320"/>
      <c r="L396" s="3320"/>
      <c r="M396" s="3320"/>
      <c r="N396" s="3320"/>
      <c r="O396" s="3320"/>
      <c r="P396" s="3321"/>
      <c r="Q396" s="3321"/>
      <c r="R396" s="3321"/>
      <c r="S396" s="3321"/>
      <c r="T396" s="3320"/>
      <c r="U396" s="3321"/>
      <c r="V396" s="3320"/>
      <c r="W396" s="3201" t="s">
        <v>3439</v>
      </c>
    </row>
    <row r="397" spans="1:23" s="3202" customFormat="1" ht="18.75" customHeight="1" thickBot="1" x14ac:dyDescent="0.25">
      <c r="A397" s="3322" t="s">
        <v>377</v>
      </c>
      <c r="B397" s="3323" t="s">
        <v>994</v>
      </c>
      <c r="C397" s="3324">
        <v>3000006</v>
      </c>
      <c r="D397" s="3325" t="s">
        <v>3219</v>
      </c>
      <c r="E397" s="3324">
        <v>5000104</v>
      </c>
      <c r="F397" s="3343" t="s">
        <v>997</v>
      </c>
      <c r="G397" s="3345"/>
      <c r="H397" s="3345">
        <v>53294</v>
      </c>
      <c r="I397" s="3379" t="s">
        <v>997</v>
      </c>
      <c r="J397" s="3192" t="s">
        <v>596</v>
      </c>
      <c r="K397" s="3196">
        <f>+K399+K400+K402+K403</f>
        <v>65210</v>
      </c>
      <c r="L397" s="3196">
        <f t="shared" ref="L397:O397" si="92">+L399+L400+L402+L403</f>
        <v>16167</v>
      </c>
      <c r="M397" s="3196">
        <f t="shared" si="92"/>
        <v>16467</v>
      </c>
      <c r="N397" s="3196">
        <f t="shared" si="92"/>
        <v>16470</v>
      </c>
      <c r="O397" s="3196">
        <f t="shared" si="92"/>
        <v>16106</v>
      </c>
      <c r="P397" s="3252">
        <f>+P398+P399+P400+P401+P402+P403+P404</f>
        <v>1744654.5199999998</v>
      </c>
      <c r="Q397" s="3214">
        <v>110015</v>
      </c>
      <c r="R397" s="3214"/>
      <c r="S397" s="3221">
        <v>42342</v>
      </c>
      <c r="T397" s="3215"/>
      <c r="U397" s="3198">
        <f t="shared" ref="U397:U460" si="93">+P397-Q397-R397-S397-T397</f>
        <v>1592297.5199999998</v>
      </c>
      <c r="V397" s="3215"/>
      <c r="W397" s="3201" t="s">
        <v>3439</v>
      </c>
    </row>
    <row r="398" spans="1:23" ht="18.75" customHeight="1" thickBot="1" x14ac:dyDescent="0.25">
      <c r="A398" s="3322"/>
      <c r="B398" s="3323"/>
      <c r="C398" s="3324"/>
      <c r="D398" s="3325"/>
      <c r="E398" s="3324"/>
      <c r="F398" s="3343"/>
      <c r="G398" s="3345"/>
      <c r="H398" s="3345"/>
      <c r="I398" s="3380" t="s">
        <v>3526</v>
      </c>
      <c r="J398" s="3192"/>
      <c r="K398" s="3206">
        <f>+L398+M398+N398+O398</f>
        <v>21532</v>
      </c>
      <c r="L398" s="3206">
        <v>5383</v>
      </c>
      <c r="M398" s="3206">
        <v>5383</v>
      </c>
      <c r="N398" s="3206">
        <v>5383</v>
      </c>
      <c r="O398" s="3206">
        <v>5383</v>
      </c>
      <c r="P398" s="3207">
        <v>72744</v>
      </c>
      <c r="Q398" s="3219"/>
      <c r="R398" s="3219"/>
      <c r="S398" s="3219"/>
      <c r="T398" s="3210"/>
      <c r="U398" s="3198">
        <f t="shared" si="93"/>
        <v>72744</v>
      </c>
      <c r="V398" s="3210"/>
      <c r="W398" s="3201" t="s">
        <v>3439</v>
      </c>
    </row>
    <row r="399" spans="1:23" ht="18.75" customHeight="1" thickBot="1" x14ac:dyDescent="0.25">
      <c r="A399" s="3322"/>
      <c r="B399" s="3323"/>
      <c r="C399" s="3324"/>
      <c r="D399" s="3325"/>
      <c r="E399" s="3324"/>
      <c r="F399" s="3343"/>
      <c r="G399" s="3345"/>
      <c r="H399" s="3345"/>
      <c r="I399" s="3380" t="s">
        <v>3527</v>
      </c>
      <c r="J399" s="3192"/>
      <c r="K399" s="3206">
        <f t="shared" ref="K399:K404" si="94">+L399+M399+N399+O399</f>
        <v>21532</v>
      </c>
      <c r="L399" s="3206">
        <v>5383</v>
      </c>
      <c r="M399" s="3206">
        <v>5383</v>
      </c>
      <c r="N399" s="3206">
        <v>5383</v>
      </c>
      <c r="O399" s="3206">
        <v>5383</v>
      </c>
      <c r="P399" s="3258">
        <v>1182340.8199999998</v>
      </c>
      <c r="Q399" s="3219"/>
      <c r="R399" s="3219"/>
      <c r="S399" s="3219"/>
      <c r="T399" s="3210"/>
      <c r="U399" s="3198">
        <f t="shared" si="93"/>
        <v>1182340.8199999998</v>
      </c>
      <c r="V399" s="3210"/>
      <c r="W399" s="3201" t="s">
        <v>3439</v>
      </c>
    </row>
    <row r="400" spans="1:23" ht="18.75" customHeight="1" thickBot="1" x14ac:dyDescent="0.25">
      <c r="A400" s="3322"/>
      <c r="B400" s="3323"/>
      <c r="C400" s="3324"/>
      <c r="D400" s="3325"/>
      <c r="E400" s="3324"/>
      <c r="F400" s="3343"/>
      <c r="G400" s="3345"/>
      <c r="H400" s="3345"/>
      <c r="I400" s="3380" t="s">
        <v>3528</v>
      </c>
      <c r="J400" s="3192"/>
      <c r="K400" s="3206">
        <f t="shared" si="94"/>
        <v>21532</v>
      </c>
      <c r="L400" s="3206">
        <v>5383</v>
      </c>
      <c r="M400" s="3206">
        <v>5383</v>
      </c>
      <c r="N400" s="3206">
        <v>5383</v>
      </c>
      <c r="O400" s="3206">
        <v>5383</v>
      </c>
      <c r="P400" s="3207">
        <v>357488.9</v>
      </c>
      <c r="Q400" s="3219"/>
      <c r="R400" s="3219"/>
      <c r="S400" s="3219"/>
      <c r="T400" s="3210"/>
      <c r="U400" s="3198">
        <f t="shared" si="93"/>
        <v>357488.9</v>
      </c>
      <c r="V400" s="3210"/>
      <c r="W400" s="3201" t="s">
        <v>3439</v>
      </c>
    </row>
    <row r="401" spans="1:23" ht="13.5" thickBot="1" x14ac:dyDescent="0.25">
      <c r="A401" s="3322"/>
      <c r="B401" s="3323"/>
      <c r="C401" s="3324"/>
      <c r="D401" s="3325"/>
      <c r="E401" s="3324"/>
      <c r="F401" s="3343"/>
      <c r="G401" s="3345"/>
      <c r="H401" s="3345"/>
      <c r="I401" s="3380" t="s">
        <v>999</v>
      </c>
      <c r="J401" s="3192"/>
      <c r="K401" s="3206">
        <f t="shared" si="94"/>
        <v>2880</v>
      </c>
      <c r="L401" s="3206">
        <v>720</v>
      </c>
      <c r="M401" s="3206">
        <v>720</v>
      </c>
      <c r="N401" s="3206">
        <v>720</v>
      </c>
      <c r="O401" s="3206">
        <v>720</v>
      </c>
      <c r="P401" s="3207">
        <v>11580</v>
      </c>
      <c r="Q401" s="3219"/>
      <c r="R401" s="3219"/>
      <c r="S401" s="3219"/>
      <c r="T401" s="3210"/>
      <c r="U401" s="3198">
        <f t="shared" si="93"/>
        <v>11580</v>
      </c>
      <c r="V401" s="3210"/>
      <c r="W401" s="3201" t="s">
        <v>3439</v>
      </c>
    </row>
    <row r="402" spans="1:23" ht="13.5" thickBot="1" x14ac:dyDescent="0.25">
      <c r="A402" s="3322"/>
      <c r="B402" s="3323"/>
      <c r="C402" s="3324"/>
      <c r="D402" s="3325"/>
      <c r="E402" s="3324"/>
      <c r="F402" s="3343"/>
      <c r="G402" s="3345"/>
      <c r="H402" s="3345"/>
      <c r="I402" s="3380" t="s">
        <v>1001</v>
      </c>
      <c r="J402" s="3192"/>
      <c r="K402" s="3206">
        <f t="shared" si="94"/>
        <v>11065</v>
      </c>
      <c r="L402" s="3206">
        <v>2700</v>
      </c>
      <c r="M402" s="3206">
        <v>2856</v>
      </c>
      <c r="N402" s="3206">
        <v>2859</v>
      </c>
      <c r="O402" s="3206">
        <v>2650</v>
      </c>
      <c r="P402" s="3207">
        <v>15750</v>
      </c>
      <c r="Q402" s="3219"/>
      <c r="R402" s="3219"/>
      <c r="S402" s="3219"/>
      <c r="T402" s="3210"/>
      <c r="U402" s="3198">
        <f t="shared" si="93"/>
        <v>15750</v>
      </c>
      <c r="V402" s="3210"/>
      <c r="W402" s="3201" t="s">
        <v>3439</v>
      </c>
    </row>
    <row r="403" spans="1:23" ht="13.5" thickBot="1" x14ac:dyDescent="0.25">
      <c r="A403" s="3322"/>
      <c r="B403" s="3323"/>
      <c r="C403" s="3324"/>
      <c r="D403" s="3325"/>
      <c r="E403" s="3324"/>
      <c r="F403" s="3343"/>
      <c r="G403" s="3345"/>
      <c r="H403" s="3345"/>
      <c r="I403" s="3380" t="s">
        <v>1003</v>
      </c>
      <c r="J403" s="3192"/>
      <c r="K403" s="3206">
        <f t="shared" si="94"/>
        <v>11081</v>
      </c>
      <c r="L403" s="3206">
        <v>2701</v>
      </c>
      <c r="M403" s="3206">
        <v>2845</v>
      </c>
      <c r="N403" s="3206">
        <v>2845</v>
      </c>
      <c r="O403" s="3206">
        <v>2690</v>
      </c>
      <c r="P403" s="3207">
        <v>77985</v>
      </c>
      <c r="Q403" s="3219"/>
      <c r="R403" s="3219"/>
      <c r="S403" s="3219"/>
      <c r="T403" s="3210"/>
      <c r="U403" s="3198">
        <f t="shared" si="93"/>
        <v>77985</v>
      </c>
      <c r="V403" s="3210"/>
      <c r="W403" s="3201" t="s">
        <v>3439</v>
      </c>
    </row>
    <row r="404" spans="1:23" ht="13.5" thickBot="1" x14ac:dyDescent="0.25">
      <c r="A404" s="3322"/>
      <c r="B404" s="3323"/>
      <c r="C404" s="3324"/>
      <c r="D404" s="3325"/>
      <c r="E404" s="3324"/>
      <c r="F404" s="3343"/>
      <c r="G404" s="3345"/>
      <c r="H404" s="3345"/>
      <c r="I404" s="3380" t="s">
        <v>1011</v>
      </c>
      <c r="J404" s="3192"/>
      <c r="K404" s="3206">
        <f t="shared" si="94"/>
        <v>10982</v>
      </c>
      <c r="L404" s="3206">
        <v>2744</v>
      </c>
      <c r="M404" s="3206">
        <v>2746</v>
      </c>
      <c r="N404" s="3206">
        <v>2746</v>
      </c>
      <c r="O404" s="3206">
        <v>2746</v>
      </c>
      <c r="P404" s="3207">
        <v>26765.8</v>
      </c>
      <c r="Q404" s="3219"/>
      <c r="R404" s="3219"/>
      <c r="S404" s="3219"/>
      <c r="T404" s="3210"/>
      <c r="U404" s="3198">
        <f t="shared" si="93"/>
        <v>26765.8</v>
      </c>
      <c r="V404" s="3210"/>
      <c r="W404" s="3201" t="s">
        <v>3439</v>
      </c>
    </row>
    <row r="405" spans="1:23" s="3202" customFormat="1" ht="25.5" customHeight="1" thickBot="1" x14ac:dyDescent="0.25">
      <c r="A405" s="3322"/>
      <c r="B405" s="3323"/>
      <c r="C405" s="3324">
        <v>3000007</v>
      </c>
      <c r="D405" s="3325" t="s">
        <v>1012</v>
      </c>
      <c r="E405" s="3324">
        <v>5000105</v>
      </c>
      <c r="F405" s="3343" t="s">
        <v>1013</v>
      </c>
      <c r="G405" s="3345"/>
      <c r="H405" s="3345">
        <v>53295</v>
      </c>
      <c r="I405" s="3190" t="s">
        <v>1013</v>
      </c>
      <c r="J405" s="3192" t="s">
        <v>596</v>
      </c>
      <c r="K405" s="3196">
        <f>+K407+K408+K409+K410+K411</f>
        <v>16561</v>
      </c>
      <c r="L405" s="3196">
        <f t="shared" ref="L405:O405" si="95">+L407+L408+L409+L410+L411</f>
        <v>4139</v>
      </c>
      <c r="M405" s="3196">
        <f t="shared" si="95"/>
        <v>4139</v>
      </c>
      <c r="N405" s="3196">
        <f t="shared" si="95"/>
        <v>4139</v>
      </c>
      <c r="O405" s="3196">
        <f t="shared" si="95"/>
        <v>4144</v>
      </c>
      <c r="P405" s="3213">
        <f>+P406+P407+P408+P409+P410+P411</f>
        <v>862905.91000000015</v>
      </c>
      <c r="Q405" s="3214">
        <v>38673</v>
      </c>
      <c r="R405" s="3214"/>
      <c r="S405" s="3221">
        <v>17500</v>
      </c>
      <c r="T405" s="3215"/>
      <c r="U405" s="3198">
        <f t="shared" si="93"/>
        <v>806732.91000000015</v>
      </c>
      <c r="V405" s="3215"/>
      <c r="W405" s="3201" t="s">
        <v>3439</v>
      </c>
    </row>
    <row r="406" spans="1:23" ht="17.25" customHeight="1" thickBot="1" x14ac:dyDescent="0.25">
      <c r="A406" s="3322"/>
      <c r="B406" s="3323"/>
      <c r="C406" s="3324"/>
      <c r="D406" s="3325"/>
      <c r="E406" s="3324"/>
      <c r="F406" s="3343"/>
      <c r="G406" s="3345"/>
      <c r="H406" s="3345"/>
      <c r="I406" s="3217" t="s">
        <v>1016</v>
      </c>
      <c r="J406" s="3192"/>
      <c r="K406" s="3206">
        <f t="shared" ref="K406:K411" si="96">+L406+M406+N406+O406</f>
        <v>520</v>
      </c>
      <c r="L406" s="3206">
        <v>130</v>
      </c>
      <c r="M406" s="3206">
        <v>130</v>
      </c>
      <c r="N406" s="3206">
        <v>130</v>
      </c>
      <c r="O406" s="3206">
        <v>130</v>
      </c>
      <c r="P406" s="3207">
        <v>71420.7</v>
      </c>
      <c r="Q406" s="3219"/>
      <c r="R406" s="3219"/>
      <c r="S406" s="3219"/>
      <c r="T406" s="3210"/>
      <c r="U406" s="3198">
        <f t="shared" si="93"/>
        <v>71420.7</v>
      </c>
      <c r="V406" s="3210"/>
      <c r="W406" s="3201" t="s">
        <v>3439</v>
      </c>
    </row>
    <row r="407" spans="1:23" ht="17.25" thickBot="1" x14ac:dyDescent="0.25">
      <c r="A407" s="3322"/>
      <c r="B407" s="3323"/>
      <c r="C407" s="3324"/>
      <c r="D407" s="3325"/>
      <c r="E407" s="3324"/>
      <c r="F407" s="3343"/>
      <c r="G407" s="3345"/>
      <c r="H407" s="3345"/>
      <c r="I407" s="3217" t="s">
        <v>1020</v>
      </c>
      <c r="J407" s="3192"/>
      <c r="K407" s="3206">
        <f t="shared" si="96"/>
        <v>1442</v>
      </c>
      <c r="L407" s="3206">
        <v>360</v>
      </c>
      <c r="M407" s="3206">
        <v>360</v>
      </c>
      <c r="N407" s="3206">
        <v>360</v>
      </c>
      <c r="O407" s="3206">
        <v>362</v>
      </c>
      <c r="P407" s="3207">
        <v>25085.86</v>
      </c>
      <c r="Q407" s="3219"/>
      <c r="R407" s="3219"/>
      <c r="S407" s="3219"/>
      <c r="T407" s="3210"/>
      <c r="U407" s="3198">
        <f t="shared" si="93"/>
        <v>25085.86</v>
      </c>
      <c r="V407" s="3210"/>
      <c r="W407" s="3201" t="s">
        <v>3439</v>
      </c>
    </row>
    <row r="408" spans="1:23" ht="13.5" thickBot="1" x14ac:dyDescent="0.25">
      <c r="A408" s="3322"/>
      <c r="B408" s="3323"/>
      <c r="C408" s="3324"/>
      <c r="D408" s="3325"/>
      <c r="E408" s="3324"/>
      <c r="F408" s="3343"/>
      <c r="G408" s="3345"/>
      <c r="H408" s="3345"/>
      <c r="I408" s="3217" t="s">
        <v>1022</v>
      </c>
      <c r="J408" s="3192"/>
      <c r="K408" s="3206">
        <f t="shared" si="96"/>
        <v>3636</v>
      </c>
      <c r="L408" s="3206">
        <v>909</v>
      </c>
      <c r="M408" s="3206">
        <v>909</v>
      </c>
      <c r="N408" s="3206">
        <v>909</v>
      </c>
      <c r="O408" s="3206">
        <v>909</v>
      </c>
      <c r="P408" s="3207">
        <v>68317.179999999993</v>
      </c>
      <c r="Q408" s="3219"/>
      <c r="R408" s="3219"/>
      <c r="S408" s="3219"/>
      <c r="T408" s="3210"/>
      <c r="U408" s="3198">
        <f t="shared" si="93"/>
        <v>68317.179999999993</v>
      </c>
      <c r="V408" s="3210"/>
      <c r="W408" s="3201" t="s">
        <v>3439</v>
      </c>
    </row>
    <row r="409" spans="1:23" ht="13.5" thickBot="1" x14ac:dyDescent="0.25">
      <c r="A409" s="3322"/>
      <c r="B409" s="3323"/>
      <c r="C409" s="3324"/>
      <c r="D409" s="3325"/>
      <c r="E409" s="3324"/>
      <c r="F409" s="3343"/>
      <c r="G409" s="3345"/>
      <c r="H409" s="3345"/>
      <c r="I409" s="3217" t="s">
        <v>1024</v>
      </c>
      <c r="J409" s="3192"/>
      <c r="K409" s="3206">
        <f t="shared" si="96"/>
        <v>2610</v>
      </c>
      <c r="L409" s="3206">
        <v>652</v>
      </c>
      <c r="M409" s="3206">
        <v>652</v>
      </c>
      <c r="N409" s="3206">
        <v>652</v>
      </c>
      <c r="O409" s="3206">
        <v>654</v>
      </c>
      <c r="P409" s="3207">
        <v>254448.22000000006</v>
      </c>
      <c r="Q409" s="3219"/>
      <c r="R409" s="3219"/>
      <c r="S409" s="3219"/>
      <c r="T409" s="3210"/>
      <c r="U409" s="3198">
        <f t="shared" si="93"/>
        <v>254448.22000000006</v>
      </c>
      <c r="V409" s="3210"/>
      <c r="W409" s="3201" t="s">
        <v>3439</v>
      </c>
    </row>
    <row r="410" spans="1:23" ht="13.5" thickBot="1" x14ac:dyDescent="0.25">
      <c r="A410" s="3322"/>
      <c r="B410" s="3323"/>
      <c r="C410" s="3324"/>
      <c r="D410" s="3325"/>
      <c r="E410" s="3324"/>
      <c r="F410" s="3343"/>
      <c r="G410" s="3345"/>
      <c r="H410" s="3345"/>
      <c r="I410" s="3217" t="s">
        <v>1026</v>
      </c>
      <c r="J410" s="3192"/>
      <c r="K410" s="3206">
        <f t="shared" si="96"/>
        <v>2533</v>
      </c>
      <c r="L410" s="3206">
        <v>633</v>
      </c>
      <c r="M410" s="3206">
        <v>633</v>
      </c>
      <c r="N410" s="3206">
        <v>633</v>
      </c>
      <c r="O410" s="3206">
        <v>634</v>
      </c>
      <c r="P410" s="3207">
        <v>177188.12</v>
      </c>
      <c r="Q410" s="3219"/>
      <c r="R410" s="3219"/>
      <c r="S410" s="3219"/>
      <c r="T410" s="3210"/>
      <c r="U410" s="3198">
        <f t="shared" si="93"/>
        <v>177188.12</v>
      </c>
      <c r="V410" s="3210"/>
      <c r="W410" s="3201" t="s">
        <v>3439</v>
      </c>
    </row>
    <row r="411" spans="1:23" ht="13.5" thickBot="1" x14ac:dyDescent="0.25">
      <c r="A411" s="3322"/>
      <c r="B411" s="3323"/>
      <c r="C411" s="3324"/>
      <c r="D411" s="3325"/>
      <c r="E411" s="3324"/>
      <c r="F411" s="3343"/>
      <c r="G411" s="3345"/>
      <c r="H411" s="3345"/>
      <c r="I411" s="3217" t="s">
        <v>1028</v>
      </c>
      <c r="J411" s="3192"/>
      <c r="K411" s="3206">
        <f t="shared" si="96"/>
        <v>6340</v>
      </c>
      <c r="L411" s="3206">
        <v>1585</v>
      </c>
      <c r="M411" s="3206">
        <v>1585</v>
      </c>
      <c r="N411" s="3206">
        <v>1585</v>
      </c>
      <c r="O411" s="3206">
        <v>1585</v>
      </c>
      <c r="P411" s="3207">
        <v>266445.83000000007</v>
      </c>
      <c r="Q411" s="3219"/>
      <c r="R411" s="3219"/>
      <c r="S411" s="3219"/>
      <c r="T411" s="3210"/>
      <c r="U411" s="3198">
        <f t="shared" si="93"/>
        <v>266445.83000000007</v>
      </c>
      <c r="V411" s="3210"/>
      <c r="W411" s="3201" t="s">
        <v>3439</v>
      </c>
    </row>
    <row r="412" spans="1:23" s="3202" customFormat="1" ht="21.75" customHeight="1" thickBot="1" x14ac:dyDescent="0.25">
      <c r="A412" s="3322"/>
      <c r="B412" s="3323"/>
      <c r="C412" s="3324">
        <v>3000008</v>
      </c>
      <c r="D412" s="3325" t="s">
        <v>1029</v>
      </c>
      <c r="E412" s="3324">
        <v>5000106</v>
      </c>
      <c r="F412" s="3343" t="s">
        <v>1030</v>
      </c>
      <c r="G412" s="3285"/>
      <c r="H412" s="3376">
        <v>53293</v>
      </c>
      <c r="I412" s="3190" t="s">
        <v>1030</v>
      </c>
      <c r="J412" s="3192" t="s">
        <v>596</v>
      </c>
      <c r="K412" s="3196">
        <f>+K413+K414+K415</f>
        <v>634</v>
      </c>
      <c r="L412" s="3196">
        <f>+L413+L414+L415</f>
        <v>53</v>
      </c>
      <c r="M412" s="3196">
        <f>+M413+M414+M415</f>
        <v>53</v>
      </c>
      <c r="N412" s="3196">
        <f>+N413+N414+N415</f>
        <v>56</v>
      </c>
      <c r="O412" s="3196">
        <f>+O413+O414+O415</f>
        <v>58</v>
      </c>
      <c r="P412" s="3221">
        <f>+P413+P414+P415+P416+P417+P418+P419+P420</f>
        <v>49651.439999999995</v>
      </c>
      <c r="Q412" s="3214">
        <v>5132</v>
      </c>
      <c r="R412" s="3214"/>
      <c r="S412" s="3214"/>
      <c r="T412" s="3215"/>
      <c r="U412" s="3198">
        <f t="shared" si="93"/>
        <v>44519.439999999995</v>
      </c>
      <c r="V412" s="3215"/>
      <c r="W412" s="3201" t="s">
        <v>3439</v>
      </c>
    </row>
    <row r="413" spans="1:23" ht="13.5" thickBot="1" x14ac:dyDescent="0.25">
      <c r="A413" s="3322"/>
      <c r="B413" s="3323"/>
      <c r="C413" s="3324"/>
      <c r="D413" s="3325"/>
      <c r="E413" s="3324"/>
      <c r="F413" s="3343"/>
      <c r="G413" s="3285"/>
      <c r="H413" s="3376"/>
      <c r="I413" s="3217" t="s">
        <v>1040</v>
      </c>
      <c r="J413" s="3192"/>
      <c r="K413" s="3206">
        <f t="shared" ref="K413:K420" si="97">+L413+M413+N413+O413</f>
        <v>17</v>
      </c>
      <c r="L413" s="3206">
        <v>4</v>
      </c>
      <c r="M413" s="3206">
        <v>4</v>
      </c>
      <c r="N413" s="3206">
        <v>4</v>
      </c>
      <c r="O413" s="3206">
        <v>5</v>
      </c>
      <c r="P413" s="3207">
        <v>943.65999999999985</v>
      </c>
      <c r="Q413" s="3219"/>
      <c r="R413" s="3219"/>
      <c r="S413" s="3219"/>
      <c r="T413" s="3210"/>
      <c r="U413" s="3198">
        <f t="shared" si="93"/>
        <v>943.65999999999985</v>
      </c>
      <c r="V413" s="3210"/>
      <c r="W413" s="3201" t="s">
        <v>3439</v>
      </c>
    </row>
    <row r="414" spans="1:23" ht="13.5" thickBot="1" x14ac:dyDescent="0.25">
      <c r="A414" s="3322"/>
      <c r="B414" s="3323"/>
      <c r="C414" s="3324"/>
      <c r="D414" s="3325"/>
      <c r="E414" s="3324"/>
      <c r="F414" s="3343"/>
      <c r="G414" s="3285"/>
      <c r="H414" s="3376"/>
      <c r="I414" s="3217" t="s">
        <v>1042</v>
      </c>
      <c r="J414" s="3192"/>
      <c r="K414" s="3206">
        <f t="shared" si="97"/>
        <v>17</v>
      </c>
      <c r="L414" s="3206">
        <v>4</v>
      </c>
      <c r="M414" s="3206">
        <v>4</v>
      </c>
      <c r="N414" s="3206">
        <v>4</v>
      </c>
      <c r="O414" s="3206">
        <v>5</v>
      </c>
      <c r="P414" s="3207">
        <v>1379.03</v>
      </c>
      <c r="Q414" s="3219"/>
      <c r="R414" s="3219"/>
      <c r="S414" s="3219"/>
      <c r="T414" s="3210"/>
      <c r="U414" s="3198">
        <f t="shared" si="93"/>
        <v>1379.03</v>
      </c>
      <c r="V414" s="3210"/>
      <c r="W414" s="3201" t="s">
        <v>3439</v>
      </c>
    </row>
    <row r="415" spans="1:23" ht="13.5" thickBot="1" x14ac:dyDescent="0.25">
      <c r="A415" s="3322"/>
      <c r="B415" s="3323"/>
      <c r="C415" s="3324"/>
      <c r="D415" s="3325"/>
      <c r="E415" s="3324"/>
      <c r="F415" s="3343"/>
      <c r="G415" s="3285"/>
      <c r="H415" s="3376"/>
      <c r="I415" s="3217" t="s">
        <v>1046</v>
      </c>
      <c r="J415" s="3192"/>
      <c r="K415" s="3206">
        <v>600</v>
      </c>
      <c r="L415" s="3206">
        <v>45</v>
      </c>
      <c r="M415" s="3206">
        <v>45</v>
      </c>
      <c r="N415" s="3206">
        <v>48</v>
      </c>
      <c r="O415" s="3206">
        <v>48</v>
      </c>
      <c r="P415" s="3207">
        <v>42646.479999999996</v>
      </c>
      <c r="Q415" s="3219"/>
      <c r="R415" s="3219"/>
      <c r="S415" s="3219"/>
      <c r="T415" s="3210"/>
      <c r="U415" s="3198">
        <f t="shared" si="93"/>
        <v>42646.479999999996</v>
      </c>
      <c r="V415" s="3210"/>
      <c r="W415" s="3201" t="s">
        <v>3439</v>
      </c>
    </row>
    <row r="416" spans="1:23" ht="13.5" thickBot="1" x14ac:dyDescent="0.25">
      <c r="A416" s="3322"/>
      <c r="B416" s="3323"/>
      <c r="C416" s="3324"/>
      <c r="D416" s="3325"/>
      <c r="E416" s="3324"/>
      <c r="F416" s="3343"/>
      <c r="G416" s="3285"/>
      <c r="H416" s="3376"/>
      <c r="I416" s="3217" t="s">
        <v>1048</v>
      </c>
      <c r="J416" s="3192"/>
      <c r="K416" s="3206">
        <f t="shared" si="97"/>
        <v>5</v>
      </c>
      <c r="L416" s="3206">
        <v>1</v>
      </c>
      <c r="M416" s="3206">
        <v>1</v>
      </c>
      <c r="N416" s="3206">
        <v>2</v>
      </c>
      <c r="O416" s="3206">
        <v>1</v>
      </c>
      <c r="P416" s="3207">
        <v>1093.58</v>
      </c>
      <c r="Q416" s="3219"/>
      <c r="R416" s="3219"/>
      <c r="S416" s="3219"/>
      <c r="T416" s="3210"/>
      <c r="U416" s="3198">
        <f t="shared" si="93"/>
        <v>1093.58</v>
      </c>
      <c r="V416" s="3210"/>
      <c r="W416" s="3201" t="s">
        <v>3439</v>
      </c>
    </row>
    <row r="417" spans="1:23" ht="17.25" thickBot="1" x14ac:dyDescent="0.25">
      <c r="A417" s="3322"/>
      <c r="B417" s="3323"/>
      <c r="C417" s="3324"/>
      <c r="D417" s="3325"/>
      <c r="E417" s="3324"/>
      <c r="F417" s="3343"/>
      <c r="G417" s="3285"/>
      <c r="H417" s="3376"/>
      <c r="I417" s="3217" t="s">
        <v>1050</v>
      </c>
      <c r="J417" s="3192"/>
      <c r="K417" s="3206">
        <f t="shared" si="97"/>
        <v>22</v>
      </c>
      <c r="L417" s="3206">
        <v>5</v>
      </c>
      <c r="M417" s="3206">
        <v>5</v>
      </c>
      <c r="N417" s="3206">
        <v>5</v>
      </c>
      <c r="O417" s="3206">
        <v>7</v>
      </c>
      <c r="P417" s="3207">
        <v>1614.45</v>
      </c>
      <c r="Q417" s="3219"/>
      <c r="R417" s="3219"/>
      <c r="S417" s="3219"/>
      <c r="T417" s="3210"/>
      <c r="U417" s="3198">
        <f t="shared" si="93"/>
        <v>1614.45</v>
      </c>
      <c r="V417" s="3210"/>
      <c r="W417" s="3201" t="s">
        <v>3439</v>
      </c>
    </row>
    <row r="418" spans="1:23" ht="13.5" thickBot="1" x14ac:dyDescent="0.25">
      <c r="A418" s="3322"/>
      <c r="B418" s="3323"/>
      <c r="C418" s="3324"/>
      <c r="D418" s="3325"/>
      <c r="E418" s="3324"/>
      <c r="F418" s="3343"/>
      <c r="G418" s="3285"/>
      <c r="H418" s="3376"/>
      <c r="I418" s="3217" t="s">
        <v>1054</v>
      </c>
      <c r="J418" s="3192"/>
      <c r="K418" s="3206">
        <f t="shared" si="97"/>
        <v>4</v>
      </c>
      <c r="L418" s="3206">
        <v>1</v>
      </c>
      <c r="M418" s="3206">
        <v>1</v>
      </c>
      <c r="N418" s="3206">
        <v>1</v>
      </c>
      <c r="O418" s="3206">
        <v>1</v>
      </c>
      <c r="P418" s="3207">
        <v>1026.06</v>
      </c>
      <c r="Q418" s="3219"/>
      <c r="R418" s="3219"/>
      <c r="S418" s="3219"/>
      <c r="T418" s="3210"/>
      <c r="U418" s="3198">
        <f t="shared" si="93"/>
        <v>1026.06</v>
      </c>
      <c r="V418" s="3210"/>
      <c r="W418" s="3201" t="s">
        <v>3439</v>
      </c>
    </row>
    <row r="419" spans="1:23" ht="13.5" thickBot="1" x14ac:dyDescent="0.25">
      <c r="A419" s="3322"/>
      <c r="B419" s="3323"/>
      <c r="C419" s="3324"/>
      <c r="D419" s="3325"/>
      <c r="E419" s="3324"/>
      <c r="F419" s="3343"/>
      <c r="G419" s="3285"/>
      <c r="H419" s="3376"/>
      <c r="I419" s="3217" t="s">
        <v>1056</v>
      </c>
      <c r="J419" s="3192"/>
      <c r="K419" s="3206">
        <f t="shared" si="97"/>
        <v>4</v>
      </c>
      <c r="L419" s="3206">
        <v>1</v>
      </c>
      <c r="M419" s="3206">
        <v>1</v>
      </c>
      <c r="N419" s="3206">
        <v>1</v>
      </c>
      <c r="O419" s="3206">
        <v>1</v>
      </c>
      <c r="P419" s="3207">
        <v>269.71000000000004</v>
      </c>
      <c r="Q419" s="3219"/>
      <c r="R419" s="3219"/>
      <c r="S419" s="3219"/>
      <c r="T419" s="3210"/>
      <c r="U419" s="3198">
        <f t="shared" si="93"/>
        <v>269.71000000000004</v>
      </c>
      <c r="V419" s="3210"/>
      <c r="W419" s="3201" t="s">
        <v>3439</v>
      </c>
    </row>
    <row r="420" spans="1:23" ht="13.5" thickBot="1" x14ac:dyDescent="0.25">
      <c r="A420" s="3322"/>
      <c r="B420" s="3323"/>
      <c r="C420" s="3324"/>
      <c r="D420" s="3325"/>
      <c r="E420" s="3324"/>
      <c r="F420" s="3343"/>
      <c r="G420" s="3285"/>
      <c r="H420" s="3376"/>
      <c r="I420" s="3217" t="s">
        <v>1060</v>
      </c>
      <c r="J420" s="3192"/>
      <c r="K420" s="3206">
        <f t="shared" si="97"/>
        <v>22</v>
      </c>
      <c r="L420" s="3206">
        <v>5</v>
      </c>
      <c r="M420" s="3206">
        <v>5</v>
      </c>
      <c r="N420" s="3206">
        <v>6</v>
      </c>
      <c r="O420" s="3206">
        <v>6</v>
      </c>
      <c r="P420" s="3207">
        <v>678.46999999999991</v>
      </c>
      <c r="Q420" s="3219"/>
      <c r="R420" s="3219"/>
      <c r="S420" s="3219"/>
      <c r="T420" s="3210"/>
      <c r="U420" s="3198">
        <f t="shared" si="93"/>
        <v>678.46999999999991</v>
      </c>
      <c r="V420" s="3210"/>
      <c r="W420" s="3201" t="s">
        <v>3439</v>
      </c>
    </row>
    <row r="421" spans="1:23" s="3202" customFormat="1" ht="18.75" customHeight="1" thickBot="1" x14ac:dyDescent="0.25">
      <c r="A421" s="3322"/>
      <c r="B421" s="3323"/>
      <c r="C421" s="3324">
        <v>3000011</v>
      </c>
      <c r="D421" s="3325" t="s">
        <v>1082</v>
      </c>
      <c r="E421" s="3324">
        <v>5000109</v>
      </c>
      <c r="F421" s="3343" t="s">
        <v>1083</v>
      </c>
      <c r="G421" s="3345"/>
      <c r="H421" s="3345">
        <v>53991</v>
      </c>
      <c r="I421" s="3190" t="s">
        <v>1083</v>
      </c>
      <c r="J421" s="3192" t="s">
        <v>1070</v>
      </c>
      <c r="K421" s="3196">
        <f>+K422</f>
        <v>6589</v>
      </c>
      <c r="L421" s="3196">
        <f>+L422</f>
        <v>1620</v>
      </c>
      <c r="M421" s="3196">
        <f t="shared" ref="M421:O421" si="98">+M422</f>
        <v>1620</v>
      </c>
      <c r="N421" s="3196">
        <f t="shared" si="98"/>
        <v>1620</v>
      </c>
      <c r="O421" s="3196">
        <f t="shared" si="98"/>
        <v>1729</v>
      </c>
      <c r="P421" s="3260">
        <f>+P422+P423+P424+P425</f>
        <v>604577.12999999989</v>
      </c>
      <c r="Q421" s="3214">
        <v>13140</v>
      </c>
      <c r="R421" s="3214"/>
      <c r="S421" s="3214"/>
      <c r="T421" s="3215"/>
      <c r="U421" s="3198">
        <f t="shared" si="93"/>
        <v>591437.12999999989</v>
      </c>
      <c r="V421" s="3215"/>
      <c r="W421" s="3201" t="s">
        <v>3439</v>
      </c>
    </row>
    <row r="422" spans="1:23" ht="34.5" thickBot="1" x14ac:dyDescent="0.25">
      <c r="A422" s="3322"/>
      <c r="B422" s="3323"/>
      <c r="C422" s="3324"/>
      <c r="D422" s="3325"/>
      <c r="E422" s="3324"/>
      <c r="F422" s="3343"/>
      <c r="G422" s="3345"/>
      <c r="H422" s="3345"/>
      <c r="I422" s="3381" t="s">
        <v>1085</v>
      </c>
      <c r="J422" s="3192"/>
      <c r="K422" s="3206">
        <f>+L422+M422+N422+O422</f>
        <v>6589</v>
      </c>
      <c r="L422" s="3206">
        <v>1620</v>
      </c>
      <c r="M422" s="3206">
        <v>1620</v>
      </c>
      <c r="N422" s="3206">
        <v>1620</v>
      </c>
      <c r="O422" s="3206">
        <v>1729</v>
      </c>
      <c r="P422" s="3207">
        <v>526626.1399999999</v>
      </c>
      <c r="Q422" s="3219"/>
      <c r="R422" s="3219"/>
      <c r="S422" s="3219"/>
      <c r="T422" s="3210"/>
      <c r="U422" s="3198">
        <f t="shared" si="93"/>
        <v>526626.1399999999</v>
      </c>
      <c r="V422" s="3210"/>
      <c r="W422" s="3201" t="s">
        <v>3439</v>
      </c>
    </row>
    <row r="423" spans="1:23" ht="13.5" thickBot="1" x14ac:dyDescent="0.25">
      <c r="A423" s="3322"/>
      <c r="B423" s="3323"/>
      <c r="C423" s="3324"/>
      <c r="D423" s="3325"/>
      <c r="E423" s="3324"/>
      <c r="F423" s="3343"/>
      <c r="G423" s="3345"/>
      <c r="H423" s="3345"/>
      <c r="I423" s="3381" t="s">
        <v>1087</v>
      </c>
      <c r="J423" s="3192"/>
      <c r="K423" s="3206">
        <f>+L423+M423+N423+O423</f>
        <v>343</v>
      </c>
      <c r="L423" s="3206">
        <v>85</v>
      </c>
      <c r="M423" s="3206">
        <v>86</v>
      </c>
      <c r="N423" s="3206">
        <v>86</v>
      </c>
      <c r="O423" s="3206">
        <v>86</v>
      </c>
      <c r="P423" s="3207">
        <v>64039.03</v>
      </c>
      <c r="Q423" s="3219"/>
      <c r="R423" s="3219"/>
      <c r="S423" s="3219"/>
      <c r="T423" s="3210"/>
      <c r="U423" s="3198">
        <f t="shared" si="93"/>
        <v>64039.03</v>
      </c>
      <c r="V423" s="3210"/>
      <c r="W423" s="3201" t="s">
        <v>3439</v>
      </c>
    </row>
    <row r="424" spans="1:23" ht="23.25" thickBot="1" x14ac:dyDescent="0.25">
      <c r="A424" s="3322"/>
      <c r="B424" s="3323"/>
      <c r="C424" s="3324"/>
      <c r="D424" s="3325"/>
      <c r="E424" s="3324"/>
      <c r="F424" s="3343"/>
      <c r="G424" s="3345"/>
      <c r="H424" s="3345"/>
      <c r="I424" s="3242" t="s">
        <v>1089</v>
      </c>
      <c r="J424" s="3192"/>
      <c r="K424" s="3206">
        <f>+L424+M424+N424+O424</f>
        <v>519</v>
      </c>
      <c r="L424" s="3206">
        <v>129</v>
      </c>
      <c r="M424" s="3206">
        <v>129</v>
      </c>
      <c r="N424" s="3206">
        <v>129</v>
      </c>
      <c r="O424" s="3206">
        <v>132</v>
      </c>
      <c r="P424" s="3207">
        <v>154</v>
      </c>
      <c r="Q424" s="3219"/>
      <c r="R424" s="3219"/>
      <c r="S424" s="3219"/>
      <c r="T424" s="3210"/>
      <c r="U424" s="3198">
        <f t="shared" si="93"/>
        <v>154</v>
      </c>
      <c r="V424" s="3210"/>
      <c r="W424" s="3201" t="s">
        <v>3439</v>
      </c>
    </row>
    <row r="425" spans="1:23" ht="23.25" thickBot="1" x14ac:dyDescent="0.25">
      <c r="A425" s="3322"/>
      <c r="B425" s="3323"/>
      <c r="C425" s="3324"/>
      <c r="D425" s="3325"/>
      <c r="E425" s="3324"/>
      <c r="F425" s="3343"/>
      <c r="G425" s="3345"/>
      <c r="H425" s="3345"/>
      <c r="I425" s="3381" t="s">
        <v>1093</v>
      </c>
      <c r="J425" s="3192"/>
      <c r="K425" s="3206">
        <f>+L425+M425+N425+O425</f>
        <v>523</v>
      </c>
      <c r="L425" s="3206">
        <v>130</v>
      </c>
      <c r="M425" s="3206">
        <v>130</v>
      </c>
      <c r="N425" s="3206">
        <v>131</v>
      </c>
      <c r="O425" s="3206">
        <v>132</v>
      </c>
      <c r="P425" s="3207">
        <v>13757.96</v>
      </c>
      <c r="Q425" s="3219"/>
      <c r="R425" s="3219"/>
      <c r="S425" s="3219"/>
      <c r="T425" s="3210"/>
      <c r="U425" s="3198">
        <f t="shared" si="93"/>
        <v>13757.96</v>
      </c>
      <c r="V425" s="3210"/>
      <c r="W425" s="3201" t="s">
        <v>3439</v>
      </c>
    </row>
    <row r="426" spans="1:23" s="3202" customFormat="1" ht="27" customHeight="1" thickBot="1" x14ac:dyDescent="0.25">
      <c r="A426" s="3322"/>
      <c r="B426" s="3323"/>
      <c r="C426" s="3324">
        <v>3000012</v>
      </c>
      <c r="D426" s="3325" t="s">
        <v>1094</v>
      </c>
      <c r="E426" s="3324">
        <v>5000110</v>
      </c>
      <c r="F426" s="3343" t="s">
        <v>1095</v>
      </c>
      <c r="G426" s="3382"/>
      <c r="H426" s="3383">
        <v>55927</v>
      </c>
      <c r="I426" s="3190" t="s">
        <v>1095</v>
      </c>
      <c r="J426" s="3192" t="s">
        <v>596</v>
      </c>
      <c r="K426" s="3196">
        <f>+K427</f>
        <v>51</v>
      </c>
      <c r="L426" s="3196">
        <f t="shared" ref="L426:O426" si="99">+L427</f>
        <v>12</v>
      </c>
      <c r="M426" s="3196">
        <f t="shared" si="99"/>
        <v>13</v>
      </c>
      <c r="N426" s="3196">
        <f t="shared" si="99"/>
        <v>13</v>
      </c>
      <c r="O426" s="3196">
        <f t="shared" si="99"/>
        <v>13</v>
      </c>
      <c r="P426" s="3221">
        <f>+P427+P428</f>
        <v>82373.48</v>
      </c>
      <c r="Q426" s="3214">
        <v>11828</v>
      </c>
      <c r="R426" s="3214"/>
      <c r="S426" s="3214"/>
      <c r="T426" s="3215"/>
      <c r="U426" s="3198">
        <f t="shared" si="93"/>
        <v>70545.48</v>
      </c>
      <c r="V426" s="3215"/>
      <c r="W426" s="3201" t="s">
        <v>3439</v>
      </c>
    </row>
    <row r="427" spans="1:23" ht="23.25" thickBot="1" x14ac:dyDescent="0.25">
      <c r="A427" s="3322"/>
      <c r="B427" s="3323"/>
      <c r="C427" s="3324"/>
      <c r="D427" s="3325"/>
      <c r="E427" s="3324"/>
      <c r="F427" s="3343"/>
      <c r="G427" s="3345"/>
      <c r="H427" s="3345"/>
      <c r="I427" s="3381" t="s">
        <v>1103</v>
      </c>
      <c r="J427" s="3192"/>
      <c r="K427" s="3206">
        <f>+L427+M427+N427+O427</f>
        <v>51</v>
      </c>
      <c r="L427" s="3206">
        <v>12</v>
      </c>
      <c r="M427" s="3206">
        <v>13</v>
      </c>
      <c r="N427" s="3206">
        <v>13</v>
      </c>
      <c r="O427" s="3206">
        <v>13</v>
      </c>
      <c r="P427" s="3207">
        <v>63130</v>
      </c>
      <c r="Q427" s="3219"/>
      <c r="R427" s="3219"/>
      <c r="S427" s="3219"/>
      <c r="T427" s="3210"/>
      <c r="U427" s="3198">
        <f t="shared" si="93"/>
        <v>63130</v>
      </c>
      <c r="V427" s="3210"/>
      <c r="W427" s="3201" t="s">
        <v>3439</v>
      </c>
    </row>
    <row r="428" spans="1:23" ht="23.25" thickBot="1" x14ac:dyDescent="0.25">
      <c r="A428" s="3322"/>
      <c r="B428" s="3323"/>
      <c r="C428" s="3324"/>
      <c r="D428" s="3325"/>
      <c r="E428" s="3324"/>
      <c r="F428" s="3343"/>
      <c r="G428" s="3345"/>
      <c r="H428" s="3345"/>
      <c r="I428" s="3384" t="s">
        <v>1115</v>
      </c>
      <c r="J428" s="3192"/>
      <c r="K428" s="3206">
        <f t="shared" ref="K428" si="100">+L428+M428+N428+O428</f>
        <v>51</v>
      </c>
      <c r="L428" s="3206">
        <v>12</v>
      </c>
      <c r="M428" s="3206">
        <v>13</v>
      </c>
      <c r="N428" s="3206">
        <v>13</v>
      </c>
      <c r="O428" s="3206">
        <v>13</v>
      </c>
      <c r="P428" s="3207">
        <v>19243.48</v>
      </c>
      <c r="Q428" s="3219"/>
      <c r="R428" s="3219"/>
      <c r="S428" s="3219"/>
      <c r="T428" s="3210"/>
      <c r="U428" s="3198">
        <f t="shared" si="93"/>
        <v>19243.48</v>
      </c>
      <c r="V428" s="3210"/>
      <c r="W428" s="3201" t="s">
        <v>3439</v>
      </c>
    </row>
    <row r="429" spans="1:23" s="3202" customFormat="1" ht="19.5" customHeight="1" thickBot="1" x14ac:dyDescent="0.25">
      <c r="A429" s="3322"/>
      <c r="B429" s="3323"/>
      <c r="C429" s="3324">
        <v>3000013</v>
      </c>
      <c r="D429" s="3325" t="s">
        <v>1116</v>
      </c>
      <c r="E429" s="3324">
        <v>5000111</v>
      </c>
      <c r="F429" s="3343" t="s">
        <v>1117</v>
      </c>
      <c r="G429" s="3285"/>
      <c r="H429" s="3385">
        <v>55927</v>
      </c>
      <c r="I429" s="3190" t="s">
        <v>1117</v>
      </c>
      <c r="J429" s="3192" t="s">
        <v>596</v>
      </c>
      <c r="K429" s="3196">
        <f>+K433+K434+K435</f>
        <v>20782</v>
      </c>
      <c r="L429" s="3196">
        <f t="shared" ref="L429:O429" si="101">+L433+L434+L435</f>
        <v>2191</v>
      </c>
      <c r="M429" s="3196">
        <f t="shared" si="101"/>
        <v>6197</v>
      </c>
      <c r="N429" s="3196">
        <f t="shared" si="101"/>
        <v>6197</v>
      </c>
      <c r="O429" s="3196">
        <f t="shared" si="101"/>
        <v>6197</v>
      </c>
      <c r="P429" s="3213">
        <f>+P430+P431+P433+P434+P435</f>
        <v>152272.54999999999</v>
      </c>
      <c r="Q429" s="3214">
        <v>5000</v>
      </c>
      <c r="R429" s="3214"/>
      <c r="S429" s="3214"/>
      <c r="T429" s="3215"/>
      <c r="U429" s="3198">
        <f t="shared" si="93"/>
        <v>147272.54999999999</v>
      </c>
      <c r="V429" s="3215"/>
      <c r="W429" s="3201" t="s">
        <v>3439</v>
      </c>
    </row>
    <row r="430" spans="1:23" ht="23.25" thickBot="1" x14ac:dyDescent="0.25">
      <c r="A430" s="3322"/>
      <c r="B430" s="3323"/>
      <c r="C430" s="3324"/>
      <c r="D430" s="3325"/>
      <c r="E430" s="3324"/>
      <c r="F430" s="3343"/>
      <c r="G430" s="3285"/>
      <c r="H430" s="3385"/>
      <c r="I430" s="3384" t="s">
        <v>1121</v>
      </c>
      <c r="J430" s="3192"/>
      <c r="K430" s="3206">
        <f t="shared" ref="K430:K450" si="102">+L430+M430+N430+O430</f>
        <v>102</v>
      </c>
      <c r="L430" s="3206">
        <v>25</v>
      </c>
      <c r="M430" s="3206">
        <v>25</v>
      </c>
      <c r="N430" s="3206">
        <v>26</v>
      </c>
      <c r="O430" s="3206">
        <v>26</v>
      </c>
      <c r="P430" s="3207">
        <v>48556</v>
      </c>
      <c r="Q430" s="3219"/>
      <c r="R430" s="3219"/>
      <c r="S430" s="3219"/>
      <c r="T430" s="3210"/>
      <c r="U430" s="3198">
        <f t="shared" si="93"/>
        <v>48556</v>
      </c>
      <c r="V430" s="3210"/>
      <c r="W430" s="3201" t="s">
        <v>3439</v>
      </c>
    </row>
    <row r="431" spans="1:23" ht="23.25" thickBot="1" x14ac:dyDescent="0.25">
      <c r="A431" s="3322"/>
      <c r="B431" s="3323"/>
      <c r="C431" s="3324"/>
      <c r="D431" s="3325"/>
      <c r="E431" s="3324"/>
      <c r="F431" s="3343"/>
      <c r="G431" s="3285"/>
      <c r="H431" s="3385"/>
      <c r="I431" s="3384" t="s">
        <v>1123</v>
      </c>
      <c r="J431" s="3192"/>
      <c r="K431" s="3206">
        <f t="shared" si="102"/>
        <v>219</v>
      </c>
      <c r="L431" s="3206">
        <v>54</v>
      </c>
      <c r="M431" s="3206">
        <v>55</v>
      </c>
      <c r="N431" s="3206">
        <v>55</v>
      </c>
      <c r="O431" s="3206">
        <v>55</v>
      </c>
      <c r="P431" s="3207">
        <v>69691.070000000007</v>
      </c>
      <c r="Q431" s="3219"/>
      <c r="R431" s="3219"/>
      <c r="S431" s="3219"/>
      <c r="T431" s="3210"/>
      <c r="U431" s="3198">
        <f t="shared" si="93"/>
        <v>69691.070000000007</v>
      </c>
      <c r="V431" s="3210"/>
      <c r="W431" s="3201" t="s">
        <v>3439</v>
      </c>
    </row>
    <row r="432" spans="1:23" ht="23.25" thickBot="1" x14ac:dyDescent="0.25">
      <c r="A432" s="3322"/>
      <c r="B432" s="3323"/>
      <c r="C432" s="3324"/>
      <c r="D432" s="3325"/>
      <c r="E432" s="3324"/>
      <c r="F432" s="3343"/>
      <c r="G432" s="3285"/>
      <c r="H432" s="3385"/>
      <c r="I432" s="3384" t="s">
        <v>3529</v>
      </c>
      <c r="J432" s="3192"/>
      <c r="K432" s="3206">
        <f t="shared" si="102"/>
        <v>288</v>
      </c>
      <c r="L432" s="3206">
        <v>72</v>
      </c>
      <c r="M432" s="3206">
        <v>72</v>
      </c>
      <c r="N432" s="3206">
        <v>72</v>
      </c>
      <c r="O432" s="3206">
        <v>72</v>
      </c>
      <c r="P432" s="3219"/>
      <c r="Q432" s="3219"/>
      <c r="R432" s="3219"/>
      <c r="S432" s="3219"/>
      <c r="T432" s="3210"/>
      <c r="U432" s="3198">
        <f t="shared" si="93"/>
        <v>0</v>
      </c>
      <c r="V432" s="3210"/>
      <c r="W432" s="3201" t="s">
        <v>3439</v>
      </c>
    </row>
    <row r="433" spans="1:23" ht="23.25" thickBot="1" x14ac:dyDescent="0.25">
      <c r="A433" s="3322"/>
      <c r="B433" s="3323"/>
      <c r="C433" s="3324"/>
      <c r="D433" s="3325"/>
      <c r="E433" s="3324"/>
      <c r="F433" s="3343"/>
      <c r="G433" s="3285"/>
      <c r="H433" s="3385"/>
      <c r="I433" s="3384" t="s">
        <v>1127</v>
      </c>
      <c r="J433" s="3192"/>
      <c r="K433" s="3206">
        <f t="shared" si="102"/>
        <v>12024</v>
      </c>
      <c r="L433" s="3206">
        <v>0</v>
      </c>
      <c r="M433" s="3206">
        <v>4008</v>
      </c>
      <c r="N433" s="3206">
        <v>4008</v>
      </c>
      <c r="O433" s="3206">
        <v>4008</v>
      </c>
      <c r="P433" s="3207">
        <v>21751.8</v>
      </c>
      <c r="Q433" s="3219"/>
      <c r="R433" s="3219"/>
      <c r="S433" s="3219"/>
      <c r="T433" s="3210"/>
      <c r="U433" s="3198">
        <f t="shared" si="93"/>
        <v>21751.8</v>
      </c>
      <c r="V433" s="3210"/>
      <c r="W433" s="3201" t="s">
        <v>3439</v>
      </c>
    </row>
    <row r="434" spans="1:23" ht="34.5" thickBot="1" x14ac:dyDescent="0.25">
      <c r="A434" s="3322"/>
      <c r="B434" s="3323"/>
      <c r="C434" s="3324"/>
      <c r="D434" s="3325"/>
      <c r="E434" s="3324"/>
      <c r="F434" s="3343"/>
      <c r="G434" s="3285"/>
      <c r="H434" s="3385"/>
      <c r="I434" s="3384" t="s">
        <v>1129</v>
      </c>
      <c r="J434" s="3192"/>
      <c r="K434" s="3206">
        <f t="shared" si="102"/>
        <v>5735</v>
      </c>
      <c r="L434" s="3206">
        <v>1433</v>
      </c>
      <c r="M434" s="3206">
        <v>1434</v>
      </c>
      <c r="N434" s="3206">
        <v>1434</v>
      </c>
      <c r="O434" s="3206">
        <v>1434</v>
      </c>
      <c r="P434" s="3207">
        <v>408.67999999999995</v>
      </c>
      <c r="Q434" s="3219"/>
      <c r="R434" s="3219"/>
      <c r="S434" s="3219"/>
      <c r="T434" s="3210"/>
      <c r="U434" s="3198">
        <f t="shared" si="93"/>
        <v>408.67999999999995</v>
      </c>
      <c r="V434" s="3210"/>
      <c r="W434" s="3201" t="s">
        <v>3439</v>
      </c>
    </row>
    <row r="435" spans="1:23" ht="23.25" thickBot="1" x14ac:dyDescent="0.25">
      <c r="A435" s="3322"/>
      <c r="B435" s="3323"/>
      <c r="C435" s="3324"/>
      <c r="D435" s="3325"/>
      <c r="E435" s="3324"/>
      <c r="F435" s="3343"/>
      <c r="G435" s="3285"/>
      <c r="H435" s="3385"/>
      <c r="I435" s="3384" t="s">
        <v>1131</v>
      </c>
      <c r="J435" s="3192"/>
      <c r="K435" s="3206">
        <f t="shared" si="102"/>
        <v>3023</v>
      </c>
      <c r="L435" s="3206">
        <v>758</v>
      </c>
      <c r="M435" s="3206">
        <v>755</v>
      </c>
      <c r="N435" s="3206">
        <v>755</v>
      </c>
      <c r="O435" s="3206">
        <v>755</v>
      </c>
      <c r="P435" s="3207">
        <v>11865</v>
      </c>
      <c r="Q435" s="3219"/>
      <c r="R435" s="3219"/>
      <c r="S435" s="3219"/>
      <c r="T435" s="3210"/>
      <c r="U435" s="3198">
        <f t="shared" si="93"/>
        <v>11865</v>
      </c>
      <c r="V435" s="3210"/>
      <c r="W435" s="3201" t="s">
        <v>3439</v>
      </c>
    </row>
    <row r="436" spans="1:23" s="3202" customFormat="1" ht="24" customHeight="1" thickBot="1" x14ac:dyDescent="0.25">
      <c r="A436" s="3322"/>
      <c r="B436" s="3323"/>
      <c r="C436" s="3324">
        <v>3000014</v>
      </c>
      <c r="D436" s="3325" t="s">
        <v>1132</v>
      </c>
      <c r="E436" s="3324">
        <v>5000112</v>
      </c>
      <c r="F436" s="3343" t="s">
        <v>1133</v>
      </c>
      <c r="G436" s="3345"/>
      <c r="H436" s="3345">
        <v>55928</v>
      </c>
      <c r="I436" s="3190" t="s">
        <v>1133</v>
      </c>
      <c r="J436" s="3192" t="s">
        <v>596</v>
      </c>
      <c r="K436" s="3196">
        <f>+K437</f>
        <v>30</v>
      </c>
      <c r="L436" s="3196">
        <f t="shared" ref="L436:O436" si="103">+L437</f>
        <v>7</v>
      </c>
      <c r="M436" s="3196">
        <f t="shared" si="103"/>
        <v>7</v>
      </c>
      <c r="N436" s="3196">
        <f t="shared" si="103"/>
        <v>8</v>
      </c>
      <c r="O436" s="3196">
        <f t="shared" si="103"/>
        <v>8</v>
      </c>
      <c r="P436" s="3221">
        <f>+P437+P438</f>
        <v>73079.8</v>
      </c>
      <c r="Q436" s="3214">
        <v>16000</v>
      </c>
      <c r="R436" s="3214"/>
      <c r="S436" s="3214"/>
      <c r="T436" s="3215"/>
      <c r="U436" s="3198">
        <f t="shared" si="93"/>
        <v>57079.8</v>
      </c>
      <c r="V436" s="3215"/>
      <c r="W436" s="3201" t="s">
        <v>3439</v>
      </c>
    </row>
    <row r="437" spans="1:23" ht="13.5" thickBot="1" x14ac:dyDescent="0.25">
      <c r="A437" s="3322"/>
      <c r="B437" s="3323"/>
      <c r="C437" s="3324"/>
      <c r="D437" s="3325"/>
      <c r="E437" s="3324"/>
      <c r="F437" s="3343"/>
      <c r="G437" s="3345"/>
      <c r="H437" s="3345"/>
      <c r="I437" s="3384" t="s">
        <v>1135</v>
      </c>
      <c r="J437" s="3192"/>
      <c r="K437" s="3206">
        <f>+L437+M437+N437+O437</f>
        <v>30</v>
      </c>
      <c r="L437" s="3206">
        <v>7</v>
      </c>
      <c r="M437" s="3206">
        <v>7</v>
      </c>
      <c r="N437" s="3206">
        <v>8</v>
      </c>
      <c r="O437" s="3206">
        <v>8</v>
      </c>
      <c r="P437" s="3207">
        <v>9029.7999999999993</v>
      </c>
      <c r="Q437" s="3219"/>
      <c r="R437" s="3219"/>
      <c r="S437" s="3219"/>
      <c r="T437" s="3210"/>
      <c r="U437" s="3198">
        <f t="shared" si="93"/>
        <v>9029.7999999999993</v>
      </c>
      <c r="V437" s="3210"/>
      <c r="W437" s="3201" t="s">
        <v>3439</v>
      </c>
    </row>
    <row r="438" spans="1:23" ht="23.25" thickBot="1" x14ac:dyDescent="0.25">
      <c r="A438" s="3322"/>
      <c r="B438" s="3323"/>
      <c r="C438" s="3324"/>
      <c r="D438" s="3325"/>
      <c r="E438" s="3324"/>
      <c r="F438" s="3343"/>
      <c r="G438" s="3345"/>
      <c r="H438" s="3345"/>
      <c r="I438" s="3381" t="s">
        <v>1139</v>
      </c>
      <c r="J438" s="3192"/>
      <c r="K438" s="3206">
        <f>+L438+M438+N438+O438</f>
        <v>30</v>
      </c>
      <c r="L438" s="3206">
        <v>7</v>
      </c>
      <c r="M438" s="3206">
        <v>7</v>
      </c>
      <c r="N438" s="3206">
        <v>8</v>
      </c>
      <c r="O438" s="3206">
        <v>8</v>
      </c>
      <c r="P438" s="3207">
        <v>64050</v>
      </c>
      <c r="Q438" s="3219"/>
      <c r="R438" s="3219"/>
      <c r="S438" s="3219"/>
      <c r="T438" s="3210"/>
      <c r="U438" s="3198">
        <f t="shared" si="93"/>
        <v>64050</v>
      </c>
      <c r="V438" s="3210"/>
      <c r="W438" s="3201" t="s">
        <v>3439</v>
      </c>
    </row>
    <row r="439" spans="1:23" s="3202" customFormat="1" ht="26.25" customHeight="1" thickBot="1" x14ac:dyDescent="0.25">
      <c r="A439" s="3322" t="s">
        <v>592</v>
      </c>
      <c r="B439" s="3323" t="s">
        <v>1140</v>
      </c>
      <c r="C439" s="3324">
        <v>3000015</v>
      </c>
      <c r="D439" s="3325" t="s">
        <v>1141</v>
      </c>
      <c r="E439" s="3324">
        <v>5000113</v>
      </c>
      <c r="F439" s="3343" t="s">
        <v>1142</v>
      </c>
      <c r="G439" s="3285"/>
      <c r="H439" s="3385">
        <v>55929</v>
      </c>
      <c r="I439" s="3190" t="s">
        <v>1142</v>
      </c>
      <c r="J439" s="3192" t="s">
        <v>1070</v>
      </c>
      <c r="K439" s="3196">
        <f>+K440+K441+K442+K443+K444</f>
        <v>10500</v>
      </c>
      <c r="L439" s="3196">
        <f t="shared" ref="L439:O439" si="104">+L440+L441+L442+L443+L444</f>
        <v>2623</v>
      </c>
      <c r="M439" s="3196">
        <f t="shared" si="104"/>
        <v>2625</v>
      </c>
      <c r="N439" s="3196">
        <f t="shared" si="104"/>
        <v>2626</v>
      </c>
      <c r="O439" s="3196">
        <f t="shared" si="104"/>
        <v>2626</v>
      </c>
      <c r="P439" s="3213">
        <f>+P440+P441+P442+P443+P444</f>
        <v>781896.14</v>
      </c>
      <c r="Q439" s="3214">
        <v>236022</v>
      </c>
      <c r="R439" s="3214"/>
      <c r="S439" s="3214"/>
      <c r="T439" s="3215"/>
      <c r="U439" s="3198">
        <f t="shared" si="93"/>
        <v>545874.14</v>
      </c>
      <c r="V439" s="3215"/>
      <c r="W439" s="3201" t="s">
        <v>3439</v>
      </c>
    </row>
    <row r="440" spans="1:23" ht="23.25" thickBot="1" x14ac:dyDescent="0.25">
      <c r="A440" s="3322"/>
      <c r="B440" s="3323"/>
      <c r="C440" s="3324"/>
      <c r="D440" s="3325"/>
      <c r="E440" s="3324"/>
      <c r="F440" s="3343"/>
      <c r="G440" s="3285"/>
      <c r="H440" s="3385"/>
      <c r="I440" s="3384" t="s">
        <v>1144</v>
      </c>
      <c r="J440" s="3192"/>
      <c r="K440" s="3206">
        <f>+L440+M440+N440+O440</f>
        <v>1127</v>
      </c>
      <c r="L440" s="3206">
        <v>281</v>
      </c>
      <c r="M440" s="3206">
        <v>282</v>
      </c>
      <c r="N440" s="3206">
        <v>282</v>
      </c>
      <c r="O440" s="3206">
        <v>282</v>
      </c>
      <c r="P440" s="3207">
        <v>262293.12</v>
      </c>
      <c r="Q440" s="3219"/>
      <c r="R440" s="3219"/>
      <c r="S440" s="3219"/>
      <c r="T440" s="3210"/>
      <c r="U440" s="3198">
        <f t="shared" si="93"/>
        <v>262293.12</v>
      </c>
      <c r="V440" s="3210"/>
      <c r="W440" s="3201" t="s">
        <v>3439</v>
      </c>
    </row>
    <row r="441" spans="1:23" ht="22.5" customHeight="1" thickBot="1" x14ac:dyDescent="0.25">
      <c r="A441" s="3322"/>
      <c r="B441" s="3323"/>
      <c r="C441" s="3324"/>
      <c r="D441" s="3325"/>
      <c r="E441" s="3324"/>
      <c r="F441" s="3343"/>
      <c r="G441" s="3285"/>
      <c r="H441" s="3385"/>
      <c r="I441" s="3384" t="s">
        <v>1146</v>
      </c>
      <c r="J441" s="3192"/>
      <c r="K441" s="3206">
        <f>+L441+M441+N441+O441</f>
        <v>2438</v>
      </c>
      <c r="L441" s="3206">
        <v>609</v>
      </c>
      <c r="M441" s="3206">
        <v>609</v>
      </c>
      <c r="N441" s="3206">
        <v>610</v>
      </c>
      <c r="O441" s="3206">
        <v>610</v>
      </c>
      <c r="P441" s="3207">
        <v>136407.28000000003</v>
      </c>
      <c r="Q441" s="3219"/>
      <c r="R441" s="3219"/>
      <c r="S441" s="3219"/>
      <c r="T441" s="3210"/>
      <c r="U441" s="3198">
        <f t="shared" si="93"/>
        <v>136407.28000000003</v>
      </c>
      <c r="V441" s="3210"/>
      <c r="W441" s="3201" t="s">
        <v>3439</v>
      </c>
    </row>
    <row r="442" spans="1:23" ht="23.25" thickBot="1" x14ac:dyDescent="0.25">
      <c r="A442" s="3322"/>
      <c r="B442" s="3323"/>
      <c r="C442" s="3324"/>
      <c r="D442" s="3325"/>
      <c r="E442" s="3324"/>
      <c r="F442" s="3343"/>
      <c r="G442" s="3285"/>
      <c r="H442" s="3385"/>
      <c r="I442" s="3384" t="s">
        <v>1148</v>
      </c>
      <c r="J442" s="3192"/>
      <c r="K442" s="3206">
        <f>+L442+M442+N442+O442</f>
        <v>3831</v>
      </c>
      <c r="L442" s="3206">
        <v>957</v>
      </c>
      <c r="M442" s="3206">
        <v>958</v>
      </c>
      <c r="N442" s="3206">
        <v>958</v>
      </c>
      <c r="O442" s="3206">
        <v>958</v>
      </c>
      <c r="P442" s="3207">
        <v>42713.64</v>
      </c>
      <c r="Q442" s="3219"/>
      <c r="R442" s="3219"/>
      <c r="S442" s="3219"/>
      <c r="T442" s="3210"/>
      <c r="U442" s="3198">
        <f t="shared" si="93"/>
        <v>42713.64</v>
      </c>
      <c r="V442" s="3210"/>
      <c r="W442" s="3201" t="s">
        <v>3439</v>
      </c>
    </row>
    <row r="443" spans="1:23" ht="23.25" thickBot="1" x14ac:dyDescent="0.25">
      <c r="A443" s="3322"/>
      <c r="B443" s="3323"/>
      <c r="C443" s="3324"/>
      <c r="D443" s="3325"/>
      <c r="E443" s="3324"/>
      <c r="F443" s="3343"/>
      <c r="G443" s="3285"/>
      <c r="H443" s="3385"/>
      <c r="I443" s="3384" t="s">
        <v>1150</v>
      </c>
      <c r="J443" s="3192"/>
      <c r="K443" s="3206">
        <f>+L443+M443+N443+O443</f>
        <v>888</v>
      </c>
      <c r="L443" s="3206">
        <v>222</v>
      </c>
      <c r="M443" s="3206">
        <v>222</v>
      </c>
      <c r="N443" s="3206">
        <v>222</v>
      </c>
      <c r="O443" s="3206">
        <v>222</v>
      </c>
      <c r="P443" s="3207">
        <v>191743.7</v>
      </c>
      <c r="Q443" s="3219"/>
      <c r="R443" s="3219"/>
      <c r="S443" s="3219"/>
      <c r="T443" s="3210"/>
      <c r="U443" s="3198">
        <f t="shared" si="93"/>
        <v>191743.7</v>
      </c>
      <c r="V443" s="3210"/>
      <c r="W443" s="3201" t="s">
        <v>3439</v>
      </c>
    </row>
    <row r="444" spans="1:23" ht="23.25" thickBot="1" x14ac:dyDescent="0.25">
      <c r="A444" s="3322"/>
      <c r="B444" s="3323"/>
      <c r="C444" s="3324"/>
      <c r="D444" s="3325"/>
      <c r="E444" s="3324"/>
      <c r="F444" s="3343"/>
      <c r="G444" s="3285"/>
      <c r="H444" s="3385"/>
      <c r="I444" s="3381" t="s">
        <v>1152</v>
      </c>
      <c r="J444" s="3192"/>
      <c r="K444" s="3206">
        <f>+L444+M444+N444+O444</f>
        <v>2216</v>
      </c>
      <c r="L444" s="3206">
        <v>554</v>
      </c>
      <c r="M444" s="3206">
        <v>554</v>
      </c>
      <c r="N444" s="3206">
        <v>554</v>
      </c>
      <c r="O444" s="3206">
        <v>554</v>
      </c>
      <c r="P444" s="3207">
        <v>148738.4</v>
      </c>
      <c r="Q444" s="3219"/>
      <c r="R444" s="3219"/>
      <c r="S444" s="3219"/>
      <c r="T444" s="3210"/>
      <c r="U444" s="3198">
        <f t="shared" si="93"/>
        <v>148738.4</v>
      </c>
      <c r="V444" s="3210"/>
      <c r="W444" s="3201" t="s">
        <v>3439</v>
      </c>
    </row>
    <row r="445" spans="1:23" s="3202" customFormat="1" ht="27.75" customHeight="1" thickBot="1" x14ac:dyDescent="0.25">
      <c r="A445" s="3322" t="s">
        <v>1155</v>
      </c>
      <c r="B445" s="3323" t="s">
        <v>1156</v>
      </c>
      <c r="C445" s="3324">
        <v>3000016</v>
      </c>
      <c r="D445" s="3325" t="s">
        <v>1157</v>
      </c>
      <c r="E445" s="3324">
        <v>5000114</v>
      </c>
      <c r="F445" s="3343" t="s">
        <v>1158</v>
      </c>
      <c r="G445" s="3285"/>
      <c r="H445" s="3385">
        <v>54002</v>
      </c>
      <c r="I445" s="3190" t="s">
        <v>1158</v>
      </c>
      <c r="J445" s="3192" t="s">
        <v>596</v>
      </c>
      <c r="K445" s="3196">
        <f>+K446+K447+K448+K449</f>
        <v>1190</v>
      </c>
      <c r="L445" s="3196">
        <f>+L446+L447+L448+L449</f>
        <v>859</v>
      </c>
      <c r="M445" s="3196">
        <f t="shared" ref="M445:O445" si="105">+M446+M447+M448+M449</f>
        <v>110</v>
      </c>
      <c r="N445" s="3196">
        <f t="shared" si="105"/>
        <v>110</v>
      </c>
      <c r="O445" s="3196">
        <f t="shared" si="105"/>
        <v>111</v>
      </c>
      <c r="P445" s="3213">
        <f>+P446+P447+P448+P449+P450</f>
        <v>535980.92000000004</v>
      </c>
      <c r="Q445" s="3214">
        <v>52000</v>
      </c>
      <c r="R445" s="3214"/>
      <c r="S445" s="3214"/>
      <c r="T445" s="3215"/>
      <c r="U445" s="3198">
        <f t="shared" si="93"/>
        <v>483980.92000000004</v>
      </c>
      <c r="V445" s="3215"/>
      <c r="W445" s="3201" t="s">
        <v>3439</v>
      </c>
    </row>
    <row r="446" spans="1:23" ht="13.5" thickBot="1" x14ac:dyDescent="0.25">
      <c r="A446" s="3322"/>
      <c r="B446" s="3323"/>
      <c r="C446" s="3324"/>
      <c r="D446" s="3325"/>
      <c r="E446" s="3324"/>
      <c r="F446" s="3343"/>
      <c r="G446" s="3285"/>
      <c r="H446" s="3385"/>
      <c r="I446" s="3384" t="s">
        <v>1161</v>
      </c>
      <c r="J446" s="3192"/>
      <c r="K446" s="3206">
        <f>+L446+M446+N446+O446</f>
        <v>53</v>
      </c>
      <c r="L446" s="3206">
        <v>13</v>
      </c>
      <c r="M446" s="3206">
        <v>13</v>
      </c>
      <c r="N446" s="3206">
        <v>13</v>
      </c>
      <c r="O446" s="3206">
        <v>14</v>
      </c>
      <c r="P446" s="3207">
        <v>397129.66000000003</v>
      </c>
      <c r="Q446" s="3219"/>
      <c r="R446" s="3219"/>
      <c r="S446" s="3219"/>
      <c r="T446" s="3210"/>
      <c r="U446" s="3198">
        <f t="shared" si="93"/>
        <v>397129.66000000003</v>
      </c>
      <c r="V446" s="3210"/>
      <c r="W446" s="3201" t="s">
        <v>3439</v>
      </c>
    </row>
    <row r="447" spans="1:23" ht="34.5" thickBot="1" x14ac:dyDescent="0.25">
      <c r="A447" s="3322"/>
      <c r="B447" s="3323"/>
      <c r="C447" s="3324"/>
      <c r="D447" s="3325"/>
      <c r="E447" s="3324"/>
      <c r="F447" s="3343"/>
      <c r="G447" s="3285"/>
      <c r="H447" s="3385"/>
      <c r="I447" s="3384" t="s">
        <v>1163</v>
      </c>
      <c r="J447" s="3192"/>
      <c r="K447" s="3206">
        <f t="shared" si="102"/>
        <v>27</v>
      </c>
      <c r="L447" s="3206">
        <v>6</v>
      </c>
      <c r="M447" s="3206">
        <v>7</v>
      </c>
      <c r="N447" s="3206">
        <v>7</v>
      </c>
      <c r="O447" s="3206">
        <v>7</v>
      </c>
      <c r="P447" s="3207">
        <v>15997.46</v>
      </c>
      <c r="Q447" s="3219"/>
      <c r="R447" s="3219"/>
      <c r="S447" s="3219"/>
      <c r="T447" s="3210"/>
      <c r="U447" s="3198">
        <f t="shared" si="93"/>
        <v>15997.46</v>
      </c>
      <c r="V447" s="3210"/>
      <c r="W447" s="3201" t="s">
        <v>3439</v>
      </c>
    </row>
    <row r="448" spans="1:23" ht="23.25" thickBot="1" x14ac:dyDescent="0.25">
      <c r="A448" s="3322"/>
      <c r="B448" s="3323"/>
      <c r="C448" s="3324"/>
      <c r="D448" s="3325"/>
      <c r="E448" s="3324"/>
      <c r="F448" s="3343"/>
      <c r="G448" s="3285"/>
      <c r="H448" s="3385"/>
      <c r="I448" s="3384" t="s">
        <v>1165</v>
      </c>
      <c r="J448" s="3192"/>
      <c r="K448" s="3206">
        <f t="shared" si="102"/>
        <v>443</v>
      </c>
      <c r="L448" s="3206">
        <v>353</v>
      </c>
      <c r="M448" s="3206">
        <v>30</v>
      </c>
      <c r="N448" s="3206">
        <v>30</v>
      </c>
      <c r="O448" s="3206">
        <v>30</v>
      </c>
      <c r="P448" s="3207">
        <v>36792.859999999993</v>
      </c>
      <c r="Q448" s="3219"/>
      <c r="R448" s="3219"/>
      <c r="S448" s="3219"/>
      <c r="T448" s="3210"/>
      <c r="U448" s="3198">
        <f t="shared" si="93"/>
        <v>36792.859999999993</v>
      </c>
      <c r="V448" s="3210"/>
      <c r="W448" s="3201" t="s">
        <v>3439</v>
      </c>
    </row>
    <row r="449" spans="1:23" ht="23.25" thickBot="1" x14ac:dyDescent="0.25">
      <c r="A449" s="3322"/>
      <c r="B449" s="3323"/>
      <c r="C449" s="3324"/>
      <c r="D449" s="3325"/>
      <c r="E449" s="3324"/>
      <c r="F449" s="3343"/>
      <c r="G449" s="3285"/>
      <c r="H449" s="3385"/>
      <c r="I449" s="3384" t="s">
        <v>1167</v>
      </c>
      <c r="J449" s="3192"/>
      <c r="K449" s="3206">
        <f t="shared" si="102"/>
        <v>667</v>
      </c>
      <c r="L449" s="3206">
        <v>487</v>
      </c>
      <c r="M449" s="3206">
        <v>60</v>
      </c>
      <c r="N449" s="3206">
        <v>60</v>
      </c>
      <c r="O449" s="3206">
        <v>60</v>
      </c>
      <c r="P449" s="3207">
        <v>70513.94</v>
      </c>
      <c r="Q449" s="3219"/>
      <c r="R449" s="3219"/>
      <c r="S449" s="3219"/>
      <c r="T449" s="3210"/>
      <c r="U449" s="3198">
        <f t="shared" si="93"/>
        <v>70513.94</v>
      </c>
      <c r="V449" s="3210"/>
      <c r="W449" s="3201" t="s">
        <v>3439</v>
      </c>
    </row>
    <row r="450" spans="1:23" ht="22.5" customHeight="1" thickBot="1" x14ac:dyDescent="0.25">
      <c r="A450" s="3322"/>
      <c r="B450" s="3323"/>
      <c r="C450" s="3324"/>
      <c r="D450" s="3325"/>
      <c r="E450" s="3324"/>
      <c r="F450" s="3343"/>
      <c r="G450" s="3285"/>
      <c r="H450" s="3385"/>
      <c r="I450" s="3384" t="s">
        <v>1169</v>
      </c>
      <c r="J450" s="3192"/>
      <c r="K450" s="3206">
        <f t="shared" si="102"/>
        <v>10</v>
      </c>
      <c r="L450" s="3206">
        <v>2</v>
      </c>
      <c r="M450" s="3206">
        <v>2</v>
      </c>
      <c r="N450" s="3206">
        <v>3</v>
      </c>
      <c r="O450" s="3206">
        <v>3</v>
      </c>
      <c r="P450" s="3207">
        <v>15547</v>
      </c>
      <c r="Q450" s="3219"/>
      <c r="R450" s="3219"/>
      <c r="S450" s="3219"/>
      <c r="T450" s="3210"/>
      <c r="U450" s="3198">
        <f t="shared" si="93"/>
        <v>15547</v>
      </c>
      <c r="V450" s="3210"/>
      <c r="W450" s="3201" t="s">
        <v>3439</v>
      </c>
    </row>
    <row r="451" spans="1:23" s="3202" customFormat="1" ht="21" customHeight="1" thickBot="1" x14ac:dyDescent="0.25">
      <c r="A451" s="3322" t="s">
        <v>1176</v>
      </c>
      <c r="B451" s="3323" t="s">
        <v>1177</v>
      </c>
      <c r="C451" s="3324">
        <v>3000017</v>
      </c>
      <c r="D451" s="3386" t="s">
        <v>1183</v>
      </c>
      <c r="E451" s="3324">
        <v>5000115</v>
      </c>
      <c r="F451" s="3343" t="s">
        <v>1178</v>
      </c>
      <c r="G451" s="3285"/>
      <c r="H451" s="3183">
        <v>54001</v>
      </c>
      <c r="I451" s="3190" t="s">
        <v>1178</v>
      </c>
      <c r="J451" s="3192" t="s">
        <v>596</v>
      </c>
      <c r="K451" s="3196">
        <f>+K452+K453+K454</f>
        <v>401</v>
      </c>
      <c r="L451" s="3196">
        <f t="shared" ref="L451:O451" si="106">+L452+L453+L454</f>
        <v>328</v>
      </c>
      <c r="M451" s="3196">
        <f t="shared" si="106"/>
        <v>24</v>
      </c>
      <c r="N451" s="3196">
        <f t="shared" si="106"/>
        <v>24</v>
      </c>
      <c r="O451" s="3196">
        <f t="shared" si="106"/>
        <v>25</v>
      </c>
      <c r="P451" s="3213">
        <f>+P452+P453+P454</f>
        <v>372132.99000000005</v>
      </c>
      <c r="Q451" s="3214">
        <v>90032</v>
      </c>
      <c r="R451" s="3214"/>
      <c r="S451" s="3214"/>
      <c r="T451" s="3215"/>
      <c r="U451" s="3198">
        <f t="shared" si="93"/>
        <v>282100.99000000005</v>
      </c>
      <c r="V451" s="3215"/>
      <c r="W451" s="3201" t="s">
        <v>3439</v>
      </c>
    </row>
    <row r="452" spans="1:23" ht="23.25" thickBot="1" x14ac:dyDescent="0.25">
      <c r="A452" s="3322"/>
      <c r="B452" s="3323"/>
      <c r="C452" s="3324"/>
      <c r="D452" s="3387"/>
      <c r="E452" s="3324"/>
      <c r="F452" s="3343"/>
      <c r="G452" s="3285"/>
      <c r="H452" s="3183"/>
      <c r="I452" s="3384" t="s">
        <v>1180</v>
      </c>
      <c r="J452" s="3192"/>
      <c r="K452" s="3206">
        <f t="shared" ref="K452:K454" si="107">+L452+M452+N452+O452</f>
        <v>8</v>
      </c>
      <c r="L452" s="3206">
        <v>2</v>
      </c>
      <c r="M452" s="3206">
        <v>2</v>
      </c>
      <c r="N452" s="3206">
        <v>2</v>
      </c>
      <c r="O452" s="3206">
        <v>2</v>
      </c>
      <c r="P452" s="3207">
        <v>230341</v>
      </c>
      <c r="Q452" s="3219"/>
      <c r="R452" s="3219"/>
      <c r="S452" s="3219"/>
      <c r="T452" s="3210"/>
      <c r="U452" s="3198">
        <f t="shared" si="93"/>
        <v>230341</v>
      </c>
      <c r="V452" s="3210"/>
      <c r="W452" s="3201" t="s">
        <v>3439</v>
      </c>
    </row>
    <row r="453" spans="1:23" ht="13.5" thickBot="1" x14ac:dyDescent="0.25">
      <c r="A453" s="3322"/>
      <c r="B453" s="3323"/>
      <c r="C453" s="3324"/>
      <c r="D453" s="3387"/>
      <c r="E453" s="3324"/>
      <c r="F453" s="3343"/>
      <c r="G453" s="3285"/>
      <c r="H453" s="3183"/>
      <c r="I453" s="3384" t="s">
        <v>1182</v>
      </c>
      <c r="J453" s="3192"/>
      <c r="K453" s="3206">
        <f t="shared" si="107"/>
        <v>384</v>
      </c>
      <c r="L453" s="3206">
        <v>324</v>
      </c>
      <c r="M453" s="3206">
        <v>20</v>
      </c>
      <c r="N453" s="3206">
        <v>20</v>
      </c>
      <c r="O453" s="3206">
        <v>20</v>
      </c>
      <c r="P453" s="3207">
        <v>139283.03</v>
      </c>
      <c r="Q453" s="3219"/>
      <c r="R453" s="3219"/>
      <c r="S453" s="3219"/>
      <c r="T453" s="3210"/>
      <c r="U453" s="3198">
        <f t="shared" si="93"/>
        <v>139283.03</v>
      </c>
      <c r="V453" s="3210"/>
      <c r="W453" s="3201" t="s">
        <v>3439</v>
      </c>
    </row>
    <row r="454" spans="1:23" ht="13.5" thickBot="1" x14ac:dyDescent="0.25">
      <c r="A454" s="3322"/>
      <c r="B454" s="3323"/>
      <c r="C454" s="3324"/>
      <c r="D454" s="3388"/>
      <c r="E454" s="3324"/>
      <c r="F454" s="3343"/>
      <c r="G454" s="3285"/>
      <c r="H454" s="3183"/>
      <c r="I454" s="3384" t="s">
        <v>1185</v>
      </c>
      <c r="J454" s="3192"/>
      <c r="K454" s="3206">
        <f t="shared" si="107"/>
        <v>9</v>
      </c>
      <c r="L454" s="3206">
        <v>2</v>
      </c>
      <c r="M454" s="3206">
        <v>2</v>
      </c>
      <c r="N454" s="3206">
        <v>2</v>
      </c>
      <c r="O454" s="3206">
        <v>3</v>
      </c>
      <c r="P454" s="3207">
        <v>2508.96</v>
      </c>
      <c r="Q454" s="3219"/>
      <c r="R454" s="3219"/>
      <c r="S454" s="3219"/>
      <c r="T454" s="3210"/>
      <c r="U454" s="3198">
        <f t="shared" si="93"/>
        <v>2508.96</v>
      </c>
      <c r="V454" s="3210"/>
      <c r="W454" s="3201" t="s">
        <v>3439</v>
      </c>
    </row>
    <row r="455" spans="1:23" s="3202" customFormat="1" ht="33" customHeight="1" thickBot="1" x14ac:dyDescent="0.25">
      <c r="A455" s="3322" t="s">
        <v>1190</v>
      </c>
      <c r="B455" s="3323" t="s">
        <v>1191</v>
      </c>
      <c r="C455" s="3389">
        <v>3043997</v>
      </c>
      <c r="D455" s="3325" t="s">
        <v>1192</v>
      </c>
      <c r="E455" s="3324">
        <v>5000103</v>
      </c>
      <c r="F455" s="3343" t="s">
        <v>1193</v>
      </c>
      <c r="G455" s="3285"/>
      <c r="H455" s="3385">
        <v>43997</v>
      </c>
      <c r="I455" s="3266" t="s">
        <v>1193</v>
      </c>
      <c r="J455" s="3192" t="s">
        <v>596</v>
      </c>
      <c r="K455" s="3196">
        <f>+K456</f>
        <v>44</v>
      </c>
      <c r="L455" s="3196">
        <f t="shared" ref="L455:N455" si="108">+L456</f>
        <v>11</v>
      </c>
      <c r="M455" s="3196">
        <f t="shared" si="108"/>
        <v>11</v>
      </c>
      <c r="N455" s="3196">
        <f t="shared" si="108"/>
        <v>11</v>
      </c>
      <c r="O455" s="3196">
        <f>+O456</f>
        <v>11</v>
      </c>
      <c r="P455" s="3213">
        <f>+P456+P457+P458+P459+P460</f>
        <v>133931.02000000002</v>
      </c>
      <c r="Q455" s="3214">
        <v>68138</v>
      </c>
      <c r="R455" s="3214"/>
      <c r="S455" s="3214"/>
      <c r="T455" s="3215"/>
      <c r="U455" s="3198">
        <f t="shared" si="93"/>
        <v>65793.020000000019</v>
      </c>
      <c r="V455" s="3215"/>
      <c r="W455" s="3201" t="s">
        <v>3439</v>
      </c>
    </row>
    <row r="456" spans="1:23" ht="23.25" customHeight="1" thickBot="1" x14ac:dyDescent="0.25">
      <c r="A456" s="3322"/>
      <c r="B456" s="3323"/>
      <c r="C456" s="3389"/>
      <c r="D456" s="3325"/>
      <c r="E456" s="3324"/>
      <c r="F456" s="3343"/>
      <c r="G456" s="3285"/>
      <c r="H456" s="3385"/>
      <c r="I456" s="3216" t="s">
        <v>1195</v>
      </c>
      <c r="J456" s="3192"/>
      <c r="K456" s="3206">
        <v>44</v>
      </c>
      <c r="L456" s="3206">
        <v>11</v>
      </c>
      <c r="M456" s="3206">
        <v>11</v>
      </c>
      <c r="N456" s="3206">
        <v>11</v>
      </c>
      <c r="O456" s="3206">
        <v>11</v>
      </c>
      <c r="P456" s="3207">
        <v>43254.96</v>
      </c>
      <c r="Q456" s="3219"/>
      <c r="R456" s="3219"/>
      <c r="S456" s="3219"/>
      <c r="T456" s="3210"/>
      <c r="U456" s="3198">
        <f t="shared" si="93"/>
        <v>43254.96</v>
      </c>
      <c r="V456" s="3210"/>
      <c r="W456" s="3201" t="s">
        <v>3439</v>
      </c>
    </row>
    <row r="457" spans="1:23" ht="21" customHeight="1" thickBot="1" x14ac:dyDescent="0.25">
      <c r="A457" s="3322"/>
      <c r="B457" s="3323"/>
      <c r="C457" s="3389"/>
      <c r="D457" s="3325"/>
      <c r="E457" s="3324"/>
      <c r="F457" s="3343"/>
      <c r="G457" s="3285"/>
      <c r="H457" s="3385"/>
      <c r="I457" s="3216" t="s">
        <v>1197</v>
      </c>
      <c r="J457" s="3192"/>
      <c r="K457" s="3206">
        <v>32</v>
      </c>
      <c r="L457" s="3206">
        <v>8</v>
      </c>
      <c r="M457" s="3206">
        <v>8</v>
      </c>
      <c r="N457" s="3206">
        <v>8</v>
      </c>
      <c r="O457" s="3206">
        <v>8</v>
      </c>
      <c r="P457" s="3207">
        <v>68.45</v>
      </c>
      <c r="Q457" s="3219"/>
      <c r="R457" s="3219"/>
      <c r="S457" s="3219"/>
      <c r="T457" s="3210"/>
      <c r="U457" s="3198">
        <f t="shared" si="93"/>
        <v>68.45</v>
      </c>
      <c r="V457" s="3210"/>
      <c r="W457" s="3201" t="s">
        <v>3439</v>
      </c>
    </row>
    <row r="458" spans="1:23" ht="25.5" thickBot="1" x14ac:dyDescent="0.25">
      <c r="A458" s="3322"/>
      <c r="B458" s="3323"/>
      <c r="C458" s="3389"/>
      <c r="D458" s="3325"/>
      <c r="E458" s="3324"/>
      <c r="F458" s="3343"/>
      <c r="G458" s="3285"/>
      <c r="H458" s="3385"/>
      <c r="I458" s="3216" t="s">
        <v>1199</v>
      </c>
      <c r="J458" s="3192"/>
      <c r="K458" s="3206">
        <v>32</v>
      </c>
      <c r="L458" s="3206">
        <v>8</v>
      </c>
      <c r="M458" s="3206">
        <v>8</v>
      </c>
      <c r="N458" s="3206">
        <v>8</v>
      </c>
      <c r="O458" s="3206">
        <v>8</v>
      </c>
      <c r="P458" s="3207">
        <v>4926</v>
      </c>
      <c r="Q458" s="3219"/>
      <c r="R458" s="3219"/>
      <c r="S458" s="3219"/>
      <c r="T458" s="3210"/>
      <c r="U458" s="3198">
        <f t="shared" si="93"/>
        <v>4926</v>
      </c>
      <c r="V458" s="3210"/>
      <c r="W458" s="3201" t="s">
        <v>3439</v>
      </c>
    </row>
    <row r="459" spans="1:23" ht="22.5" customHeight="1" thickBot="1" x14ac:dyDescent="0.25">
      <c r="A459" s="3322"/>
      <c r="B459" s="3323"/>
      <c r="C459" s="3389"/>
      <c r="D459" s="3325"/>
      <c r="E459" s="3324"/>
      <c r="F459" s="3343"/>
      <c r="G459" s="3285"/>
      <c r="H459" s="3385"/>
      <c r="I459" s="3216" t="s">
        <v>1201</v>
      </c>
      <c r="J459" s="3192"/>
      <c r="K459" s="3206">
        <v>16</v>
      </c>
      <c r="L459" s="3206">
        <v>4</v>
      </c>
      <c r="M459" s="3206">
        <v>4</v>
      </c>
      <c r="N459" s="3206">
        <v>4</v>
      </c>
      <c r="O459" s="3206">
        <v>4</v>
      </c>
      <c r="P459" s="3207">
        <v>69344.760000000009</v>
      </c>
      <c r="Q459" s="3219"/>
      <c r="R459" s="3219"/>
      <c r="S459" s="3219"/>
      <c r="T459" s="3210"/>
      <c r="U459" s="3198">
        <f t="shared" si="93"/>
        <v>69344.760000000009</v>
      </c>
      <c r="V459" s="3210"/>
      <c r="W459" s="3201" t="s">
        <v>3439</v>
      </c>
    </row>
    <row r="460" spans="1:23" ht="24" customHeight="1" thickBot="1" x14ac:dyDescent="0.25">
      <c r="A460" s="3322"/>
      <c r="B460" s="3323"/>
      <c r="C460" s="3389"/>
      <c r="D460" s="3325"/>
      <c r="E460" s="3324"/>
      <c r="F460" s="3343"/>
      <c r="G460" s="3285"/>
      <c r="H460" s="3385"/>
      <c r="I460" s="3216" t="s">
        <v>1205</v>
      </c>
      <c r="J460" s="3192"/>
      <c r="K460" s="3206">
        <v>14</v>
      </c>
      <c r="L460" s="3206">
        <v>3</v>
      </c>
      <c r="M460" s="3206">
        <v>3</v>
      </c>
      <c r="N460" s="3206">
        <v>4</v>
      </c>
      <c r="O460" s="3206">
        <v>4</v>
      </c>
      <c r="P460" s="3207">
        <v>16336.85</v>
      </c>
      <c r="Q460" s="3219"/>
      <c r="R460" s="3219"/>
      <c r="S460" s="3219"/>
      <c r="T460" s="3210"/>
      <c r="U460" s="3198">
        <f t="shared" si="93"/>
        <v>16336.85</v>
      </c>
      <c r="V460" s="3210"/>
      <c r="W460" s="3201" t="s">
        <v>3439</v>
      </c>
    </row>
    <row r="461" spans="1:23" ht="24" customHeight="1" thickBot="1" x14ac:dyDescent="0.25">
      <c r="A461" s="3322"/>
      <c r="B461" s="3323"/>
      <c r="C461" s="3389"/>
      <c r="D461" s="3325"/>
      <c r="E461" s="3324"/>
      <c r="F461" s="3343"/>
      <c r="G461" s="3285"/>
      <c r="H461" s="3385"/>
      <c r="I461" s="3216" t="s">
        <v>1207</v>
      </c>
      <c r="J461" s="3192"/>
      <c r="K461" s="3206">
        <v>1</v>
      </c>
      <c r="L461" s="3206"/>
      <c r="M461" s="3206">
        <v>1</v>
      </c>
      <c r="N461" s="3206"/>
      <c r="O461" s="3206"/>
      <c r="P461" s="3219"/>
      <c r="Q461" s="3219"/>
      <c r="R461" s="3219"/>
      <c r="S461" s="3219"/>
      <c r="T461" s="3210"/>
      <c r="U461" s="3198">
        <f t="shared" ref="U461:U463" si="109">+P461-Q461-R461-S461-T461</f>
        <v>0</v>
      </c>
      <c r="V461" s="3210"/>
      <c r="W461" s="3201" t="s">
        <v>3439</v>
      </c>
    </row>
    <row r="462" spans="1:23" ht="24" customHeight="1" thickBot="1" x14ac:dyDescent="0.25">
      <c r="A462" s="3322"/>
      <c r="B462" s="3323"/>
      <c r="C462" s="3389"/>
      <c r="D462" s="3325"/>
      <c r="E462" s="3324"/>
      <c r="F462" s="3343"/>
      <c r="G462" s="3285"/>
      <c r="H462" s="3385"/>
      <c r="I462" s="3216" t="s">
        <v>1215</v>
      </c>
      <c r="J462" s="3192"/>
      <c r="K462" s="3206">
        <v>12</v>
      </c>
      <c r="L462" s="3206">
        <v>3</v>
      </c>
      <c r="M462" s="3206">
        <v>3</v>
      </c>
      <c r="N462" s="3206">
        <v>3</v>
      </c>
      <c r="O462" s="3206">
        <v>3</v>
      </c>
      <c r="P462" s="3219"/>
      <c r="Q462" s="3219"/>
      <c r="R462" s="3219"/>
      <c r="S462" s="3219"/>
      <c r="T462" s="3210"/>
      <c r="U462" s="3198">
        <f t="shared" si="109"/>
        <v>0</v>
      </c>
      <c r="V462" s="3210"/>
      <c r="W462" s="3201" t="s">
        <v>3439</v>
      </c>
    </row>
    <row r="463" spans="1:23" ht="27.75" customHeight="1" thickBot="1" x14ac:dyDescent="0.25">
      <c r="A463" s="3322"/>
      <c r="B463" s="3323"/>
      <c r="C463" s="3389"/>
      <c r="D463" s="3325"/>
      <c r="E463" s="3324"/>
      <c r="F463" s="3343"/>
      <c r="G463" s="3285"/>
      <c r="H463" s="3385"/>
      <c r="I463" s="3216" t="s">
        <v>1217</v>
      </c>
      <c r="J463" s="3192"/>
      <c r="K463" s="3206">
        <v>1</v>
      </c>
      <c r="L463" s="3206">
        <v>0</v>
      </c>
      <c r="M463" s="3206">
        <v>1</v>
      </c>
      <c r="N463" s="3206"/>
      <c r="O463" s="3206"/>
      <c r="P463" s="3219"/>
      <c r="Q463" s="3219"/>
      <c r="R463" s="3219"/>
      <c r="S463" s="3219"/>
      <c r="T463" s="3210"/>
      <c r="U463" s="3198">
        <f t="shared" si="109"/>
        <v>0</v>
      </c>
      <c r="V463" s="3210"/>
      <c r="W463" s="3201" t="s">
        <v>3439</v>
      </c>
    </row>
    <row r="464" spans="1:23" ht="13.5" x14ac:dyDescent="0.2">
      <c r="A464" s="3390"/>
      <c r="B464" s="3391"/>
      <c r="C464" s="3392"/>
      <c r="D464" s="3393"/>
      <c r="E464" s="3394"/>
      <c r="F464" s="3395"/>
      <c r="G464" s="3396"/>
      <c r="H464" s="1483"/>
      <c r="I464" s="1484"/>
      <c r="J464" s="3397"/>
      <c r="K464" s="3398"/>
      <c r="L464" s="3398"/>
      <c r="M464" s="3398"/>
      <c r="N464" s="3398"/>
      <c r="O464" s="3398"/>
      <c r="P464" s="3399"/>
      <c r="Q464" s="3399"/>
      <c r="R464" s="3399"/>
      <c r="S464" s="3399"/>
      <c r="T464" s="1456"/>
      <c r="U464" s="3399"/>
      <c r="V464" s="1456"/>
      <c r="W464" s="1456"/>
    </row>
    <row r="465" spans="1:23" x14ac:dyDescent="0.2">
      <c r="A465" s="3177" t="s">
        <v>0</v>
      </c>
      <c r="B465" s="3177"/>
      <c r="C465" s="3177"/>
      <c r="D465" s="3177"/>
      <c r="E465" s="3177"/>
      <c r="F465" s="3177"/>
      <c r="G465" s="3177"/>
      <c r="H465" s="3177"/>
      <c r="I465" s="3177"/>
      <c r="J465" s="3177"/>
      <c r="K465" s="3177"/>
      <c r="L465" s="3177"/>
      <c r="M465" s="3177"/>
      <c r="N465" s="3177"/>
      <c r="O465" s="3177"/>
      <c r="P465" s="3177"/>
      <c r="Q465" s="3177"/>
      <c r="R465" s="3177"/>
      <c r="S465" s="3177"/>
      <c r="T465" s="3177"/>
      <c r="U465" s="3177"/>
      <c r="V465" s="3177"/>
      <c r="W465" s="3177"/>
    </row>
    <row r="466" spans="1:23" x14ac:dyDescent="0.2">
      <c r="A466" s="3177" t="s">
        <v>244</v>
      </c>
      <c r="B466" s="3177"/>
      <c r="C466" s="3177"/>
      <c r="D466" s="3177"/>
      <c r="E466" s="3177"/>
      <c r="F466" s="3177"/>
      <c r="G466" s="3177"/>
      <c r="H466" s="3177"/>
      <c r="I466" s="3177"/>
      <c r="J466" s="3177"/>
      <c r="K466" s="3177"/>
      <c r="L466" s="3177"/>
      <c r="M466" s="3177"/>
      <c r="N466" s="3177"/>
      <c r="O466" s="3177"/>
      <c r="P466" s="3177"/>
      <c r="Q466" s="3177"/>
      <c r="R466" s="3177"/>
      <c r="S466" s="3177"/>
      <c r="T466" s="3177"/>
      <c r="U466" s="3177"/>
      <c r="V466" s="3177"/>
      <c r="W466" s="3177"/>
    </row>
    <row r="467" spans="1:23" x14ac:dyDescent="0.2">
      <c r="B467" s="3310"/>
      <c r="C467" s="3311"/>
      <c r="D467" s="3291"/>
      <c r="E467" s="3292"/>
      <c r="F467" s="3311"/>
      <c r="G467" s="3312"/>
      <c r="H467" s="3312"/>
      <c r="I467" s="3312"/>
      <c r="J467" s="3312"/>
      <c r="K467" s="3313"/>
      <c r="L467" s="3313"/>
      <c r="M467" s="3313"/>
      <c r="N467" s="3313"/>
      <c r="O467" s="3313"/>
      <c r="P467" s="3313"/>
      <c r="Q467" s="3313"/>
      <c r="R467" s="3313"/>
      <c r="S467" s="3313"/>
      <c r="T467" s="3312"/>
      <c r="U467" s="3313"/>
      <c r="V467" s="3312"/>
    </row>
    <row r="468" spans="1:23" x14ac:dyDescent="0.2">
      <c r="A468" s="3350" t="s">
        <v>3530</v>
      </c>
      <c r="B468" s="3350"/>
      <c r="C468" s="3351"/>
      <c r="D468" s="3352"/>
      <c r="E468" s="3353"/>
      <c r="F468" s="3351"/>
      <c r="G468" s="3350"/>
      <c r="H468" s="3350"/>
    </row>
    <row r="469" spans="1:23" ht="13.5" thickBot="1" x14ac:dyDescent="0.25">
      <c r="A469" s="3315" t="s">
        <v>1244</v>
      </c>
      <c r="B469" s="3315"/>
      <c r="C469" s="3316"/>
      <c r="D469" s="3317"/>
      <c r="E469" s="3318"/>
      <c r="F469" s="3316"/>
      <c r="G469" s="3315"/>
      <c r="H469" s="3315"/>
      <c r="I469" s="3315"/>
    </row>
    <row r="470" spans="1:23" ht="12.75" customHeight="1" thickBot="1" x14ac:dyDescent="0.25">
      <c r="A470" s="3183" t="s">
        <v>4</v>
      </c>
      <c r="B470" s="3184" t="s">
        <v>247</v>
      </c>
      <c r="C470" s="3185" t="s">
        <v>5</v>
      </c>
      <c r="D470" s="3186" t="s">
        <v>6</v>
      </c>
      <c r="E470" s="3185" t="s">
        <v>7</v>
      </c>
      <c r="F470" s="3185" t="s">
        <v>248</v>
      </c>
      <c r="G470" s="3183" t="s">
        <v>2025</v>
      </c>
      <c r="H470" s="3183" t="s">
        <v>249</v>
      </c>
      <c r="I470" s="3183" t="s">
        <v>250</v>
      </c>
      <c r="J470" s="3183" t="s">
        <v>11</v>
      </c>
      <c r="K470" s="3187" t="s">
        <v>251</v>
      </c>
      <c r="L470" s="3185" t="s">
        <v>252</v>
      </c>
      <c r="M470" s="3185"/>
      <c r="N470" s="3185"/>
      <c r="O470" s="3185"/>
      <c r="P470" s="3183" t="s">
        <v>253</v>
      </c>
      <c r="Q470" s="3183"/>
      <c r="R470" s="3183"/>
      <c r="S470" s="3183"/>
      <c r="T470" s="3183"/>
      <c r="U470" s="3183"/>
      <c r="V470" s="3183" t="s">
        <v>15</v>
      </c>
      <c r="W470" s="3183" t="s">
        <v>16</v>
      </c>
    </row>
    <row r="471" spans="1:23" ht="18.75" customHeight="1" thickBot="1" x14ac:dyDescent="0.25">
      <c r="A471" s="3183"/>
      <c r="B471" s="3184"/>
      <c r="C471" s="3185"/>
      <c r="D471" s="3186"/>
      <c r="E471" s="3185"/>
      <c r="F471" s="3185"/>
      <c r="G471" s="3183"/>
      <c r="H471" s="3183"/>
      <c r="I471" s="3183"/>
      <c r="J471" s="3183"/>
      <c r="K471" s="3187"/>
      <c r="L471" s="3185"/>
      <c r="M471" s="3185"/>
      <c r="N471" s="3185"/>
      <c r="O471" s="3185"/>
      <c r="P471" s="3188" t="s">
        <v>17</v>
      </c>
      <c r="Q471" s="3188" t="s">
        <v>18</v>
      </c>
      <c r="R471" s="3188" t="s">
        <v>19</v>
      </c>
      <c r="S471" s="3188" t="s">
        <v>254</v>
      </c>
      <c r="T471" s="3188" t="s">
        <v>21</v>
      </c>
      <c r="U471" s="3183" t="s">
        <v>255</v>
      </c>
      <c r="V471" s="3183"/>
      <c r="W471" s="3183"/>
    </row>
    <row r="472" spans="1:23" ht="42" thickBot="1" x14ac:dyDescent="0.25">
      <c r="A472" s="3183"/>
      <c r="B472" s="3184"/>
      <c r="C472" s="3185"/>
      <c r="D472" s="3186"/>
      <c r="E472" s="3185"/>
      <c r="F472" s="3185"/>
      <c r="G472" s="3183"/>
      <c r="H472" s="3183"/>
      <c r="I472" s="3183"/>
      <c r="J472" s="3183"/>
      <c r="K472" s="3187"/>
      <c r="L472" s="3189" t="s">
        <v>23</v>
      </c>
      <c r="M472" s="3189" t="s">
        <v>24</v>
      </c>
      <c r="N472" s="3189" t="s">
        <v>25</v>
      </c>
      <c r="O472" s="3189" t="s">
        <v>26</v>
      </c>
      <c r="P472" s="3188" t="s">
        <v>256</v>
      </c>
      <c r="Q472" s="3188" t="s">
        <v>742</v>
      </c>
      <c r="R472" s="3188" t="s">
        <v>258</v>
      </c>
      <c r="S472" s="3188" t="s">
        <v>259</v>
      </c>
      <c r="T472" s="3190" t="s">
        <v>260</v>
      </c>
      <c r="U472" s="3183"/>
      <c r="V472" s="3183"/>
      <c r="W472" s="3183"/>
    </row>
    <row r="473" spans="1:23" ht="16.5" customHeight="1" thickBot="1" x14ac:dyDescent="0.25">
      <c r="A473" s="3319" t="s">
        <v>941</v>
      </c>
      <c r="B473" s="3319"/>
      <c r="C473" s="3319"/>
      <c r="D473" s="3319"/>
      <c r="E473" s="3319"/>
      <c r="F473" s="3319"/>
      <c r="G473" s="3319"/>
      <c r="H473" s="3319"/>
      <c r="I473" s="3319"/>
      <c r="J473" s="3319"/>
      <c r="K473" s="3319"/>
      <c r="L473" s="3319"/>
      <c r="M473" s="3319"/>
      <c r="N473" s="3319"/>
      <c r="O473" s="3319"/>
      <c r="P473" s="3319"/>
      <c r="Q473" s="3319"/>
      <c r="R473" s="3319"/>
      <c r="S473" s="3319"/>
      <c r="T473" s="3319"/>
      <c r="U473" s="3319"/>
      <c r="V473" s="3319"/>
      <c r="W473" s="3319"/>
    </row>
    <row r="474" spans="1:23" ht="13.5" thickBot="1" x14ac:dyDescent="0.25">
      <c r="A474" s="3322" t="s">
        <v>262</v>
      </c>
      <c r="B474" s="3323" t="s">
        <v>1246</v>
      </c>
      <c r="C474" s="3324">
        <v>3000001</v>
      </c>
      <c r="D474" s="3325" t="s">
        <v>35</v>
      </c>
      <c r="E474" s="3324">
        <v>5004441</v>
      </c>
      <c r="F474" s="3325" t="s">
        <v>1984</v>
      </c>
      <c r="G474" s="3345"/>
      <c r="H474" s="3345">
        <v>44192</v>
      </c>
      <c r="I474" s="3266" t="s">
        <v>3487</v>
      </c>
      <c r="J474" s="3192" t="s">
        <v>37</v>
      </c>
      <c r="K474" s="3206">
        <f>+K475+K476+K477</f>
        <v>24</v>
      </c>
      <c r="L474" s="3206">
        <f t="shared" ref="L474:O474" si="110">+L475+L476+L477</f>
        <v>5</v>
      </c>
      <c r="M474" s="3206">
        <f t="shared" si="110"/>
        <v>6</v>
      </c>
      <c r="N474" s="3206">
        <f t="shared" si="110"/>
        <v>7</v>
      </c>
      <c r="O474" s="3206">
        <f t="shared" si="110"/>
        <v>6</v>
      </c>
      <c r="P474" s="3207">
        <f>+P475+P476+P477</f>
        <v>63343.320000000007</v>
      </c>
      <c r="Q474" s="3219">
        <v>2524</v>
      </c>
      <c r="R474" s="3219"/>
      <c r="S474" s="3219"/>
      <c r="T474" s="3210"/>
      <c r="U474" s="3198">
        <f t="shared" ref="U474:U482" si="111">+P474-Q474-R474-S474-T474</f>
        <v>60819.320000000007</v>
      </c>
      <c r="V474" s="3210"/>
      <c r="W474" s="3201" t="s">
        <v>3439</v>
      </c>
    </row>
    <row r="475" spans="1:23" ht="13.5" thickBot="1" x14ac:dyDescent="0.25">
      <c r="A475" s="3322"/>
      <c r="B475" s="3323"/>
      <c r="C475" s="3324"/>
      <c r="D475" s="3325"/>
      <c r="E475" s="3324"/>
      <c r="F475" s="3325"/>
      <c r="G475" s="3345"/>
      <c r="H475" s="3345"/>
      <c r="I475" s="3216" t="s">
        <v>1250</v>
      </c>
      <c r="J475" s="3192"/>
      <c r="K475" s="3206">
        <f>+L475+M475+N475+O475</f>
        <v>12</v>
      </c>
      <c r="L475" s="3206">
        <v>3</v>
      </c>
      <c r="M475" s="3206">
        <v>3</v>
      </c>
      <c r="N475" s="3206">
        <v>3</v>
      </c>
      <c r="O475" s="3206">
        <v>3</v>
      </c>
      <c r="P475" s="3207">
        <v>10977.620000000003</v>
      </c>
      <c r="Q475" s="3219"/>
      <c r="R475" s="3219"/>
      <c r="S475" s="3219"/>
      <c r="T475" s="3210"/>
      <c r="U475" s="3198">
        <f t="shared" si="111"/>
        <v>10977.620000000003</v>
      </c>
      <c r="V475" s="3210"/>
      <c r="W475" s="3201" t="s">
        <v>3439</v>
      </c>
    </row>
    <row r="476" spans="1:23" ht="13.5" thickBot="1" x14ac:dyDescent="0.25">
      <c r="A476" s="3322"/>
      <c r="B476" s="3323"/>
      <c r="C476" s="3324"/>
      <c r="D476" s="3325"/>
      <c r="E476" s="3324"/>
      <c r="F476" s="3325"/>
      <c r="G476" s="3345"/>
      <c r="H476" s="3345"/>
      <c r="I476" s="3216" t="s">
        <v>3531</v>
      </c>
      <c r="J476" s="3192"/>
      <c r="K476" s="3206">
        <f t="shared" ref="K476:K477" si="112">+L476+M476+N476+O476</f>
        <v>10</v>
      </c>
      <c r="L476" s="3206">
        <v>2</v>
      </c>
      <c r="M476" s="3206">
        <v>2</v>
      </c>
      <c r="N476" s="3206">
        <v>3</v>
      </c>
      <c r="O476" s="3206">
        <v>3</v>
      </c>
      <c r="P476" s="3207">
        <v>15127.2</v>
      </c>
      <c r="Q476" s="3219"/>
      <c r="R476" s="3219"/>
      <c r="S476" s="3219"/>
      <c r="T476" s="3210"/>
      <c r="U476" s="3198">
        <f t="shared" si="111"/>
        <v>15127.2</v>
      </c>
      <c r="V476" s="3210"/>
      <c r="W476" s="3201" t="s">
        <v>3439</v>
      </c>
    </row>
    <row r="477" spans="1:23" ht="25.5" customHeight="1" thickBot="1" x14ac:dyDescent="0.25">
      <c r="A477" s="3322"/>
      <c r="B477" s="3323"/>
      <c r="C477" s="3324"/>
      <c r="D477" s="3325"/>
      <c r="E477" s="3324"/>
      <c r="F477" s="3325"/>
      <c r="G477" s="3345"/>
      <c r="H477" s="3345"/>
      <c r="I477" s="3216" t="s">
        <v>1254</v>
      </c>
      <c r="J477" s="3192"/>
      <c r="K477" s="3206">
        <f t="shared" si="112"/>
        <v>2</v>
      </c>
      <c r="L477" s="3206">
        <v>0</v>
      </c>
      <c r="M477" s="3206">
        <v>1</v>
      </c>
      <c r="N477" s="3206">
        <v>1</v>
      </c>
      <c r="O477" s="3206"/>
      <c r="P477" s="3207">
        <v>37238.5</v>
      </c>
      <c r="Q477" s="3219"/>
      <c r="R477" s="3219"/>
      <c r="S477" s="3219"/>
      <c r="T477" s="3210"/>
      <c r="U477" s="3198">
        <f t="shared" si="111"/>
        <v>37238.5</v>
      </c>
      <c r="V477" s="3210"/>
      <c r="W477" s="3201" t="s">
        <v>3439</v>
      </c>
    </row>
    <row r="478" spans="1:23" ht="22.5" customHeight="1" thickBot="1" x14ac:dyDescent="0.25">
      <c r="A478" s="3322" t="s">
        <v>272</v>
      </c>
      <c r="B478" s="3323" t="s">
        <v>1255</v>
      </c>
      <c r="C478" s="3324">
        <v>3000001</v>
      </c>
      <c r="D478" s="3238" t="s">
        <v>1256</v>
      </c>
      <c r="E478" s="3324">
        <v>5004442</v>
      </c>
      <c r="F478" s="3343" t="s">
        <v>1257</v>
      </c>
      <c r="G478" s="3345"/>
      <c r="H478" s="3345">
        <v>44193</v>
      </c>
      <c r="I478" s="3266" t="s">
        <v>1257</v>
      </c>
      <c r="J478" s="3192" t="s">
        <v>50</v>
      </c>
      <c r="K478" s="3206">
        <v>2</v>
      </c>
      <c r="L478" s="3206">
        <v>0</v>
      </c>
      <c r="M478" s="3206">
        <v>1</v>
      </c>
      <c r="N478" s="3206"/>
      <c r="O478" s="3206">
        <v>1</v>
      </c>
      <c r="P478" s="3207">
        <f>+P479</f>
        <v>113923.3</v>
      </c>
      <c r="Q478" s="3219"/>
      <c r="R478" s="3219"/>
      <c r="S478" s="3219"/>
      <c r="T478" s="3210"/>
      <c r="U478" s="3198">
        <f t="shared" si="111"/>
        <v>113923.3</v>
      </c>
      <c r="V478" s="3210"/>
      <c r="W478" s="3201" t="s">
        <v>3439</v>
      </c>
    </row>
    <row r="479" spans="1:23" ht="37.5" customHeight="1" thickBot="1" x14ac:dyDescent="0.25">
      <c r="A479" s="3322"/>
      <c r="B479" s="3323"/>
      <c r="C479" s="3324"/>
      <c r="D479" s="3238"/>
      <c r="E479" s="3324"/>
      <c r="F479" s="3343"/>
      <c r="G479" s="3345"/>
      <c r="H479" s="3345"/>
      <c r="I479" s="3216" t="s">
        <v>1256</v>
      </c>
      <c r="J479" s="3192"/>
      <c r="K479" s="3206">
        <f>+L479+M479+N479+O479</f>
        <v>2</v>
      </c>
      <c r="L479" s="3206">
        <v>0</v>
      </c>
      <c r="M479" s="3206">
        <v>1</v>
      </c>
      <c r="N479" s="3206">
        <v>0</v>
      </c>
      <c r="O479" s="3206">
        <v>1</v>
      </c>
      <c r="P479" s="3207">
        <v>113923.3</v>
      </c>
      <c r="Q479" s="3219">
        <v>3340</v>
      </c>
      <c r="R479" s="3219"/>
      <c r="S479" s="3219"/>
      <c r="T479" s="3210"/>
      <c r="U479" s="3198">
        <f t="shared" si="111"/>
        <v>110583.3</v>
      </c>
      <c r="V479" s="3210"/>
      <c r="W479" s="3201" t="s">
        <v>3439</v>
      </c>
    </row>
    <row r="480" spans="1:23" ht="37.5" customHeight="1" thickBot="1" x14ac:dyDescent="0.25">
      <c r="A480" s="3322"/>
      <c r="B480" s="3323"/>
      <c r="C480" s="3324">
        <v>3000003</v>
      </c>
      <c r="D480" s="3343" t="s">
        <v>1261</v>
      </c>
      <c r="E480" s="3212">
        <v>5000131</v>
      </c>
      <c r="F480" s="3363" t="s">
        <v>1262</v>
      </c>
      <c r="G480" s="3345"/>
      <c r="H480" s="3345">
        <v>53351</v>
      </c>
      <c r="I480" s="3266" t="s">
        <v>1262</v>
      </c>
      <c r="J480" s="3400"/>
      <c r="K480" s="3206">
        <f>+K481+K482</f>
        <v>696</v>
      </c>
      <c r="L480" s="3206">
        <f t="shared" ref="L480:O480" si="113">+L481+L482</f>
        <v>173</v>
      </c>
      <c r="M480" s="3206">
        <f t="shared" si="113"/>
        <v>174</v>
      </c>
      <c r="N480" s="3206">
        <f t="shared" si="113"/>
        <v>174</v>
      </c>
      <c r="O480" s="3206">
        <f t="shared" si="113"/>
        <v>175</v>
      </c>
      <c r="P480" s="3207">
        <f>+P481+P482</f>
        <v>970039.38999999943</v>
      </c>
      <c r="Q480" s="3219">
        <v>1000</v>
      </c>
      <c r="R480" s="3219"/>
      <c r="S480" s="3219"/>
      <c r="T480" s="3210"/>
      <c r="U480" s="3198">
        <f t="shared" si="111"/>
        <v>969039.38999999943</v>
      </c>
      <c r="V480" s="3210"/>
      <c r="W480" s="3201" t="s">
        <v>3439</v>
      </c>
    </row>
    <row r="481" spans="1:23" ht="37.5" customHeight="1" thickBot="1" x14ac:dyDescent="0.25">
      <c r="A481" s="3322"/>
      <c r="B481" s="3323"/>
      <c r="C481" s="3324"/>
      <c r="D481" s="3343"/>
      <c r="E481" s="3212"/>
      <c r="F481" s="3363"/>
      <c r="G481" s="3345"/>
      <c r="H481" s="3345"/>
      <c r="I481" s="3216" t="s">
        <v>3532</v>
      </c>
      <c r="J481" s="3400"/>
      <c r="K481" s="3206">
        <v>291</v>
      </c>
      <c r="L481" s="3206">
        <v>72</v>
      </c>
      <c r="M481" s="3206">
        <v>73</v>
      </c>
      <c r="N481" s="3206">
        <v>73</v>
      </c>
      <c r="O481" s="3206">
        <v>73</v>
      </c>
      <c r="P481" s="3207">
        <v>481135.5999999998</v>
      </c>
      <c r="Q481" s="3219"/>
      <c r="R481" s="3219"/>
      <c r="S481" s="3219"/>
      <c r="T481" s="3210"/>
      <c r="U481" s="3198">
        <f t="shared" si="111"/>
        <v>481135.5999999998</v>
      </c>
      <c r="V481" s="3210"/>
      <c r="W481" s="3201" t="s">
        <v>3439</v>
      </c>
    </row>
    <row r="482" spans="1:23" ht="60" customHeight="1" thickBot="1" x14ac:dyDescent="0.25">
      <c r="A482" s="3322"/>
      <c r="B482" s="3323"/>
      <c r="C482" s="3324"/>
      <c r="D482" s="3343"/>
      <c r="E482" s="3212"/>
      <c r="F482" s="3363"/>
      <c r="G482" s="3345"/>
      <c r="H482" s="3345"/>
      <c r="I482" s="3216" t="s">
        <v>3533</v>
      </c>
      <c r="J482" s="3401" t="s">
        <v>284</v>
      </c>
      <c r="K482" s="3206">
        <f>+L482+M482+N482+O482</f>
        <v>405</v>
      </c>
      <c r="L482" s="3206">
        <v>101</v>
      </c>
      <c r="M482" s="3206">
        <v>101</v>
      </c>
      <c r="N482" s="3206">
        <v>101</v>
      </c>
      <c r="O482" s="3206">
        <v>102</v>
      </c>
      <c r="P482" s="3207">
        <v>488903.78999999957</v>
      </c>
      <c r="Q482" s="3219"/>
      <c r="R482" s="3219"/>
      <c r="S482" s="3219"/>
      <c r="T482" s="3210"/>
      <c r="U482" s="3198">
        <f t="shared" si="111"/>
        <v>488903.78999999957</v>
      </c>
      <c r="V482" s="3210"/>
      <c r="W482" s="3201" t="s">
        <v>3439</v>
      </c>
    </row>
    <row r="483" spans="1:23" ht="18" customHeight="1" thickBot="1" x14ac:dyDescent="0.25">
      <c r="A483" s="3319" t="s">
        <v>958</v>
      </c>
      <c r="B483" s="3319"/>
      <c r="C483" s="3319"/>
      <c r="D483" s="3319"/>
      <c r="E483" s="3319"/>
      <c r="F483" s="3319"/>
      <c r="G483" s="3319"/>
      <c r="H483" s="3319"/>
      <c r="I483" s="3319"/>
      <c r="J483" s="3319"/>
      <c r="K483" s="3320"/>
      <c r="L483" s="3320"/>
      <c r="M483" s="3320"/>
      <c r="N483" s="3320"/>
      <c r="O483" s="3320"/>
      <c r="P483" s="3321"/>
      <c r="Q483" s="3321"/>
      <c r="R483" s="3321"/>
      <c r="S483" s="3321"/>
      <c r="T483" s="3320"/>
      <c r="U483" s="3321"/>
      <c r="V483" s="3320"/>
      <c r="W483" s="3201" t="s">
        <v>3439</v>
      </c>
    </row>
    <row r="484" spans="1:23" ht="26.25" customHeight="1" thickBot="1" x14ac:dyDescent="0.25">
      <c r="A484" s="3322" t="s">
        <v>53</v>
      </c>
      <c r="B484" s="3375" t="s">
        <v>1267</v>
      </c>
      <c r="C484" s="3324">
        <v>3044194</v>
      </c>
      <c r="D484" s="3343" t="s">
        <v>1268</v>
      </c>
      <c r="E484" s="3234">
        <v>5000118</v>
      </c>
      <c r="F484" s="3343" t="s">
        <v>1269</v>
      </c>
      <c r="G484" s="3285"/>
      <c r="H484" s="3385">
        <v>44194</v>
      </c>
      <c r="I484" s="3266" t="s">
        <v>3534</v>
      </c>
      <c r="J484" s="3327" t="s">
        <v>284</v>
      </c>
      <c r="K484" s="3206">
        <f>+K485</f>
        <v>94091</v>
      </c>
      <c r="L484" s="3206">
        <f t="shared" ref="L484:O484" si="114">+L485</f>
        <v>23522</v>
      </c>
      <c r="M484" s="3206">
        <f t="shared" si="114"/>
        <v>23523</v>
      </c>
      <c r="N484" s="3206">
        <f t="shared" si="114"/>
        <v>23523</v>
      </c>
      <c r="O484" s="3206">
        <f t="shared" si="114"/>
        <v>23523</v>
      </c>
      <c r="P484" s="3207">
        <f>+P485</f>
        <v>29200.69</v>
      </c>
      <c r="Q484" s="3258">
        <f>+Q485</f>
        <v>5981</v>
      </c>
      <c r="R484" s="3219"/>
      <c r="S484" s="3219"/>
      <c r="T484" s="3210"/>
      <c r="U484" s="3198">
        <f t="shared" ref="U484:U517" si="115">+P484-Q484-R484-S484-T484</f>
        <v>23219.69</v>
      </c>
      <c r="V484" s="3210"/>
      <c r="W484" s="3201" t="s">
        <v>3439</v>
      </c>
    </row>
    <row r="485" spans="1:23" ht="33.75" thickBot="1" x14ac:dyDescent="0.25">
      <c r="A485" s="3322"/>
      <c r="B485" s="3375"/>
      <c r="C485" s="3324"/>
      <c r="D485" s="3343"/>
      <c r="E485" s="3234"/>
      <c r="F485" s="3343"/>
      <c r="G485" s="3285"/>
      <c r="H485" s="3385"/>
      <c r="I485" s="3216" t="s">
        <v>1270</v>
      </c>
      <c r="J485" s="3327"/>
      <c r="K485" s="3206">
        <v>94091</v>
      </c>
      <c r="L485" s="3206">
        <v>23522</v>
      </c>
      <c r="M485" s="3206">
        <v>23523</v>
      </c>
      <c r="N485" s="3206">
        <v>23523</v>
      </c>
      <c r="O485" s="3206">
        <v>23523</v>
      </c>
      <c r="P485" s="3207">
        <v>29200.69</v>
      </c>
      <c r="Q485" s="3219">
        <v>5981</v>
      </c>
      <c r="R485" s="3219"/>
      <c r="S485" s="3219"/>
      <c r="T485" s="3210"/>
      <c r="U485" s="3198">
        <f t="shared" si="115"/>
        <v>23219.69</v>
      </c>
      <c r="V485" s="3210"/>
      <c r="W485" s="3201" t="s">
        <v>3439</v>
      </c>
    </row>
    <row r="486" spans="1:23" ht="43.5" customHeight="1" thickBot="1" x14ac:dyDescent="0.25">
      <c r="A486" s="3322"/>
      <c r="B486" s="3375"/>
      <c r="C486" s="3324"/>
      <c r="D486" s="3343"/>
      <c r="E486" s="3234"/>
      <c r="F486" s="3343"/>
      <c r="G486" s="3285"/>
      <c r="H486" s="3385"/>
      <c r="I486" s="3216" t="s">
        <v>1271</v>
      </c>
      <c r="J486" s="3327"/>
      <c r="K486" s="3206">
        <v>94091</v>
      </c>
      <c r="L486" s="3206">
        <v>23522</v>
      </c>
      <c r="M486" s="3206">
        <v>23523</v>
      </c>
      <c r="N486" s="3206">
        <v>23523</v>
      </c>
      <c r="O486" s="3206">
        <v>23523</v>
      </c>
      <c r="P486" s="3219"/>
      <c r="Q486" s="3219"/>
      <c r="R486" s="3219"/>
      <c r="S486" s="3219"/>
      <c r="T486" s="3210"/>
      <c r="U486" s="3198">
        <f t="shared" si="115"/>
        <v>0</v>
      </c>
      <c r="V486" s="3210"/>
      <c r="W486" s="3201" t="s">
        <v>3439</v>
      </c>
    </row>
    <row r="487" spans="1:23" ht="18.75" customHeight="1" thickBot="1" x14ac:dyDescent="0.25">
      <c r="A487" s="3322"/>
      <c r="B487" s="3375"/>
      <c r="C487" s="3324">
        <v>3000004</v>
      </c>
      <c r="D487" s="3343" t="s">
        <v>1273</v>
      </c>
      <c r="E487" s="3324">
        <v>5000132</v>
      </c>
      <c r="F487" s="3343" t="s">
        <v>1247</v>
      </c>
      <c r="G487" s="3285"/>
      <c r="H487" s="3385">
        <v>53773</v>
      </c>
      <c r="I487" s="3266" t="s">
        <v>1247</v>
      </c>
      <c r="J487" s="3192" t="s">
        <v>1070</v>
      </c>
      <c r="K487" s="3206">
        <f>+L487+M487+N487+O487</f>
        <v>39776</v>
      </c>
      <c r="L487" s="3206">
        <f>+L488+L490</f>
        <v>9944</v>
      </c>
      <c r="M487" s="3206">
        <f t="shared" ref="M487:O487" si="116">+M488+M490</f>
        <v>9944</v>
      </c>
      <c r="N487" s="3206">
        <f t="shared" si="116"/>
        <v>9944</v>
      </c>
      <c r="O487" s="3206">
        <f t="shared" si="116"/>
        <v>9944</v>
      </c>
      <c r="P487" s="3207">
        <f>+P488+P489+P490</f>
        <v>724252.22</v>
      </c>
      <c r="Q487" s="3219">
        <v>57781</v>
      </c>
      <c r="R487" s="3219"/>
      <c r="S487" s="3207">
        <v>199199</v>
      </c>
      <c r="T487" s="3210"/>
      <c r="U487" s="3198">
        <f t="shared" si="115"/>
        <v>467272.22</v>
      </c>
      <c r="V487" s="3210"/>
      <c r="W487" s="3201" t="s">
        <v>3439</v>
      </c>
    </row>
    <row r="488" spans="1:23" ht="13.5" thickBot="1" x14ac:dyDescent="0.25">
      <c r="A488" s="3322"/>
      <c r="B488" s="3375"/>
      <c r="C488" s="3324"/>
      <c r="D488" s="3343"/>
      <c r="E488" s="3324"/>
      <c r="F488" s="3343"/>
      <c r="G488" s="3285"/>
      <c r="H488" s="3385"/>
      <c r="I488" s="3216" t="s">
        <v>1275</v>
      </c>
      <c r="J488" s="3192"/>
      <c r="K488" s="3206">
        <f>+L488+M488+N488+O488</f>
        <v>38376</v>
      </c>
      <c r="L488" s="3206">
        <v>9594</v>
      </c>
      <c r="M488" s="3206">
        <v>9594</v>
      </c>
      <c r="N488" s="3206">
        <v>9594</v>
      </c>
      <c r="O488" s="3206">
        <v>9594</v>
      </c>
      <c r="P488" s="3207">
        <v>59961.7</v>
      </c>
      <c r="Q488" s="3219"/>
      <c r="R488" s="3219"/>
      <c r="S488" s="3219"/>
      <c r="T488" s="3210"/>
      <c r="U488" s="3198">
        <f t="shared" si="115"/>
        <v>59961.7</v>
      </c>
      <c r="V488" s="3210"/>
      <c r="W488" s="3201" t="s">
        <v>3439</v>
      </c>
    </row>
    <row r="489" spans="1:23" ht="13.5" thickBot="1" x14ac:dyDescent="0.25">
      <c r="A489" s="3322"/>
      <c r="B489" s="3375"/>
      <c r="C489" s="3324"/>
      <c r="D489" s="3343"/>
      <c r="E489" s="3324"/>
      <c r="F489" s="3343"/>
      <c r="G489" s="3285"/>
      <c r="H489" s="3385"/>
      <c r="I489" s="3216" t="s">
        <v>1277</v>
      </c>
      <c r="J489" s="3192"/>
      <c r="K489" s="3206">
        <f t="shared" ref="K489" si="117">+L489+M489+N489+O489</f>
        <v>39776</v>
      </c>
      <c r="L489" s="3206">
        <v>9944</v>
      </c>
      <c r="M489" s="3206">
        <v>9944</v>
      </c>
      <c r="N489" s="3206">
        <v>9944</v>
      </c>
      <c r="O489" s="3206">
        <v>9944</v>
      </c>
      <c r="P489" s="3207">
        <v>307149.12</v>
      </c>
      <c r="Q489" s="3219"/>
      <c r="R489" s="3219"/>
      <c r="S489" s="3219"/>
      <c r="T489" s="3210"/>
      <c r="U489" s="3198">
        <f t="shared" si="115"/>
        <v>307149.12</v>
      </c>
      <c r="V489" s="3210"/>
      <c r="W489" s="3201" t="s">
        <v>3439</v>
      </c>
    </row>
    <row r="490" spans="1:23" ht="17.25" thickBot="1" x14ac:dyDescent="0.25">
      <c r="A490" s="3322"/>
      <c r="B490" s="3375"/>
      <c r="C490" s="3324"/>
      <c r="D490" s="3343"/>
      <c r="E490" s="3324"/>
      <c r="F490" s="3343"/>
      <c r="G490" s="3285"/>
      <c r="H490" s="3385"/>
      <c r="I490" s="3216" t="s">
        <v>1279</v>
      </c>
      <c r="J490" s="3192"/>
      <c r="K490" s="3206">
        <f>+L490+M490+N490+O490</f>
        <v>1400</v>
      </c>
      <c r="L490" s="3206">
        <v>350</v>
      </c>
      <c r="M490" s="3206">
        <v>350</v>
      </c>
      <c r="N490" s="3206">
        <v>350</v>
      </c>
      <c r="O490" s="3206">
        <v>350</v>
      </c>
      <c r="P490" s="3207">
        <v>357141.4</v>
      </c>
      <c r="Q490" s="3219"/>
      <c r="R490" s="3219"/>
      <c r="S490" s="3219"/>
      <c r="T490" s="3210"/>
      <c r="U490" s="3198">
        <f t="shared" si="115"/>
        <v>357141.4</v>
      </c>
      <c r="V490" s="3210"/>
      <c r="W490" s="3201" t="s">
        <v>3439</v>
      </c>
    </row>
    <row r="491" spans="1:23" ht="27" customHeight="1" thickBot="1" x14ac:dyDescent="0.25">
      <c r="A491" s="3402"/>
      <c r="B491" s="3403"/>
      <c r="C491" s="3324">
        <v>3000360</v>
      </c>
      <c r="D491" s="3377" t="s">
        <v>1283</v>
      </c>
      <c r="E491" s="3234">
        <v>5003060</v>
      </c>
      <c r="F491" s="3363" t="s">
        <v>1284</v>
      </c>
      <c r="G491" s="3285"/>
      <c r="H491" s="3345">
        <v>77244</v>
      </c>
      <c r="I491" s="3216"/>
      <c r="J491" s="3327" t="s">
        <v>73</v>
      </c>
      <c r="K491" s="3206">
        <f>+K492</f>
        <v>359</v>
      </c>
      <c r="L491" s="3206">
        <f t="shared" ref="L491:O491" si="118">+L492</f>
        <v>89</v>
      </c>
      <c r="M491" s="3206">
        <f t="shared" si="118"/>
        <v>90</v>
      </c>
      <c r="N491" s="3206">
        <f t="shared" si="118"/>
        <v>90</v>
      </c>
      <c r="O491" s="3206">
        <f t="shared" si="118"/>
        <v>90</v>
      </c>
      <c r="P491" s="3219"/>
      <c r="Q491" s="3219">
        <v>1000</v>
      </c>
      <c r="R491" s="3219"/>
      <c r="S491" s="3219"/>
      <c r="T491" s="3210"/>
      <c r="U491" s="3198">
        <f t="shared" si="115"/>
        <v>-1000</v>
      </c>
      <c r="V491" s="3210"/>
      <c r="W491" s="3201" t="s">
        <v>3439</v>
      </c>
    </row>
    <row r="492" spans="1:23" ht="28.5" customHeight="1" thickBot="1" x14ac:dyDescent="0.25">
      <c r="A492" s="3402"/>
      <c r="B492" s="3403"/>
      <c r="C492" s="3324"/>
      <c r="D492" s="3377"/>
      <c r="E492" s="3234"/>
      <c r="F492" s="3363"/>
      <c r="G492" s="3285"/>
      <c r="H492" s="3345"/>
      <c r="I492" s="3216" t="s">
        <v>3535</v>
      </c>
      <c r="J492" s="3327"/>
      <c r="K492" s="3206">
        <f>+L492+M492+N492+O492</f>
        <v>359</v>
      </c>
      <c r="L492" s="3206">
        <v>89</v>
      </c>
      <c r="M492" s="3206">
        <v>90</v>
      </c>
      <c r="N492" s="3206">
        <v>90</v>
      </c>
      <c r="O492" s="3206">
        <v>90</v>
      </c>
      <c r="P492" s="3207">
        <v>105751.65000000004</v>
      </c>
      <c r="Q492" s="3219"/>
      <c r="R492" s="3219"/>
      <c r="S492" s="3219"/>
      <c r="T492" s="3210"/>
      <c r="U492" s="3198">
        <f t="shared" si="115"/>
        <v>105751.65000000004</v>
      </c>
      <c r="V492" s="3210"/>
      <c r="W492" s="3201" t="s">
        <v>3439</v>
      </c>
    </row>
    <row r="493" spans="1:23" ht="31.5" customHeight="1" thickBot="1" x14ac:dyDescent="0.25">
      <c r="A493" s="3402"/>
      <c r="B493" s="3403"/>
      <c r="C493" s="3324"/>
      <c r="D493" s="3377"/>
      <c r="E493" s="3234"/>
      <c r="F493" s="3363"/>
      <c r="G493" s="3285"/>
      <c r="H493" s="3345"/>
      <c r="I493" s="3216" t="s">
        <v>3536</v>
      </c>
      <c r="J493" s="3327"/>
      <c r="K493" s="3206">
        <f>+L493+M493+N493+O493</f>
        <v>739</v>
      </c>
      <c r="L493" s="3206">
        <v>184</v>
      </c>
      <c r="M493" s="3206">
        <v>185</v>
      </c>
      <c r="N493" s="3206">
        <v>185</v>
      </c>
      <c r="O493" s="3206">
        <v>185</v>
      </c>
      <c r="P493" s="3219"/>
      <c r="Q493" s="3219"/>
      <c r="R493" s="3219"/>
      <c r="S493" s="3219"/>
      <c r="T493" s="3210"/>
      <c r="U493" s="3198">
        <f t="shared" si="115"/>
        <v>0</v>
      </c>
      <c r="V493" s="3210"/>
      <c r="W493" s="3201" t="s">
        <v>3439</v>
      </c>
    </row>
    <row r="494" spans="1:23" ht="39.75" customHeight="1" thickBot="1" x14ac:dyDescent="0.25">
      <c r="A494" s="3322" t="s">
        <v>294</v>
      </c>
      <c r="B494" s="3375" t="s">
        <v>1282</v>
      </c>
      <c r="C494" s="3324"/>
      <c r="D494" s="3377"/>
      <c r="E494" s="3234"/>
      <c r="F494" s="3363"/>
      <c r="G494" s="3285"/>
      <c r="H494" s="3345"/>
      <c r="I494" s="3216" t="s">
        <v>3537</v>
      </c>
      <c r="J494" s="3327"/>
      <c r="K494" s="3206">
        <f>+L494+M494+N494+O494</f>
        <v>359</v>
      </c>
      <c r="L494" s="3206">
        <v>89</v>
      </c>
      <c r="M494" s="3206">
        <v>90</v>
      </c>
      <c r="N494" s="3206">
        <v>90</v>
      </c>
      <c r="O494" s="3206">
        <v>90</v>
      </c>
      <c r="P494" s="3207">
        <v>7218.46</v>
      </c>
      <c r="Q494" s="3219"/>
      <c r="R494" s="3219"/>
      <c r="S494" s="3219"/>
      <c r="T494" s="3210"/>
      <c r="U494" s="3198">
        <f t="shared" si="115"/>
        <v>7218.46</v>
      </c>
      <c r="V494" s="3210"/>
      <c r="W494" s="3201" t="s">
        <v>3439</v>
      </c>
    </row>
    <row r="495" spans="1:23" ht="73.5" customHeight="1" thickBot="1" x14ac:dyDescent="0.25">
      <c r="A495" s="3322"/>
      <c r="B495" s="3375"/>
      <c r="C495" s="3404">
        <v>3000361</v>
      </c>
      <c r="D495" s="3405" t="s">
        <v>1291</v>
      </c>
      <c r="E495" s="3406">
        <v>5003061</v>
      </c>
      <c r="F495" s="3407" t="s">
        <v>1292</v>
      </c>
      <c r="G495" s="3266"/>
      <c r="H495" s="3266">
        <v>77245</v>
      </c>
      <c r="I495" s="3216" t="s">
        <v>3538</v>
      </c>
      <c r="J495" s="3408" t="s">
        <v>82</v>
      </c>
      <c r="K495" s="3206">
        <v>14027</v>
      </c>
      <c r="L495" s="3206">
        <v>3506</v>
      </c>
      <c r="M495" s="3206">
        <v>3507</v>
      </c>
      <c r="N495" s="3206">
        <v>3507</v>
      </c>
      <c r="O495" s="3206">
        <v>3507</v>
      </c>
      <c r="P495" s="3207">
        <v>77521.31</v>
      </c>
      <c r="Q495" s="3219">
        <v>200</v>
      </c>
      <c r="R495" s="3219"/>
      <c r="S495" s="3219"/>
      <c r="T495" s="3210"/>
      <c r="U495" s="3198">
        <f t="shared" si="115"/>
        <v>77321.31</v>
      </c>
      <c r="V495" s="3210"/>
      <c r="W495" s="3201" t="s">
        <v>3439</v>
      </c>
    </row>
    <row r="496" spans="1:23" ht="32.25" customHeight="1" thickBot="1" x14ac:dyDescent="0.25">
      <c r="A496" s="3322"/>
      <c r="B496" s="3375"/>
      <c r="C496" s="3324">
        <v>3000362</v>
      </c>
      <c r="D496" s="3377" t="s">
        <v>1295</v>
      </c>
      <c r="E496" s="3234">
        <v>5003062</v>
      </c>
      <c r="F496" s="3363" t="s">
        <v>1296</v>
      </c>
      <c r="G496" s="3345"/>
      <c r="H496" s="3345">
        <v>77246</v>
      </c>
      <c r="I496" s="3266" t="s">
        <v>3539</v>
      </c>
      <c r="J496" s="3327" t="s">
        <v>57</v>
      </c>
      <c r="K496" s="3206">
        <f>+K497</f>
        <v>29</v>
      </c>
      <c r="L496" s="3206">
        <f t="shared" ref="L496:O496" si="119">+L497</f>
        <v>7</v>
      </c>
      <c r="M496" s="3206">
        <f t="shared" si="119"/>
        <v>7</v>
      </c>
      <c r="N496" s="3206">
        <f t="shared" si="119"/>
        <v>7</v>
      </c>
      <c r="O496" s="3206">
        <f t="shared" si="119"/>
        <v>8</v>
      </c>
      <c r="P496" s="3207">
        <f>+P497+P498</f>
        <v>154983.91999999998</v>
      </c>
      <c r="Q496" s="3219">
        <v>50</v>
      </c>
      <c r="R496" s="3219"/>
      <c r="S496" s="3219"/>
      <c r="T496" s="3210"/>
      <c r="U496" s="3198">
        <f t="shared" si="115"/>
        <v>154933.91999999998</v>
      </c>
      <c r="V496" s="3210"/>
      <c r="W496" s="3201" t="s">
        <v>3439</v>
      </c>
    </row>
    <row r="497" spans="1:23" ht="55.5" customHeight="1" thickBot="1" x14ac:dyDescent="0.25">
      <c r="A497" s="3322"/>
      <c r="B497" s="3375"/>
      <c r="C497" s="3324"/>
      <c r="D497" s="3377"/>
      <c r="E497" s="3234"/>
      <c r="F497" s="3363"/>
      <c r="G497" s="3345"/>
      <c r="H497" s="3345"/>
      <c r="I497" s="3216" t="s">
        <v>3540</v>
      </c>
      <c r="J497" s="3327"/>
      <c r="K497" s="3206">
        <f>+L497+M497+N497+O497</f>
        <v>29</v>
      </c>
      <c r="L497" s="3206">
        <v>7</v>
      </c>
      <c r="M497" s="3206">
        <v>7</v>
      </c>
      <c r="N497" s="3206">
        <v>7</v>
      </c>
      <c r="O497" s="3206">
        <v>8</v>
      </c>
      <c r="P497" s="3207">
        <v>86215.19</v>
      </c>
      <c r="Q497" s="3219"/>
      <c r="R497" s="3219"/>
      <c r="S497" s="3219"/>
      <c r="T497" s="3210"/>
      <c r="U497" s="3198">
        <f t="shared" si="115"/>
        <v>86215.19</v>
      </c>
      <c r="V497" s="3210"/>
      <c r="W497" s="3201" t="s">
        <v>3439</v>
      </c>
    </row>
    <row r="498" spans="1:23" ht="51" customHeight="1" thickBot="1" x14ac:dyDescent="0.25">
      <c r="A498" s="3322"/>
      <c r="B498" s="3375"/>
      <c r="C498" s="3324"/>
      <c r="D498" s="3377"/>
      <c r="E498" s="3234"/>
      <c r="F498" s="3363"/>
      <c r="G498" s="3345"/>
      <c r="H498" s="3345"/>
      <c r="I498" s="3216" t="s">
        <v>3541</v>
      </c>
      <c r="J498" s="3327"/>
      <c r="K498" s="3206">
        <v>29</v>
      </c>
      <c r="L498" s="3206">
        <v>7</v>
      </c>
      <c r="M498" s="3206">
        <v>7</v>
      </c>
      <c r="N498" s="3206">
        <v>7</v>
      </c>
      <c r="O498" s="3206">
        <v>8</v>
      </c>
      <c r="P498" s="3207">
        <v>68768.73</v>
      </c>
      <c r="Q498" s="3219"/>
      <c r="R498" s="3219"/>
      <c r="S498" s="3219"/>
      <c r="T498" s="3210"/>
      <c r="U498" s="3198">
        <f t="shared" si="115"/>
        <v>68768.73</v>
      </c>
      <c r="V498" s="3210"/>
      <c r="W498" s="3201" t="s">
        <v>3439</v>
      </c>
    </row>
    <row r="499" spans="1:23" ht="60" customHeight="1" thickBot="1" x14ac:dyDescent="0.25">
      <c r="A499" s="3322"/>
      <c r="B499" s="3375"/>
      <c r="C499" s="3404">
        <v>3000363</v>
      </c>
      <c r="D499" s="3405" t="s">
        <v>1301</v>
      </c>
      <c r="E499" s="3406">
        <v>500363</v>
      </c>
      <c r="F499" s="3407" t="s">
        <v>1302</v>
      </c>
      <c r="G499" s="3266"/>
      <c r="H499" s="3266">
        <v>77247</v>
      </c>
      <c r="I499" s="3216" t="s">
        <v>3542</v>
      </c>
      <c r="J499" s="3408" t="s">
        <v>1303</v>
      </c>
      <c r="K499" s="3206">
        <f>+L499+M499+N499+O499</f>
        <v>3610</v>
      </c>
      <c r="L499" s="3206">
        <v>902</v>
      </c>
      <c r="M499" s="3206">
        <v>902</v>
      </c>
      <c r="N499" s="3206">
        <v>903</v>
      </c>
      <c r="O499" s="3206">
        <v>903</v>
      </c>
      <c r="P499" s="3207">
        <v>259077.95</v>
      </c>
      <c r="Q499" s="3219">
        <v>500</v>
      </c>
      <c r="R499" s="3219"/>
      <c r="S499" s="3219"/>
      <c r="T499" s="3210"/>
      <c r="U499" s="3198">
        <f t="shared" si="115"/>
        <v>258577.95</v>
      </c>
      <c r="V499" s="3210"/>
      <c r="W499" s="3201" t="s">
        <v>3439</v>
      </c>
    </row>
    <row r="500" spans="1:23" ht="64.5" thickBot="1" x14ac:dyDescent="0.25">
      <c r="A500" s="3322"/>
      <c r="B500" s="3375"/>
      <c r="C500" s="3404">
        <v>3000364</v>
      </c>
      <c r="D500" s="3405" t="s">
        <v>1306</v>
      </c>
      <c r="E500" s="3378">
        <v>5003064</v>
      </c>
      <c r="F500" s="3407" t="s">
        <v>1307</v>
      </c>
      <c r="G500" s="3266"/>
      <c r="H500" s="3266">
        <v>77248</v>
      </c>
      <c r="I500" s="3216" t="s">
        <v>1307</v>
      </c>
      <c r="J500" s="3380" t="s">
        <v>1303</v>
      </c>
      <c r="K500" s="3206">
        <v>1805</v>
      </c>
      <c r="L500" s="3206">
        <v>451</v>
      </c>
      <c r="M500" s="3206">
        <v>451</v>
      </c>
      <c r="N500" s="3206">
        <v>451</v>
      </c>
      <c r="O500" s="3206">
        <v>452</v>
      </c>
      <c r="P500" s="3207">
        <v>1102.5</v>
      </c>
      <c r="Q500" s="3219">
        <v>300</v>
      </c>
      <c r="R500" s="3219"/>
      <c r="S500" s="3219"/>
      <c r="T500" s="3210"/>
      <c r="U500" s="3198">
        <f t="shared" si="115"/>
        <v>802.5</v>
      </c>
      <c r="V500" s="3210"/>
      <c r="W500" s="3201" t="s">
        <v>3439</v>
      </c>
    </row>
    <row r="501" spans="1:23" ht="24.75" customHeight="1" thickBot="1" x14ac:dyDescent="0.25">
      <c r="A501" s="3322"/>
      <c r="B501" s="3375"/>
      <c r="C501" s="3324">
        <v>3000425</v>
      </c>
      <c r="D501" s="3377" t="s">
        <v>3543</v>
      </c>
      <c r="E501" s="3324">
        <v>5003263</v>
      </c>
      <c r="F501" s="3363" t="s">
        <v>3543</v>
      </c>
      <c r="G501" s="3345"/>
      <c r="H501" s="3266">
        <v>77694</v>
      </c>
      <c r="I501" s="3266" t="s">
        <v>3543</v>
      </c>
      <c r="J501" s="3380" t="s">
        <v>1303</v>
      </c>
      <c r="K501" s="3206">
        <f>+K503</f>
        <v>28</v>
      </c>
      <c r="L501" s="3206">
        <f t="shared" ref="L501:O501" si="120">+L503</f>
        <v>7</v>
      </c>
      <c r="M501" s="3206">
        <f t="shared" si="120"/>
        <v>7</v>
      </c>
      <c r="N501" s="3206">
        <f t="shared" si="120"/>
        <v>7</v>
      </c>
      <c r="O501" s="3206">
        <f t="shared" si="120"/>
        <v>7</v>
      </c>
      <c r="P501" s="3219"/>
      <c r="Q501" s="3219">
        <v>1700</v>
      </c>
      <c r="R501" s="3219"/>
      <c r="S501" s="3219"/>
      <c r="T501" s="3210"/>
      <c r="U501" s="3198">
        <f t="shared" si="115"/>
        <v>-1700</v>
      </c>
      <c r="V501" s="3210"/>
      <c r="W501" s="3201" t="s">
        <v>3439</v>
      </c>
    </row>
    <row r="502" spans="1:23" ht="21" customHeight="1" thickBot="1" x14ac:dyDescent="0.25">
      <c r="A502" s="3322"/>
      <c r="B502" s="3375"/>
      <c r="C502" s="3324"/>
      <c r="D502" s="3377"/>
      <c r="E502" s="3324"/>
      <c r="F502" s="3363"/>
      <c r="G502" s="3345"/>
      <c r="H502" s="3266"/>
      <c r="I502" s="3216" t="s">
        <v>3544</v>
      </c>
      <c r="J502" s="3380"/>
      <c r="K502" s="3206">
        <v>28</v>
      </c>
      <c r="L502" s="3206">
        <v>7</v>
      </c>
      <c r="M502" s="3206">
        <v>7</v>
      </c>
      <c r="N502" s="3206">
        <v>7</v>
      </c>
      <c r="O502" s="3206">
        <v>7</v>
      </c>
      <c r="P502" s="3207">
        <v>1245.82</v>
      </c>
      <c r="Q502" s="3219"/>
      <c r="R502" s="3219"/>
      <c r="S502" s="3219"/>
      <c r="T502" s="3210"/>
      <c r="U502" s="3198">
        <f t="shared" si="115"/>
        <v>1245.82</v>
      </c>
      <c r="V502" s="3210"/>
      <c r="W502" s="3201" t="s">
        <v>3439</v>
      </c>
    </row>
    <row r="503" spans="1:23" ht="17.25" customHeight="1" thickBot="1" x14ac:dyDescent="0.25">
      <c r="A503" s="3322"/>
      <c r="B503" s="3375"/>
      <c r="C503" s="3324"/>
      <c r="D503" s="3377"/>
      <c r="E503" s="3324"/>
      <c r="F503" s="3363"/>
      <c r="G503" s="3345"/>
      <c r="H503" s="3266">
        <v>77695</v>
      </c>
      <c r="I503" s="3216" t="s">
        <v>3545</v>
      </c>
      <c r="J503" s="3380" t="s">
        <v>1303</v>
      </c>
      <c r="K503" s="3206">
        <v>28</v>
      </c>
      <c r="L503" s="3206">
        <v>7</v>
      </c>
      <c r="M503" s="3206">
        <v>7</v>
      </c>
      <c r="N503" s="3206">
        <v>7</v>
      </c>
      <c r="O503" s="3206">
        <v>7</v>
      </c>
      <c r="P503" s="3207">
        <v>4708.0200000000004</v>
      </c>
      <c r="Q503" s="3219"/>
      <c r="R503" s="3219"/>
      <c r="S503" s="3219"/>
      <c r="T503" s="3210"/>
      <c r="U503" s="3198">
        <f t="shared" si="115"/>
        <v>4708.0200000000004</v>
      </c>
      <c r="V503" s="3210"/>
      <c r="W503" s="3201" t="s">
        <v>3439</v>
      </c>
    </row>
    <row r="504" spans="1:23" ht="17.25" customHeight="1" thickBot="1" x14ac:dyDescent="0.25">
      <c r="A504" s="3322"/>
      <c r="B504" s="3375"/>
      <c r="C504" s="3324">
        <v>3000683</v>
      </c>
      <c r="D504" s="3377" t="s">
        <v>3546</v>
      </c>
      <c r="E504" s="3324"/>
      <c r="F504" s="3363" t="s">
        <v>3547</v>
      </c>
      <c r="G504" s="3409"/>
      <c r="H504" s="3266"/>
      <c r="I504" s="3266" t="s">
        <v>3547</v>
      </c>
      <c r="J504" s="3380"/>
      <c r="K504" s="3206">
        <f>+K505</f>
        <v>4854</v>
      </c>
      <c r="L504" s="3206"/>
      <c r="M504" s="3206"/>
      <c r="N504" s="3206"/>
      <c r="O504" s="3206"/>
      <c r="P504" s="3219"/>
      <c r="Q504" s="3219">
        <v>219</v>
      </c>
      <c r="R504" s="3219"/>
      <c r="S504" s="3219"/>
      <c r="T504" s="3210"/>
      <c r="U504" s="3198">
        <f t="shared" si="115"/>
        <v>-219</v>
      </c>
      <c r="V504" s="3210"/>
      <c r="W504" s="3201" t="s">
        <v>3439</v>
      </c>
    </row>
    <row r="505" spans="1:23" ht="17.25" customHeight="1" thickBot="1" x14ac:dyDescent="0.25">
      <c r="A505" s="3322"/>
      <c r="B505" s="3375"/>
      <c r="C505" s="3324"/>
      <c r="D505" s="3377"/>
      <c r="E505" s="3324"/>
      <c r="F505" s="3363"/>
      <c r="G505" s="3409"/>
      <c r="H505" s="3266"/>
      <c r="I505" s="3216" t="s">
        <v>3548</v>
      </c>
      <c r="J505" s="3380"/>
      <c r="K505" s="3206">
        <f>+L505+M505+N505+O505</f>
        <v>4854</v>
      </c>
      <c r="L505" s="3206">
        <v>1213</v>
      </c>
      <c r="M505" s="3206">
        <v>1214</v>
      </c>
      <c r="N505" s="3206">
        <v>1214</v>
      </c>
      <c r="O505" s="3206">
        <v>1213</v>
      </c>
      <c r="P505" s="3207">
        <v>613196.16</v>
      </c>
      <c r="Q505" s="3219"/>
      <c r="R505" s="3219"/>
      <c r="S505" s="3219"/>
      <c r="T505" s="3210"/>
      <c r="U505" s="3198">
        <f t="shared" si="115"/>
        <v>613196.16</v>
      </c>
      <c r="V505" s="3210"/>
      <c r="W505" s="3201" t="s">
        <v>3439</v>
      </c>
    </row>
    <row r="506" spans="1:23" ht="18" customHeight="1" thickBot="1" x14ac:dyDescent="0.25">
      <c r="A506" s="3322"/>
      <c r="B506" s="3375"/>
      <c r="C506" s="3324">
        <v>3044195</v>
      </c>
      <c r="D506" s="3410" t="s">
        <v>1446</v>
      </c>
      <c r="E506" s="3324">
        <v>5000119</v>
      </c>
      <c r="F506" s="3343" t="s">
        <v>1447</v>
      </c>
      <c r="G506" s="3345"/>
      <c r="H506" s="3345">
        <v>44195</v>
      </c>
      <c r="I506" s="3266" t="s">
        <v>3549</v>
      </c>
      <c r="J506" s="3411" t="s">
        <v>1303</v>
      </c>
      <c r="K506" s="3206">
        <f>+K507</f>
        <v>14017</v>
      </c>
      <c r="L506" s="3206">
        <f t="shared" ref="L506:Q506" si="121">+L507</f>
        <v>3504</v>
      </c>
      <c r="M506" s="3206">
        <f t="shared" si="121"/>
        <v>3504</v>
      </c>
      <c r="N506" s="3206">
        <f t="shared" si="121"/>
        <v>3504</v>
      </c>
      <c r="O506" s="3206">
        <f t="shared" si="121"/>
        <v>3505</v>
      </c>
      <c r="P506" s="3206">
        <f t="shared" si="121"/>
        <v>232850.5</v>
      </c>
      <c r="Q506" s="3206">
        <f t="shared" si="121"/>
        <v>129800</v>
      </c>
      <c r="R506" s="3219"/>
      <c r="S506" s="3219"/>
      <c r="T506" s="3210"/>
      <c r="U506" s="3198">
        <f t="shared" si="115"/>
        <v>103050.5</v>
      </c>
      <c r="V506" s="3210"/>
      <c r="W506" s="3201" t="s">
        <v>3439</v>
      </c>
    </row>
    <row r="507" spans="1:23" ht="19.5" customHeight="1" thickBot="1" x14ac:dyDescent="0.25">
      <c r="A507" s="3322"/>
      <c r="B507" s="3375"/>
      <c r="C507" s="3324"/>
      <c r="D507" s="3410"/>
      <c r="E507" s="3324"/>
      <c r="F507" s="3343"/>
      <c r="G507" s="3345"/>
      <c r="H507" s="3345"/>
      <c r="I507" s="3216" t="s">
        <v>1448</v>
      </c>
      <c r="J507" s="3411"/>
      <c r="K507" s="3206">
        <v>14017</v>
      </c>
      <c r="L507" s="3206">
        <v>3504</v>
      </c>
      <c r="M507" s="3206">
        <v>3504</v>
      </c>
      <c r="N507" s="3206">
        <v>3504</v>
      </c>
      <c r="O507" s="3206">
        <v>3505</v>
      </c>
      <c r="P507" s="3207">
        <v>232850.5</v>
      </c>
      <c r="Q507" s="3219">
        <v>129800</v>
      </c>
      <c r="R507" s="3219"/>
      <c r="S507" s="3219"/>
      <c r="T507" s="3210"/>
      <c r="U507" s="3198">
        <f t="shared" si="115"/>
        <v>103050.5</v>
      </c>
      <c r="V507" s="3210"/>
      <c r="W507" s="3201" t="s">
        <v>3439</v>
      </c>
    </row>
    <row r="508" spans="1:23" ht="17.25" thickBot="1" x14ac:dyDescent="0.25">
      <c r="A508" s="3322"/>
      <c r="B508" s="3375"/>
      <c r="C508" s="3324">
        <v>3044197</v>
      </c>
      <c r="D508" s="3377" t="s">
        <v>1449</v>
      </c>
      <c r="E508" s="3324">
        <v>5000120</v>
      </c>
      <c r="F508" s="3343" t="s">
        <v>1450</v>
      </c>
      <c r="G508" s="3345"/>
      <c r="H508" s="3345">
        <v>44197</v>
      </c>
      <c r="I508" s="3266" t="s">
        <v>3550</v>
      </c>
      <c r="J508" s="3411" t="s">
        <v>1303</v>
      </c>
      <c r="K508" s="3206">
        <f>+K509</f>
        <v>14017</v>
      </c>
      <c r="L508" s="3206">
        <f t="shared" ref="L508:Q508" si="122">+L509</f>
        <v>3504</v>
      </c>
      <c r="M508" s="3206">
        <f t="shared" si="122"/>
        <v>3504</v>
      </c>
      <c r="N508" s="3206">
        <f t="shared" si="122"/>
        <v>3504</v>
      </c>
      <c r="O508" s="3206">
        <f t="shared" si="122"/>
        <v>3505</v>
      </c>
      <c r="P508" s="3206">
        <f t="shared" si="122"/>
        <v>2670.16</v>
      </c>
      <c r="Q508" s="3206">
        <f t="shared" si="122"/>
        <v>800</v>
      </c>
      <c r="R508" s="3219"/>
      <c r="S508" s="3219"/>
      <c r="T508" s="3210"/>
      <c r="U508" s="3198">
        <f t="shared" si="115"/>
        <v>1870.1599999999999</v>
      </c>
      <c r="V508" s="3210"/>
      <c r="W508" s="3201" t="s">
        <v>3439</v>
      </c>
    </row>
    <row r="509" spans="1:23" ht="28.5" customHeight="1" thickBot="1" x14ac:dyDescent="0.25">
      <c r="A509" s="3322"/>
      <c r="B509" s="3375"/>
      <c r="C509" s="3324"/>
      <c r="D509" s="3377"/>
      <c r="E509" s="3324"/>
      <c r="F509" s="3343"/>
      <c r="G509" s="3345"/>
      <c r="H509" s="3345"/>
      <c r="I509" s="3216" t="s">
        <v>3551</v>
      </c>
      <c r="J509" s="3411"/>
      <c r="K509" s="3206">
        <v>14017</v>
      </c>
      <c r="L509" s="3206">
        <v>3504</v>
      </c>
      <c r="M509" s="3206">
        <v>3504</v>
      </c>
      <c r="N509" s="3206">
        <v>3504</v>
      </c>
      <c r="O509" s="3206">
        <v>3505</v>
      </c>
      <c r="P509" s="3207">
        <v>2670.16</v>
      </c>
      <c r="Q509" s="3219">
        <v>800</v>
      </c>
      <c r="R509" s="3219"/>
      <c r="S509" s="3207">
        <v>12799</v>
      </c>
      <c r="T509" s="3210"/>
      <c r="U509" s="3198">
        <f t="shared" si="115"/>
        <v>-10928.84</v>
      </c>
      <c r="V509" s="3210"/>
      <c r="W509" s="3201" t="s">
        <v>3439</v>
      </c>
    </row>
    <row r="510" spans="1:23" ht="13.5" thickBot="1" x14ac:dyDescent="0.25">
      <c r="A510" s="3322"/>
      <c r="B510" s="3375"/>
      <c r="C510" s="3324">
        <v>3044199</v>
      </c>
      <c r="D510" s="3410" t="s">
        <v>1459</v>
      </c>
      <c r="E510" s="3324">
        <v>5000122</v>
      </c>
      <c r="F510" s="3343" t="s">
        <v>1460</v>
      </c>
      <c r="G510" s="3345"/>
      <c r="H510" s="3345">
        <v>44199</v>
      </c>
      <c r="I510" s="3266" t="s">
        <v>3552</v>
      </c>
      <c r="J510" s="3411" t="s">
        <v>1303</v>
      </c>
      <c r="K510" s="3206">
        <f>+K511</f>
        <v>6240</v>
      </c>
      <c r="L510" s="3206">
        <f t="shared" ref="L510:Q510" si="123">+L511</f>
        <v>1560</v>
      </c>
      <c r="M510" s="3206">
        <f t="shared" si="123"/>
        <v>1560</v>
      </c>
      <c r="N510" s="3206">
        <f t="shared" si="123"/>
        <v>1560</v>
      </c>
      <c r="O510" s="3206">
        <f t="shared" si="123"/>
        <v>1560</v>
      </c>
      <c r="P510" s="3206">
        <f t="shared" si="123"/>
        <v>18794.579999999998</v>
      </c>
      <c r="Q510" s="3206">
        <f t="shared" si="123"/>
        <v>800</v>
      </c>
      <c r="R510" s="3219"/>
      <c r="S510" s="3219"/>
      <c r="T510" s="3210"/>
      <c r="U510" s="3198">
        <f t="shared" si="115"/>
        <v>17994.579999999998</v>
      </c>
      <c r="V510" s="3210"/>
      <c r="W510" s="3201" t="s">
        <v>3439</v>
      </c>
    </row>
    <row r="511" spans="1:23" ht="26.25" customHeight="1" thickBot="1" x14ac:dyDescent="0.25">
      <c r="A511" s="3322"/>
      <c r="B511" s="3375"/>
      <c r="C511" s="3324"/>
      <c r="D511" s="3410"/>
      <c r="E511" s="3324"/>
      <c r="F511" s="3343"/>
      <c r="G511" s="3345"/>
      <c r="H511" s="3345"/>
      <c r="I511" s="3216" t="s">
        <v>1462</v>
      </c>
      <c r="J511" s="3411"/>
      <c r="K511" s="3206">
        <f>+L511+M511+N511+O511</f>
        <v>6240</v>
      </c>
      <c r="L511" s="3206">
        <v>1560</v>
      </c>
      <c r="M511" s="3206">
        <v>1560</v>
      </c>
      <c r="N511" s="3206">
        <v>1560</v>
      </c>
      <c r="O511" s="3206">
        <v>1560</v>
      </c>
      <c r="P511" s="3207">
        <v>18794.579999999998</v>
      </c>
      <c r="Q511" s="3219">
        <v>800</v>
      </c>
      <c r="R511" s="3219"/>
      <c r="S511" s="3207">
        <v>2800</v>
      </c>
      <c r="T511" s="3210"/>
      <c r="U511" s="3198">
        <f t="shared" si="115"/>
        <v>15194.579999999998</v>
      </c>
      <c r="V511" s="3210"/>
      <c r="W511" s="3201" t="s">
        <v>3439</v>
      </c>
    </row>
    <row r="512" spans="1:23" ht="17.25" thickBot="1" x14ac:dyDescent="0.25">
      <c r="A512" s="3322"/>
      <c r="B512" s="3375"/>
      <c r="C512" s="3324">
        <v>3044200</v>
      </c>
      <c r="D512" s="3410" t="s">
        <v>1463</v>
      </c>
      <c r="E512" s="3324">
        <v>5000123</v>
      </c>
      <c r="F512" s="3343" t="s">
        <v>1464</v>
      </c>
      <c r="G512" s="3345"/>
      <c r="H512" s="3345">
        <v>44200</v>
      </c>
      <c r="I512" s="3266" t="s">
        <v>3553</v>
      </c>
      <c r="J512" s="3411" t="s">
        <v>1303</v>
      </c>
      <c r="K512" s="3196">
        <f>+K513</f>
        <v>5236</v>
      </c>
      <c r="L512" s="3196">
        <f t="shared" ref="L512:Q512" si="124">+L513</f>
        <v>1309</v>
      </c>
      <c r="M512" s="3196">
        <f t="shared" si="124"/>
        <v>1309</v>
      </c>
      <c r="N512" s="3196">
        <f t="shared" si="124"/>
        <v>1309</v>
      </c>
      <c r="O512" s="3196">
        <f t="shared" si="124"/>
        <v>1309</v>
      </c>
      <c r="P512" s="3196">
        <f t="shared" si="124"/>
        <v>1499</v>
      </c>
      <c r="Q512" s="3196">
        <f t="shared" si="124"/>
        <v>800</v>
      </c>
      <c r="R512" s="3219"/>
      <c r="S512" s="3219"/>
      <c r="T512" s="3210"/>
      <c r="U512" s="3198">
        <f t="shared" si="115"/>
        <v>699</v>
      </c>
      <c r="V512" s="3210"/>
      <c r="W512" s="3201" t="s">
        <v>3439</v>
      </c>
    </row>
    <row r="513" spans="1:23" ht="33" customHeight="1" thickBot="1" x14ac:dyDescent="0.25">
      <c r="A513" s="3322"/>
      <c r="B513" s="3375"/>
      <c r="C513" s="3324"/>
      <c r="D513" s="3410"/>
      <c r="E513" s="3324"/>
      <c r="F513" s="3343"/>
      <c r="G513" s="3345"/>
      <c r="H513" s="3345"/>
      <c r="I513" s="3216" t="s">
        <v>3554</v>
      </c>
      <c r="J513" s="3411"/>
      <c r="K513" s="3206">
        <f>+L513+M513+N513+O513</f>
        <v>5236</v>
      </c>
      <c r="L513" s="3206">
        <v>1309</v>
      </c>
      <c r="M513" s="3206">
        <v>1309</v>
      </c>
      <c r="N513" s="3206">
        <v>1309</v>
      </c>
      <c r="O513" s="3206">
        <v>1309</v>
      </c>
      <c r="P513" s="3207">
        <v>1499</v>
      </c>
      <c r="Q513" s="3219">
        <v>800</v>
      </c>
      <c r="R513" s="3219"/>
      <c r="S513" s="3219"/>
      <c r="T513" s="3210"/>
      <c r="U513" s="3198">
        <f t="shared" si="115"/>
        <v>699</v>
      </c>
      <c r="V513" s="3210"/>
      <c r="W513" s="3201" t="s">
        <v>3439</v>
      </c>
    </row>
    <row r="514" spans="1:23" ht="17.25" thickBot="1" x14ac:dyDescent="0.25">
      <c r="A514" s="3322"/>
      <c r="B514" s="3375"/>
      <c r="C514" s="3324">
        <v>3044203</v>
      </c>
      <c r="D514" s="3410" t="s">
        <v>1477</v>
      </c>
      <c r="E514" s="3324">
        <v>5000126</v>
      </c>
      <c r="F514" s="3343" t="s">
        <v>1478</v>
      </c>
      <c r="G514" s="3345"/>
      <c r="H514" s="3345">
        <v>44203</v>
      </c>
      <c r="I514" s="3266" t="s">
        <v>3555</v>
      </c>
      <c r="J514" s="3411" t="s">
        <v>1303</v>
      </c>
      <c r="K514" s="3206">
        <f>+K515</f>
        <v>4840</v>
      </c>
      <c r="L514" s="3206">
        <f t="shared" ref="L514:Q514" si="125">+L515</f>
        <v>1210</v>
      </c>
      <c r="M514" s="3206">
        <f t="shared" si="125"/>
        <v>1210</v>
      </c>
      <c r="N514" s="3206">
        <f t="shared" si="125"/>
        <v>1210</v>
      </c>
      <c r="O514" s="3206">
        <f t="shared" si="125"/>
        <v>1210</v>
      </c>
      <c r="P514" s="3206">
        <f t="shared" si="125"/>
        <v>829.8</v>
      </c>
      <c r="Q514" s="3206">
        <f t="shared" si="125"/>
        <v>800</v>
      </c>
      <c r="R514" s="3219"/>
      <c r="S514" s="3219"/>
      <c r="T514" s="3210"/>
      <c r="U514" s="3198">
        <f t="shared" si="115"/>
        <v>29.799999999999955</v>
      </c>
      <c r="V514" s="3210"/>
      <c r="W514" s="3201" t="s">
        <v>3439</v>
      </c>
    </row>
    <row r="515" spans="1:23" ht="22.5" customHeight="1" thickBot="1" x14ac:dyDescent="0.25">
      <c r="A515" s="3322"/>
      <c r="B515" s="3375"/>
      <c r="C515" s="3324"/>
      <c r="D515" s="3410"/>
      <c r="E515" s="3324"/>
      <c r="F515" s="3343"/>
      <c r="G515" s="3345"/>
      <c r="H515" s="3345"/>
      <c r="I515" s="3216" t="s">
        <v>1480</v>
      </c>
      <c r="J515" s="3411"/>
      <c r="K515" s="3206">
        <f>+L515+M515+N515+O515</f>
        <v>4840</v>
      </c>
      <c r="L515" s="3206">
        <v>1210</v>
      </c>
      <c r="M515" s="3206">
        <v>1210</v>
      </c>
      <c r="N515" s="3206">
        <v>1210</v>
      </c>
      <c r="O515" s="3206">
        <v>1210</v>
      </c>
      <c r="P515" s="3207">
        <v>829.8</v>
      </c>
      <c r="Q515" s="3219">
        <v>800</v>
      </c>
      <c r="R515" s="3219"/>
      <c r="S515" s="3219"/>
      <c r="T515" s="3210"/>
      <c r="U515" s="3198">
        <f t="shared" si="115"/>
        <v>29.799999999999955</v>
      </c>
      <c r="V515" s="3210"/>
      <c r="W515" s="3201" t="s">
        <v>3439</v>
      </c>
    </row>
    <row r="516" spans="1:23" ht="17.25" thickBot="1" x14ac:dyDescent="0.25">
      <c r="A516" s="3322"/>
      <c r="B516" s="3375"/>
      <c r="C516" s="3324"/>
      <c r="D516" s="3238"/>
      <c r="E516" s="3324"/>
      <c r="F516" s="3363" t="s">
        <v>1482</v>
      </c>
      <c r="G516" s="3345"/>
      <c r="H516" s="3345">
        <v>44204</v>
      </c>
      <c r="I516" s="3266" t="s">
        <v>3556</v>
      </c>
      <c r="J516" s="3299" t="s">
        <v>1303</v>
      </c>
      <c r="K516" s="3206">
        <f>+L516+M516+N516+O516</f>
        <v>9156</v>
      </c>
      <c r="L516" s="3206">
        <f>+L517</f>
        <v>2289</v>
      </c>
      <c r="M516" s="3206">
        <f t="shared" ref="M516:O516" si="126">+M517</f>
        <v>2289</v>
      </c>
      <c r="N516" s="3206">
        <f t="shared" si="126"/>
        <v>2289</v>
      </c>
      <c r="O516" s="3206">
        <f t="shared" si="126"/>
        <v>2289</v>
      </c>
      <c r="P516" s="3207">
        <f>+P517</f>
        <v>5304.4</v>
      </c>
      <c r="Q516" s="3207">
        <f>+Q517</f>
        <v>800</v>
      </c>
      <c r="R516" s="3219"/>
      <c r="S516" s="3219"/>
      <c r="T516" s="3210"/>
      <c r="U516" s="3198">
        <f t="shared" si="115"/>
        <v>4504.3999999999996</v>
      </c>
      <c r="V516" s="3210"/>
      <c r="W516" s="3201" t="s">
        <v>3439</v>
      </c>
    </row>
    <row r="517" spans="1:23" ht="34.5" customHeight="1" thickBot="1" x14ac:dyDescent="0.25">
      <c r="A517" s="3322"/>
      <c r="B517" s="3375"/>
      <c r="C517" s="3324"/>
      <c r="D517" s="3238"/>
      <c r="E517" s="3324"/>
      <c r="F517" s="3363"/>
      <c r="G517" s="3345"/>
      <c r="H517" s="3345"/>
      <c r="I517" s="3216" t="s">
        <v>1480</v>
      </c>
      <c r="J517" s="3299"/>
      <c r="K517" s="3412">
        <v>9156</v>
      </c>
      <c r="L517" s="3206">
        <f>+K517/4</f>
        <v>2289</v>
      </c>
      <c r="M517" s="3206">
        <v>2289</v>
      </c>
      <c r="N517" s="3206">
        <v>2289</v>
      </c>
      <c r="O517" s="3206">
        <v>2289</v>
      </c>
      <c r="P517" s="3207">
        <v>5304.4</v>
      </c>
      <c r="Q517" s="3219">
        <v>800</v>
      </c>
      <c r="R517" s="3219"/>
      <c r="S517" s="3219"/>
      <c r="T517" s="3210"/>
      <c r="U517" s="3198">
        <f t="shared" si="115"/>
        <v>4504.3999999999996</v>
      </c>
      <c r="V517" s="3210"/>
      <c r="W517" s="3201" t="s">
        <v>3439</v>
      </c>
    </row>
    <row r="519" spans="1:23" x14ac:dyDescent="0.2">
      <c r="A519" s="3177" t="s">
        <v>0</v>
      </c>
      <c r="B519" s="3177"/>
      <c r="C519" s="3177"/>
      <c r="D519" s="3177"/>
      <c r="E519" s="3177"/>
      <c r="F519" s="3177"/>
      <c r="G519" s="3177"/>
      <c r="H519" s="3177"/>
      <c r="I519" s="3177"/>
      <c r="J519" s="3177"/>
      <c r="K519" s="3177"/>
      <c r="L519" s="3177"/>
      <c r="M519" s="3177"/>
      <c r="N519" s="3177"/>
      <c r="O519" s="3177"/>
      <c r="P519" s="3177"/>
      <c r="Q519" s="3177"/>
      <c r="R519" s="3177"/>
      <c r="S519" s="3177"/>
      <c r="T519" s="3177"/>
      <c r="U519" s="3177"/>
      <c r="V519" s="3177"/>
      <c r="W519" s="3177"/>
    </row>
    <row r="520" spans="1:23" x14ac:dyDescent="0.2">
      <c r="A520" s="3177" t="s">
        <v>244</v>
      </c>
      <c r="B520" s="3177"/>
      <c r="C520" s="3177"/>
      <c r="D520" s="3177"/>
      <c r="E520" s="3177"/>
      <c r="F520" s="3177"/>
      <c r="G520" s="3177"/>
      <c r="H520" s="3177"/>
      <c r="I520" s="3177"/>
      <c r="J520" s="3177"/>
      <c r="K520" s="3177"/>
      <c r="L520" s="3177"/>
      <c r="M520" s="3177"/>
      <c r="N520" s="3177"/>
      <c r="O520" s="3177"/>
      <c r="P520" s="3177"/>
      <c r="Q520" s="3177"/>
      <c r="R520" s="3177"/>
      <c r="S520" s="3177"/>
      <c r="T520" s="3177"/>
      <c r="U520" s="3177"/>
      <c r="V520" s="3177"/>
      <c r="W520" s="3177"/>
    </row>
    <row r="522" spans="1:23" x14ac:dyDescent="0.2">
      <c r="A522" s="3350" t="s">
        <v>3530</v>
      </c>
      <c r="B522" s="3350"/>
      <c r="C522" s="3351"/>
      <c r="D522" s="3352"/>
      <c r="E522" s="3353"/>
      <c r="F522" s="3351"/>
      <c r="G522" s="3350"/>
      <c r="H522" s="3350"/>
    </row>
    <row r="523" spans="1:23" x14ac:dyDescent="0.2">
      <c r="A523" s="3350" t="s">
        <v>1722</v>
      </c>
      <c r="B523" s="3350"/>
      <c r="C523" s="3351"/>
      <c r="D523" s="3352"/>
      <c r="E523" s="3353"/>
      <c r="F523" s="3351"/>
      <c r="G523" s="3350"/>
      <c r="H523" s="3350"/>
      <c r="I523" s="3350"/>
      <c r="J523" s="3350"/>
      <c r="K523" s="3354"/>
      <c r="L523" s="3354"/>
      <c r="M523" s="3354"/>
      <c r="N523" s="3354"/>
    </row>
    <row r="524" spans="1:23" ht="13.5" thickBot="1" x14ac:dyDescent="0.25"/>
    <row r="525" spans="1:23" ht="13.5" thickBot="1" x14ac:dyDescent="0.25">
      <c r="A525" s="3183" t="s">
        <v>4</v>
      </c>
      <c r="B525" s="3184" t="s">
        <v>247</v>
      </c>
      <c r="C525" s="3185" t="s">
        <v>5</v>
      </c>
      <c r="D525" s="3186" t="s">
        <v>6</v>
      </c>
      <c r="E525" s="3185" t="s">
        <v>7</v>
      </c>
      <c r="F525" s="3185" t="s">
        <v>248</v>
      </c>
      <c r="G525" s="3183" t="s">
        <v>2025</v>
      </c>
      <c r="H525" s="3183" t="s">
        <v>249</v>
      </c>
      <c r="I525" s="3183" t="s">
        <v>250</v>
      </c>
      <c r="J525" s="3183" t="s">
        <v>11</v>
      </c>
      <c r="K525" s="3187" t="s">
        <v>251</v>
      </c>
      <c r="L525" s="3187" t="s">
        <v>252</v>
      </c>
      <c r="M525" s="3187"/>
      <c r="N525" s="3187"/>
      <c r="O525" s="3187"/>
      <c r="P525" s="3183" t="s">
        <v>253</v>
      </c>
      <c r="Q525" s="3183"/>
      <c r="R525" s="3183"/>
      <c r="S525" s="3183"/>
      <c r="T525" s="3183"/>
      <c r="U525" s="3183"/>
      <c r="V525" s="3183" t="s">
        <v>15</v>
      </c>
      <c r="W525" s="3183" t="s">
        <v>16</v>
      </c>
    </row>
    <row r="526" spans="1:23" ht="17.25" thickBot="1" x14ac:dyDescent="0.25">
      <c r="A526" s="3183"/>
      <c r="B526" s="3184"/>
      <c r="C526" s="3185"/>
      <c r="D526" s="3186"/>
      <c r="E526" s="3185"/>
      <c r="F526" s="3185"/>
      <c r="G526" s="3183"/>
      <c r="H526" s="3183"/>
      <c r="I526" s="3183"/>
      <c r="J526" s="3183"/>
      <c r="K526" s="3187"/>
      <c r="L526" s="3187"/>
      <c r="M526" s="3187"/>
      <c r="N526" s="3187"/>
      <c r="O526" s="3187"/>
      <c r="P526" s="3188" t="s">
        <v>17</v>
      </c>
      <c r="Q526" s="3188" t="s">
        <v>18</v>
      </c>
      <c r="R526" s="3188" t="s">
        <v>19</v>
      </c>
      <c r="S526" s="3188" t="s">
        <v>254</v>
      </c>
      <c r="T526" s="3188" t="s">
        <v>21</v>
      </c>
      <c r="U526" s="3183" t="s">
        <v>255</v>
      </c>
      <c r="V526" s="3183"/>
      <c r="W526" s="3183"/>
    </row>
    <row r="527" spans="1:23" ht="42" thickBot="1" x14ac:dyDescent="0.25">
      <c r="A527" s="3183"/>
      <c r="B527" s="3184"/>
      <c r="C527" s="3185"/>
      <c r="D527" s="3186"/>
      <c r="E527" s="3185"/>
      <c r="F527" s="3185"/>
      <c r="G527" s="3183"/>
      <c r="H527" s="3183"/>
      <c r="I527" s="3183"/>
      <c r="J527" s="3183"/>
      <c r="K527" s="3187"/>
      <c r="L527" s="3189" t="s">
        <v>23</v>
      </c>
      <c r="M527" s="3189" t="s">
        <v>24</v>
      </c>
      <c r="N527" s="3189" t="s">
        <v>25</v>
      </c>
      <c r="O527" s="3189" t="s">
        <v>26</v>
      </c>
      <c r="P527" s="3188" t="s">
        <v>256</v>
      </c>
      <c r="Q527" s="3188" t="s">
        <v>742</v>
      </c>
      <c r="R527" s="3188" t="s">
        <v>258</v>
      </c>
      <c r="S527" s="3188" t="s">
        <v>259</v>
      </c>
      <c r="T527" s="3190" t="s">
        <v>260</v>
      </c>
      <c r="U527" s="3183"/>
      <c r="V527" s="3183"/>
      <c r="W527" s="3183"/>
    </row>
    <row r="528" spans="1:23" ht="20.25" customHeight="1" thickBot="1" x14ac:dyDescent="0.25">
      <c r="A528" s="3413" t="s">
        <v>1992</v>
      </c>
      <c r="B528" s="3413"/>
      <c r="C528" s="3413"/>
      <c r="D528" s="3413"/>
      <c r="E528" s="3413"/>
      <c r="F528" s="3413"/>
      <c r="G528" s="3413"/>
      <c r="H528" s="3413"/>
      <c r="I528" s="3413"/>
      <c r="J528" s="3413"/>
      <c r="K528" s="3413"/>
      <c r="L528" s="3413"/>
      <c r="M528" s="3413"/>
      <c r="N528" s="3413"/>
      <c r="O528" s="3220"/>
      <c r="P528" s="3219"/>
      <c r="Q528" s="3219"/>
      <c r="R528" s="3219"/>
      <c r="S528" s="3219"/>
      <c r="T528" s="3210"/>
      <c r="U528" s="3219"/>
      <c r="V528" s="3210"/>
      <c r="W528" s="3201" t="s">
        <v>3439</v>
      </c>
    </row>
    <row r="529" spans="1:23" ht="56.25" customHeight="1" thickBot="1" x14ac:dyDescent="0.25">
      <c r="A529" s="3212" t="s">
        <v>1496</v>
      </c>
      <c r="B529" s="3414" t="s">
        <v>1996</v>
      </c>
      <c r="C529" s="3415"/>
      <c r="D529" s="3415" t="s">
        <v>2243</v>
      </c>
      <c r="E529" s="3416">
        <v>5001580</v>
      </c>
      <c r="F529" s="3417" t="s">
        <v>2244</v>
      </c>
      <c r="G529" s="3418"/>
      <c r="H529" s="3419" t="s">
        <v>3352</v>
      </c>
      <c r="I529" s="3420" t="s">
        <v>2246</v>
      </c>
      <c r="J529" s="3421" t="s">
        <v>64</v>
      </c>
      <c r="K529" s="3220">
        <f>+L529+M529+O529+N529</f>
        <v>159</v>
      </c>
      <c r="L529" s="3220">
        <v>39</v>
      </c>
      <c r="M529" s="3220">
        <v>40</v>
      </c>
      <c r="N529" s="3220">
        <v>40</v>
      </c>
      <c r="O529" s="3220">
        <v>40</v>
      </c>
      <c r="P529" s="3207">
        <v>60835.009999999995</v>
      </c>
      <c r="Q529" s="3219">
        <v>16330</v>
      </c>
      <c r="R529" s="3219"/>
      <c r="S529" s="3207">
        <v>1000</v>
      </c>
      <c r="T529" s="3210"/>
      <c r="U529" s="3198">
        <f t="shared" ref="U529:U542" si="127">+P529-Q529-R529-S529-T529</f>
        <v>43505.009999999995</v>
      </c>
      <c r="V529" s="3210"/>
      <c r="W529" s="3201" t="s">
        <v>3439</v>
      </c>
    </row>
    <row r="530" spans="1:23" ht="46.5" customHeight="1" thickBot="1" x14ac:dyDescent="0.25">
      <c r="A530" s="3212"/>
      <c r="B530" s="3422"/>
      <c r="C530" s="3415"/>
      <c r="D530" s="3415"/>
      <c r="E530" s="3416">
        <v>5003301</v>
      </c>
      <c r="F530" s="3417" t="s">
        <v>2247</v>
      </c>
      <c r="G530" s="3418"/>
      <c r="H530" s="3419" t="s">
        <v>3353</v>
      </c>
      <c r="I530" s="3420" t="s">
        <v>2249</v>
      </c>
      <c r="J530" s="3421" t="s">
        <v>64</v>
      </c>
      <c r="K530" s="3220">
        <f>+L530+M530+O530+N530</f>
        <v>24</v>
      </c>
      <c r="L530" s="3220">
        <v>6</v>
      </c>
      <c r="M530" s="3220">
        <v>6</v>
      </c>
      <c r="N530" s="3220">
        <v>6</v>
      </c>
      <c r="O530" s="3220">
        <v>6</v>
      </c>
      <c r="P530" s="3219"/>
      <c r="Q530" s="3219">
        <v>11281</v>
      </c>
      <c r="R530" s="3219"/>
      <c r="S530" s="3219"/>
      <c r="T530" s="3210"/>
      <c r="U530" s="3198">
        <f t="shared" si="127"/>
        <v>-11281</v>
      </c>
      <c r="V530" s="3210"/>
      <c r="W530" s="3201" t="s">
        <v>3439</v>
      </c>
    </row>
    <row r="531" spans="1:23" ht="72.75" thickBot="1" x14ac:dyDescent="0.25">
      <c r="A531" s="3212"/>
      <c r="B531" s="3422"/>
      <c r="C531" s="3417">
        <v>3000450</v>
      </c>
      <c r="D531" s="3417" t="s">
        <v>1726</v>
      </c>
      <c r="E531" s="3416">
        <v>5004278</v>
      </c>
      <c r="F531" s="3417" t="s">
        <v>1727</v>
      </c>
      <c r="G531" s="3421"/>
      <c r="H531" s="3419" t="s">
        <v>3357</v>
      </c>
      <c r="I531" s="3421" t="s">
        <v>1727</v>
      </c>
      <c r="J531" s="3421" t="s">
        <v>1303</v>
      </c>
      <c r="K531" s="3220"/>
      <c r="L531" s="3220"/>
      <c r="M531" s="3220"/>
      <c r="N531" s="3220"/>
      <c r="O531" s="3220"/>
      <c r="P531" s="3219"/>
      <c r="Q531" s="3219">
        <v>28000</v>
      </c>
      <c r="R531" s="3219"/>
      <c r="S531" s="3219"/>
      <c r="T531" s="3210"/>
      <c r="U531" s="3198">
        <f t="shared" si="127"/>
        <v>-28000</v>
      </c>
      <c r="V531" s="3210"/>
      <c r="W531" s="3201" t="s">
        <v>3439</v>
      </c>
    </row>
    <row r="532" spans="1:23" ht="72.75" thickBot="1" x14ac:dyDescent="0.25">
      <c r="A532" s="3212"/>
      <c r="B532" s="3422"/>
      <c r="C532" s="3417">
        <v>3000450</v>
      </c>
      <c r="D532" s="3417" t="s">
        <v>1726</v>
      </c>
      <c r="E532" s="3416">
        <v>5004279</v>
      </c>
      <c r="F532" s="3417" t="s">
        <v>1728</v>
      </c>
      <c r="G532" s="3421"/>
      <c r="H532" s="3419" t="s">
        <v>3359</v>
      </c>
      <c r="I532" s="3421" t="s">
        <v>1728</v>
      </c>
      <c r="J532" s="3421" t="s">
        <v>1729</v>
      </c>
      <c r="K532" s="3220"/>
      <c r="L532" s="3220"/>
      <c r="M532" s="3220"/>
      <c r="N532" s="3220"/>
      <c r="O532" s="3220"/>
      <c r="P532" s="3219"/>
      <c r="Q532" s="3219">
        <v>12000</v>
      </c>
      <c r="R532" s="3219"/>
      <c r="S532" s="3219"/>
      <c r="T532" s="3210"/>
      <c r="U532" s="3198">
        <f t="shared" si="127"/>
        <v>-12000</v>
      </c>
      <c r="V532" s="3210"/>
      <c r="W532" s="3201" t="s">
        <v>3439</v>
      </c>
    </row>
    <row r="533" spans="1:23" ht="72.75" thickBot="1" x14ac:dyDescent="0.25">
      <c r="A533" s="3212"/>
      <c r="B533" s="3423"/>
      <c r="C533" s="3417">
        <v>3000450</v>
      </c>
      <c r="D533" s="3417" t="s">
        <v>1726</v>
      </c>
      <c r="E533" s="3416">
        <v>5004280</v>
      </c>
      <c r="F533" s="3417" t="s">
        <v>1730</v>
      </c>
      <c r="G533" s="3421"/>
      <c r="H533" s="3419" t="s">
        <v>3361</v>
      </c>
      <c r="I533" s="3421" t="s">
        <v>1730</v>
      </c>
      <c r="J533" s="3421" t="s">
        <v>1731</v>
      </c>
      <c r="K533" s="3220">
        <f t="shared" ref="K533:K539" si="128">+L533+M533+O533+N533</f>
        <v>234</v>
      </c>
      <c r="L533" s="3220">
        <v>58</v>
      </c>
      <c r="M533" s="3220">
        <v>58</v>
      </c>
      <c r="N533" s="3220">
        <v>59</v>
      </c>
      <c r="O533" s="3220">
        <v>59</v>
      </c>
      <c r="P533" s="3219"/>
      <c r="Q533" s="3219"/>
      <c r="R533" s="3219"/>
      <c r="S533" s="3219"/>
      <c r="T533" s="3210"/>
      <c r="U533" s="3198">
        <f t="shared" si="127"/>
        <v>0</v>
      </c>
      <c r="V533" s="3210"/>
      <c r="W533" s="3201" t="s">
        <v>3439</v>
      </c>
    </row>
    <row r="534" spans="1:23" ht="60.75" thickBot="1" x14ac:dyDescent="0.25">
      <c r="A534" s="3212" t="s">
        <v>1517</v>
      </c>
      <c r="B534" s="3424" t="s">
        <v>1996</v>
      </c>
      <c r="C534" s="3417">
        <v>3000564</v>
      </c>
      <c r="D534" s="3417" t="s">
        <v>1997</v>
      </c>
      <c r="E534" s="3416">
        <v>5003304</v>
      </c>
      <c r="F534" s="3417" t="s">
        <v>1998</v>
      </c>
      <c r="G534" s="3421"/>
      <c r="H534" s="3419" t="s">
        <v>3557</v>
      </c>
      <c r="I534" s="3421" t="s">
        <v>1998</v>
      </c>
      <c r="J534" s="3421" t="s">
        <v>1741</v>
      </c>
      <c r="K534" s="3220">
        <f t="shared" si="128"/>
        <v>30</v>
      </c>
      <c r="L534" s="3220">
        <v>7</v>
      </c>
      <c r="M534" s="3220">
        <v>7</v>
      </c>
      <c r="N534" s="3220">
        <v>8</v>
      </c>
      <c r="O534" s="3220">
        <v>8</v>
      </c>
      <c r="P534" s="3207">
        <v>196640.5</v>
      </c>
      <c r="Q534" s="3219">
        <v>37552</v>
      </c>
      <c r="R534" s="3219"/>
      <c r="S534" s="3219">
        <v>8000</v>
      </c>
      <c r="T534" s="3210"/>
      <c r="U534" s="3198">
        <f t="shared" si="127"/>
        <v>151088.5</v>
      </c>
      <c r="V534" s="3210"/>
      <c r="W534" s="3201" t="s">
        <v>3439</v>
      </c>
    </row>
    <row r="535" spans="1:23" ht="60.75" thickBot="1" x14ac:dyDescent="0.25">
      <c r="A535" s="3212"/>
      <c r="B535" s="3424"/>
      <c r="C535" s="3417">
        <v>3000564</v>
      </c>
      <c r="D535" s="3417" t="s">
        <v>1997</v>
      </c>
      <c r="E535" s="3416">
        <v>5003305</v>
      </c>
      <c r="F535" s="3417" t="s">
        <v>1735</v>
      </c>
      <c r="G535" s="3421"/>
      <c r="H535" s="3419" t="s">
        <v>3364</v>
      </c>
      <c r="I535" s="3420" t="s">
        <v>2251</v>
      </c>
      <c r="J535" s="3421" t="s">
        <v>293</v>
      </c>
      <c r="K535" s="3220">
        <f t="shared" si="128"/>
        <v>26</v>
      </c>
      <c r="L535" s="3220">
        <v>6</v>
      </c>
      <c r="M535" s="3220">
        <v>6</v>
      </c>
      <c r="N535" s="3220">
        <v>7</v>
      </c>
      <c r="O535" s="3220">
        <v>7</v>
      </c>
      <c r="P535" s="3219"/>
      <c r="Q535" s="3219">
        <v>11500</v>
      </c>
      <c r="R535" s="3219"/>
      <c r="S535" s="3219"/>
      <c r="T535" s="3210"/>
      <c r="U535" s="3198">
        <f t="shared" si="127"/>
        <v>-11500</v>
      </c>
      <c r="V535" s="3210"/>
      <c r="W535" s="3201" t="s">
        <v>3439</v>
      </c>
    </row>
    <row r="536" spans="1:23" ht="60.75" thickBot="1" x14ac:dyDescent="0.25">
      <c r="A536" s="3212"/>
      <c r="B536" s="3424"/>
      <c r="C536" s="3417">
        <v>3000564</v>
      </c>
      <c r="D536" s="3417" t="s">
        <v>1997</v>
      </c>
      <c r="E536" s="3416">
        <v>5003306</v>
      </c>
      <c r="F536" s="3417" t="s">
        <v>1736</v>
      </c>
      <c r="G536" s="3421"/>
      <c r="H536" s="3419" t="s">
        <v>3365</v>
      </c>
      <c r="I536" s="3420" t="s">
        <v>2253</v>
      </c>
      <c r="J536" s="3421" t="s">
        <v>293</v>
      </c>
      <c r="K536" s="3220">
        <f t="shared" si="128"/>
        <v>40</v>
      </c>
      <c r="L536" s="3220">
        <v>10</v>
      </c>
      <c r="M536" s="3220">
        <v>10</v>
      </c>
      <c r="N536" s="3220">
        <v>10</v>
      </c>
      <c r="O536" s="3220">
        <v>10</v>
      </c>
      <c r="P536" s="3207">
        <v>195860</v>
      </c>
      <c r="Q536" s="3219">
        <v>32780</v>
      </c>
      <c r="R536" s="3219"/>
      <c r="S536" s="3207">
        <v>5000</v>
      </c>
      <c r="T536" s="3210"/>
      <c r="U536" s="3198">
        <f t="shared" si="127"/>
        <v>158080</v>
      </c>
      <c r="V536" s="3210"/>
      <c r="W536" s="3201" t="s">
        <v>3439</v>
      </c>
    </row>
    <row r="537" spans="1:23" ht="36.75" thickBot="1" x14ac:dyDescent="0.25">
      <c r="A537" s="3212"/>
      <c r="B537" s="3424"/>
      <c r="C537" s="3417">
        <v>3000565</v>
      </c>
      <c r="D537" s="3417" t="s">
        <v>1737</v>
      </c>
      <c r="E537" s="3416">
        <v>5001576</v>
      </c>
      <c r="F537" s="3417" t="s">
        <v>2000</v>
      </c>
      <c r="G537" s="3421"/>
      <c r="H537" s="3419" t="s">
        <v>3368</v>
      </c>
      <c r="I537" s="3421" t="s">
        <v>2000</v>
      </c>
      <c r="J537" s="3421" t="s">
        <v>1741</v>
      </c>
      <c r="K537" s="3220">
        <f t="shared" si="128"/>
        <v>25</v>
      </c>
      <c r="L537" s="3220">
        <v>6</v>
      </c>
      <c r="M537" s="3220">
        <v>6</v>
      </c>
      <c r="N537" s="3220">
        <v>6</v>
      </c>
      <c r="O537" s="3220">
        <v>7</v>
      </c>
      <c r="P537" s="3219"/>
      <c r="Q537" s="3219">
        <v>11430</v>
      </c>
      <c r="R537" s="3219"/>
      <c r="S537" s="3219"/>
      <c r="T537" s="3210"/>
      <c r="U537" s="3198">
        <f t="shared" si="127"/>
        <v>-11430</v>
      </c>
      <c r="V537" s="3210"/>
      <c r="W537" s="3201" t="s">
        <v>3439</v>
      </c>
    </row>
    <row r="538" spans="1:23" ht="36.75" thickBot="1" x14ac:dyDescent="0.25">
      <c r="A538" s="3212"/>
      <c r="B538" s="3424"/>
      <c r="C538" s="3417">
        <v>3000565</v>
      </c>
      <c r="D538" s="3417" t="s">
        <v>1737</v>
      </c>
      <c r="E538" s="3416">
        <v>5003299</v>
      </c>
      <c r="F538" s="3417" t="s">
        <v>1740</v>
      </c>
      <c r="G538" s="3421"/>
      <c r="H538" s="3419" t="s">
        <v>3371</v>
      </c>
      <c r="I538" s="3421" t="s">
        <v>1740</v>
      </c>
      <c r="J538" s="3421" t="s">
        <v>2004</v>
      </c>
      <c r="K538" s="3220">
        <f t="shared" si="128"/>
        <v>22</v>
      </c>
      <c r="L538" s="3220">
        <v>5</v>
      </c>
      <c r="M538" s="3220">
        <v>5</v>
      </c>
      <c r="N538" s="3220">
        <v>6</v>
      </c>
      <c r="O538" s="3220">
        <v>6</v>
      </c>
      <c r="P538" s="3219"/>
      <c r="Q538" s="3219">
        <v>14680</v>
      </c>
      <c r="R538" s="3219"/>
      <c r="S538" s="3219"/>
      <c r="T538" s="3210"/>
      <c r="U538" s="3198">
        <f t="shared" si="127"/>
        <v>-14680</v>
      </c>
      <c r="V538" s="3210"/>
      <c r="W538" s="3201" t="s">
        <v>3439</v>
      </c>
    </row>
    <row r="539" spans="1:23" ht="36.75" thickBot="1" x14ac:dyDescent="0.25">
      <c r="A539" s="3212"/>
      <c r="B539" s="3424"/>
      <c r="C539" s="3417">
        <v>3000565</v>
      </c>
      <c r="D539" s="3417" t="s">
        <v>1737</v>
      </c>
      <c r="E539" s="3416">
        <v>5004475</v>
      </c>
      <c r="F539" s="3417" t="s">
        <v>1742</v>
      </c>
      <c r="G539" s="3421"/>
      <c r="H539" s="3419" t="s">
        <v>3372</v>
      </c>
      <c r="I539" s="3421" t="s">
        <v>1742</v>
      </c>
      <c r="J539" s="3421" t="s">
        <v>1741</v>
      </c>
      <c r="K539" s="3220">
        <f t="shared" si="128"/>
        <v>24</v>
      </c>
      <c r="L539" s="3220">
        <v>6</v>
      </c>
      <c r="M539" s="3220">
        <v>6</v>
      </c>
      <c r="N539" s="3220">
        <v>6</v>
      </c>
      <c r="O539" s="3220">
        <v>6</v>
      </c>
      <c r="P539" s="3207">
        <v>4080</v>
      </c>
      <c r="Q539" s="3219">
        <v>35060</v>
      </c>
      <c r="R539" s="3219"/>
      <c r="S539" s="3219"/>
      <c r="T539" s="3210"/>
      <c r="U539" s="3198">
        <f t="shared" si="127"/>
        <v>-30980</v>
      </c>
      <c r="V539" s="3210"/>
      <c r="W539" s="3201" t="s">
        <v>3439</v>
      </c>
    </row>
    <row r="540" spans="1:23" ht="48.75" thickBot="1" x14ac:dyDescent="0.25">
      <c r="A540" s="3212"/>
      <c r="B540" s="3424"/>
      <c r="C540" s="3417">
        <v>3000628</v>
      </c>
      <c r="D540" s="3417" t="s">
        <v>2006</v>
      </c>
      <c r="E540" s="3416">
        <v>5003303</v>
      </c>
      <c r="F540" s="3417" t="s">
        <v>1745</v>
      </c>
      <c r="G540" s="3421"/>
      <c r="H540" s="3419" t="s">
        <v>3376</v>
      </c>
      <c r="I540" s="3421" t="s">
        <v>1745</v>
      </c>
      <c r="J540" s="3421" t="s">
        <v>2007</v>
      </c>
      <c r="K540" s="3220"/>
      <c r="L540" s="3220"/>
      <c r="M540" s="3220"/>
      <c r="N540" s="3220"/>
      <c r="O540" s="3220"/>
      <c r="P540" s="3219"/>
      <c r="Q540" s="3219">
        <v>3330</v>
      </c>
      <c r="R540" s="3219"/>
      <c r="S540" s="3219"/>
      <c r="T540" s="3210"/>
      <c r="U540" s="3198">
        <f t="shared" si="127"/>
        <v>-3330</v>
      </c>
      <c r="V540" s="3210"/>
      <c r="W540" s="3201" t="s">
        <v>3439</v>
      </c>
    </row>
    <row r="541" spans="1:23" ht="48.75" thickBot="1" x14ac:dyDescent="0.25">
      <c r="A541" s="3212"/>
      <c r="B541" s="3424"/>
      <c r="C541" s="3417">
        <v>3000628</v>
      </c>
      <c r="D541" s="3417" t="s">
        <v>2006</v>
      </c>
      <c r="E541" s="3416">
        <v>5004277</v>
      </c>
      <c r="F541" s="3417" t="s">
        <v>1748</v>
      </c>
      <c r="G541" s="3421"/>
      <c r="H541" s="3419" t="s">
        <v>3377</v>
      </c>
      <c r="I541" s="3421" t="s">
        <v>1748</v>
      </c>
      <c r="J541" s="3421" t="s">
        <v>1729</v>
      </c>
      <c r="K541" s="3220"/>
      <c r="L541" s="3220"/>
      <c r="M541" s="3220"/>
      <c r="N541" s="3220"/>
      <c r="O541" s="3220"/>
      <c r="P541" s="3219"/>
      <c r="Q541" s="3219">
        <v>14672</v>
      </c>
      <c r="R541" s="3219"/>
      <c r="S541" s="3219"/>
      <c r="T541" s="3210"/>
      <c r="U541" s="3198">
        <f t="shared" si="127"/>
        <v>-14672</v>
      </c>
      <c r="V541" s="3210"/>
      <c r="W541" s="3201" t="s">
        <v>3439</v>
      </c>
    </row>
    <row r="542" spans="1:23" ht="48.75" thickBot="1" x14ac:dyDescent="0.25">
      <c r="A542" s="3212"/>
      <c r="B542" s="3424"/>
      <c r="C542" s="3425">
        <v>3000628</v>
      </c>
      <c r="D542" s="3425" t="s">
        <v>2006</v>
      </c>
      <c r="E542" s="3426">
        <v>5004473</v>
      </c>
      <c r="F542" s="3425" t="s">
        <v>1750</v>
      </c>
      <c r="G542" s="3427"/>
      <c r="H542" s="3428" t="s">
        <v>3378</v>
      </c>
      <c r="I542" s="3427" t="s">
        <v>1750</v>
      </c>
      <c r="J542" s="3429" t="s">
        <v>1729</v>
      </c>
      <c r="K542" s="3220">
        <f>+L542+M542+O542+N542</f>
        <v>9</v>
      </c>
      <c r="L542" s="3220">
        <v>2</v>
      </c>
      <c r="M542" s="3220">
        <v>2</v>
      </c>
      <c r="N542" s="3220">
        <v>2</v>
      </c>
      <c r="O542" s="3220">
        <v>3</v>
      </c>
      <c r="P542" s="3219"/>
      <c r="Q542" s="3219">
        <v>22420</v>
      </c>
      <c r="R542" s="3219"/>
      <c r="S542" s="3219"/>
      <c r="T542" s="3210"/>
      <c r="U542" s="3198">
        <f t="shared" si="127"/>
        <v>-22420</v>
      </c>
      <c r="V542" s="3210"/>
      <c r="W542" s="3201" t="s">
        <v>3439</v>
      </c>
    </row>
    <row r="545" spans="1:23" x14ac:dyDescent="0.2">
      <c r="A545" s="3177" t="s">
        <v>0</v>
      </c>
      <c r="B545" s="3177"/>
      <c r="C545" s="3177"/>
      <c r="D545" s="3177"/>
      <c r="E545" s="3177"/>
      <c r="F545" s="3177"/>
      <c r="G545" s="3177"/>
      <c r="H545" s="3177"/>
      <c r="I545" s="3177"/>
      <c r="J545" s="3177"/>
      <c r="K545" s="3177"/>
      <c r="L545" s="3177"/>
      <c r="M545" s="3177"/>
      <c r="N545" s="3177"/>
      <c r="O545" s="3177"/>
      <c r="P545" s="3177"/>
      <c r="Q545" s="3177"/>
      <c r="R545" s="3177"/>
      <c r="S545" s="3177"/>
      <c r="T545" s="3177"/>
      <c r="U545" s="3177"/>
      <c r="V545" s="3177"/>
      <c r="W545" s="3177"/>
    </row>
    <row r="546" spans="1:23" x14ac:dyDescent="0.2">
      <c r="A546" s="3177" t="s">
        <v>244</v>
      </c>
      <c r="B546" s="3177"/>
      <c r="C546" s="3177"/>
      <c r="D546" s="3177"/>
      <c r="E546" s="3177"/>
      <c r="F546" s="3177"/>
      <c r="G546" s="3177"/>
      <c r="H546" s="3177"/>
      <c r="I546" s="3177"/>
      <c r="J546" s="3177"/>
      <c r="K546" s="3177"/>
      <c r="L546" s="3177"/>
      <c r="M546" s="3177"/>
      <c r="N546" s="3177"/>
      <c r="O546" s="3177"/>
      <c r="P546" s="3177"/>
      <c r="Q546" s="3177"/>
      <c r="R546" s="3177"/>
      <c r="S546" s="3177"/>
      <c r="T546" s="3177"/>
      <c r="U546" s="3177"/>
      <c r="V546" s="3177"/>
      <c r="W546" s="3177"/>
    </row>
    <row r="547" spans="1:23" x14ac:dyDescent="0.2">
      <c r="B547" s="3350" t="s">
        <v>3530</v>
      </c>
      <c r="C547" s="3430"/>
      <c r="D547" s="3352"/>
      <c r="F547" s="3351"/>
      <c r="G547" s="3350"/>
      <c r="H547" s="3350"/>
    </row>
    <row r="548" spans="1:23" x14ac:dyDescent="0.2">
      <c r="B548" s="3350" t="s">
        <v>3558</v>
      </c>
      <c r="C548" s="3351"/>
      <c r="D548" s="3352"/>
      <c r="F548" s="3351"/>
      <c r="G548" s="3350"/>
      <c r="H548" s="3350"/>
    </row>
    <row r="549" spans="1:23" ht="13.5" thickBot="1" x14ac:dyDescent="0.25"/>
    <row r="550" spans="1:23" ht="13.5" thickBot="1" x14ac:dyDescent="0.25">
      <c r="A550" s="3183" t="s">
        <v>4</v>
      </c>
      <c r="B550" s="3184" t="s">
        <v>247</v>
      </c>
      <c r="C550" s="3185" t="s">
        <v>5</v>
      </c>
      <c r="D550" s="3186" t="s">
        <v>6</v>
      </c>
      <c r="E550" s="3185" t="s">
        <v>7</v>
      </c>
      <c r="F550" s="3185" t="s">
        <v>248</v>
      </c>
      <c r="G550" s="3183" t="s">
        <v>2025</v>
      </c>
      <c r="H550" s="3183" t="s">
        <v>249</v>
      </c>
      <c r="I550" s="3183" t="s">
        <v>250</v>
      </c>
      <c r="J550" s="3183" t="s">
        <v>11</v>
      </c>
      <c r="K550" s="3187" t="s">
        <v>251</v>
      </c>
      <c r="L550" s="3187" t="s">
        <v>252</v>
      </c>
      <c r="M550" s="3187"/>
      <c r="N550" s="3187"/>
      <c r="O550" s="3187"/>
      <c r="P550" s="3183" t="s">
        <v>253</v>
      </c>
      <c r="Q550" s="3183"/>
      <c r="R550" s="3183"/>
      <c r="S550" s="3183"/>
      <c r="T550" s="3183"/>
      <c r="U550" s="3183"/>
      <c r="V550" s="3183" t="s">
        <v>15</v>
      </c>
      <c r="W550" s="3183" t="s">
        <v>16</v>
      </c>
    </row>
    <row r="551" spans="1:23" ht="17.25" thickBot="1" x14ac:dyDescent="0.25">
      <c r="A551" s="3183"/>
      <c r="B551" s="3184"/>
      <c r="C551" s="3185"/>
      <c r="D551" s="3186"/>
      <c r="E551" s="3185"/>
      <c r="F551" s="3185"/>
      <c r="G551" s="3183"/>
      <c r="H551" s="3183"/>
      <c r="I551" s="3183"/>
      <c r="J551" s="3183"/>
      <c r="K551" s="3187"/>
      <c r="L551" s="3187"/>
      <c r="M551" s="3187"/>
      <c r="N551" s="3187"/>
      <c r="O551" s="3187"/>
      <c r="P551" s="3188" t="s">
        <v>17</v>
      </c>
      <c r="Q551" s="3188" t="s">
        <v>18</v>
      </c>
      <c r="R551" s="3188" t="s">
        <v>19</v>
      </c>
      <c r="S551" s="3188" t="s">
        <v>254</v>
      </c>
      <c r="T551" s="3188" t="s">
        <v>21</v>
      </c>
      <c r="U551" s="3183" t="s">
        <v>255</v>
      </c>
      <c r="V551" s="3183"/>
      <c r="W551" s="3183"/>
    </row>
    <row r="552" spans="1:23" ht="42" thickBot="1" x14ac:dyDescent="0.25">
      <c r="A552" s="3183"/>
      <c r="B552" s="3184"/>
      <c r="C552" s="3185"/>
      <c r="D552" s="3186"/>
      <c r="E552" s="3185"/>
      <c r="F552" s="3185"/>
      <c r="G552" s="3183"/>
      <c r="H552" s="3183"/>
      <c r="I552" s="3183"/>
      <c r="J552" s="3183"/>
      <c r="K552" s="3187"/>
      <c r="L552" s="3189" t="s">
        <v>23</v>
      </c>
      <c r="M552" s="3189" t="s">
        <v>24</v>
      </c>
      <c r="N552" s="3189" t="s">
        <v>25</v>
      </c>
      <c r="O552" s="3189" t="s">
        <v>26</v>
      </c>
      <c r="P552" s="3188" t="s">
        <v>256</v>
      </c>
      <c r="Q552" s="3188" t="s">
        <v>742</v>
      </c>
      <c r="R552" s="3188" t="s">
        <v>258</v>
      </c>
      <c r="S552" s="3188" t="s">
        <v>259</v>
      </c>
      <c r="T552" s="3190" t="s">
        <v>260</v>
      </c>
      <c r="U552" s="3183"/>
      <c r="V552" s="3183"/>
      <c r="W552" s="3183"/>
    </row>
    <row r="553" spans="1:23" ht="21" customHeight="1" thickBot="1" x14ac:dyDescent="0.25">
      <c r="A553" s="3431" t="s">
        <v>1663</v>
      </c>
      <c r="B553" s="3431"/>
      <c r="C553" s="3431"/>
      <c r="D553" s="3431"/>
      <c r="E553" s="3431"/>
      <c r="F553" s="3431"/>
      <c r="G553" s="3431"/>
      <c r="H553" s="3431"/>
      <c r="I553" s="3431"/>
      <c r="J553" s="3431"/>
      <c r="K553" s="3431"/>
      <c r="L553" s="3431"/>
      <c r="M553" s="3431"/>
      <c r="N553" s="3431"/>
      <c r="O553" s="3220"/>
      <c r="P553" s="3219"/>
      <c r="Q553" s="3219"/>
      <c r="R553" s="3219"/>
      <c r="S553" s="3219"/>
      <c r="T553" s="3210"/>
      <c r="U553" s="3219"/>
      <c r="V553" s="3210"/>
      <c r="W553" s="3201" t="s">
        <v>3439</v>
      </c>
    </row>
    <row r="554" spans="1:23" ht="42" customHeight="1" thickBot="1" x14ac:dyDescent="0.25">
      <c r="A554" s="3212" t="s">
        <v>1664</v>
      </c>
      <c r="B554" s="3225" t="s">
        <v>1581</v>
      </c>
      <c r="C554" s="3417">
        <v>3000001</v>
      </c>
      <c r="D554" s="3417" t="s">
        <v>35</v>
      </c>
      <c r="E554" s="3416">
        <v>5002826</v>
      </c>
      <c r="F554" s="3417" t="s">
        <v>1665</v>
      </c>
      <c r="G554" s="3421"/>
      <c r="H554" s="3419" t="s">
        <v>3559</v>
      </c>
      <c r="I554" s="3420" t="s">
        <v>1667</v>
      </c>
      <c r="J554" s="3432" t="s">
        <v>37</v>
      </c>
      <c r="K554" s="3220">
        <f>+L554+M554+N554+O554</f>
        <v>22</v>
      </c>
      <c r="L554" s="3220">
        <v>5</v>
      </c>
      <c r="M554" s="3220">
        <v>5</v>
      </c>
      <c r="N554" s="3220">
        <v>6</v>
      </c>
      <c r="O554" s="3220">
        <v>6</v>
      </c>
      <c r="P554" s="3207">
        <v>4056</v>
      </c>
      <c r="Q554" s="3219">
        <v>1280</v>
      </c>
      <c r="R554" s="3219"/>
      <c r="S554" s="3207">
        <v>5000</v>
      </c>
      <c r="T554" s="3210"/>
      <c r="U554" s="3198">
        <f t="shared" ref="U554:U560" si="129">+P554-Q554-R554-S554-T554</f>
        <v>-2224</v>
      </c>
      <c r="V554" s="3210"/>
      <c r="W554" s="3201" t="s">
        <v>3439</v>
      </c>
    </row>
    <row r="555" spans="1:23" ht="68.25" customHeight="1" thickBot="1" x14ac:dyDescent="0.25">
      <c r="A555" s="3212"/>
      <c r="B555" s="3225"/>
      <c r="C555" s="3417">
        <v>3000001</v>
      </c>
      <c r="D555" s="3417" t="s">
        <v>35</v>
      </c>
      <c r="E555" s="3416">
        <v>5002829</v>
      </c>
      <c r="F555" s="3417" t="s">
        <v>1675</v>
      </c>
      <c r="G555" s="3421"/>
      <c r="H555" s="3419" t="s">
        <v>3381</v>
      </c>
      <c r="I555" s="3421" t="s">
        <v>1675</v>
      </c>
      <c r="J555" s="3432" t="s">
        <v>50</v>
      </c>
      <c r="K555" s="3220">
        <v>0</v>
      </c>
      <c r="L555" s="3220"/>
      <c r="M555" s="3220"/>
      <c r="N555" s="3220"/>
      <c r="O555" s="3220"/>
      <c r="P555" s="3219"/>
      <c r="Q555" s="3219">
        <v>1300</v>
      </c>
      <c r="R555" s="3219"/>
      <c r="S555" s="3219"/>
      <c r="T555" s="3210"/>
      <c r="U555" s="3198">
        <f t="shared" si="129"/>
        <v>-1300</v>
      </c>
      <c r="V555" s="3210"/>
      <c r="W555" s="3201" t="s">
        <v>3439</v>
      </c>
    </row>
    <row r="556" spans="1:23" ht="42.75" customHeight="1" thickBot="1" x14ac:dyDescent="0.25">
      <c r="A556" s="3212"/>
      <c r="B556" s="3424"/>
      <c r="C556" s="3417">
        <v>3000281</v>
      </c>
      <c r="D556" s="3417" t="s">
        <v>3560</v>
      </c>
      <c r="E556" s="3416">
        <v>5002793</v>
      </c>
      <c r="F556" s="3417" t="s">
        <v>3561</v>
      </c>
      <c r="G556" s="3421"/>
      <c r="H556" s="3419">
        <v>76113</v>
      </c>
      <c r="I556" s="3420" t="s">
        <v>1709</v>
      </c>
      <c r="J556" s="3432" t="s">
        <v>293</v>
      </c>
      <c r="K556" s="3220"/>
      <c r="L556" s="3220"/>
      <c r="M556" s="3220"/>
      <c r="N556" s="3220"/>
      <c r="O556" s="3220"/>
      <c r="P556" s="3219"/>
      <c r="Q556" s="3220">
        <v>1300</v>
      </c>
      <c r="R556" s="3219"/>
      <c r="S556" s="3219"/>
      <c r="T556" s="3210"/>
      <c r="U556" s="3198">
        <f t="shared" si="129"/>
        <v>-1300</v>
      </c>
      <c r="V556" s="3210"/>
      <c r="W556" s="3201" t="s">
        <v>3439</v>
      </c>
    </row>
    <row r="557" spans="1:23" ht="45.75" customHeight="1" thickBot="1" x14ac:dyDescent="0.25">
      <c r="A557" s="3212"/>
      <c r="B557" s="3424"/>
      <c r="C557" s="3417">
        <v>3000281</v>
      </c>
      <c r="D557" s="3417" t="s">
        <v>3560</v>
      </c>
      <c r="E557" s="3416">
        <v>5002794</v>
      </c>
      <c r="F557" s="3417" t="s">
        <v>3562</v>
      </c>
      <c r="G557" s="3421"/>
      <c r="H557" s="3419">
        <v>76114</v>
      </c>
      <c r="I557" s="3420" t="s">
        <v>1713</v>
      </c>
      <c r="J557" s="3432" t="s">
        <v>293</v>
      </c>
      <c r="K557" s="3220">
        <f>+L557+M557+N557+O557</f>
        <v>110</v>
      </c>
      <c r="L557" s="3220">
        <v>27</v>
      </c>
      <c r="M557" s="3220">
        <v>27</v>
      </c>
      <c r="N557" s="3220">
        <v>28</v>
      </c>
      <c r="O557" s="3220">
        <v>28</v>
      </c>
      <c r="P557" s="3207">
        <v>268934</v>
      </c>
      <c r="Q557" s="3219"/>
      <c r="R557" s="3219"/>
      <c r="S557" s="3207">
        <v>5000</v>
      </c>
      <c r="T557" s="3210"/>
      <c r="U557" s="3198">
        <f t="shared" si="129"/>
        <v>263934</v>
      </c>
      <c r="V557" s="3210"/>
      <c r="W557" s="3201" t="s">
        <v>3439</v>
      </c>
    </row>
    <row r="558" spans="1:23" ht="50.25" customHeight="1" thickBot="1" x14ac:dyDescent="0.25">
      <c r="A558" s="3212"/>
      <c r="B558" s="3424"/>
      <c r="C558" s="3433">
        <v>3000285</v>
      </c>
      <c r="D558" s="3433" t="s">
        <v>1688</v>
      </c>
      <c r="E558" s="3434">
        <v>5002798</v>
      </c>
      <c r="F558" s="3433" t="s">
        <v>3563</v>
      </c>
      <c r="G558" s="3429"/>
      <c r="H558" s="3428">
        <v>76118</v>
      </c>
      <c r="I558" s="3435" t="s">
        <v>3563</v>
      </c>
      <c r="J558" s="3436" t="s">
        <v>3388</v>
      </c>
      <c r="K558" s="3220"/>
      <c r="L558" s="3220"/>
      <c r="M558" s="3220"/>
      <c r="N558" s="3220"/>
      <c r="O558" s="3220"/>
      <c r="P558" s="3219"/>
      <c r="Q558" s="3220">
        <v>1000</v>
      </c>
      <c r="R558" s="3219"/>
      <c r="S558" s="3219"/>
      <c r="T558" s="3210"/>
      <c r="U558" s="3198">
        <f t="shared" si="129"/>
        <v>-1000</v>
      </c>
      <c r="V558" s="3210"/>
      <c r="W558" s="3201" t="s">
        <v>3439</v>
      </c>
    </row>
    <row r="559" spans="1:23" ht="47.25" customHeight="1" thickBot="1" x14ac:dyDescent="0.25">
      <c r="A559" s="3212"/>
      <c r="B559" s="3424"/>
      <c r="C559" s="3433">
        <v>3000285</v>
      </c>
      <c r="D559" s="3433" t="s">
        <v>1688</v>
      </c>
      <c r="E559" s="3434">
        <v>5002799</v>
      </c>
      <c r="F559" s="3433" t="s">
        <v>3564</v>
      </c>
      <c r="G559" s="3429"/>
      <c r="H559" s="3428">
        <v>76119</v>
      </c>
      <c r="I559" s="3435" t="s">
        <v>3565</v>
      </c>
      <c r="J559" s="3436" t="s">
        <v>3388</v>
      </c>
      <c r="K559" s="3220"/>
      <c r="L559" s="3220"/>
      <c r="M559" s="3220"/>
      <c r="N559" s="3220"/>
      <c r="O559" s="3220"/>
      <c r="P559" s="3219"/>
      <c r="Q559" s="3220">
        <v>4400</v>
      </c>
      <c r="R559" s="3219"/>
      <c r="S559" s="3219"/>
      <c r="T559" s="3210"/>
      <c r="U559" s="3198">
        <f t="shared" si="129"/>
        <v>-4400</v>
      </c>
      <c r="V559" s="3210"/>
      <c r="W559" s="3201" t="s">
        <v>3439</v>
      </c>
    </row>
    <row r="560" spans="1:23" ht="36.75" thickBot="1" x14ac:dyDescent="0.25">
      <c r="A560" s="3212"/>
      <c r="B560" s="3424"/>
      <c r="C560" s="3433">
        <v>3000286</v>
      </c>
      <c r="D560" s="3433" t="s">
        <v>3566</v>
      </c>
      <c r="E560" s="3434">
        <v>5002800</v>
      </c>
      <c r="F560" s="3433" t="s">
        <v>3567</v>
      </c>
      <c r="G560" s="3429"/>
      <c r="H560" s="3428">
        <v>76120</v>
      </c>
      <c r="I560" s="3435" t="s">
        <v>3568</v>
      </c>
      <c r="J560" s="3436" t="s">
        <v>3388</v>
      </c>
      <c r="K560" s="3220">
        <f>+L560+M560+N560+O560</f>
        <v>520</v>
      </c>
      <c r="L560" s="3220">
        <v>130</v>
      </c>
      <c r="M560" s="3220">
        <v>130</v>
      </c>
      <c r="N560" s="3220">
        <v>130</v>
      </c>
      <c r="O560" s="3220">
        <v>130</v>
      </c>
      <c r="P560" s="3258">
        <v>2616202.1</v>
      </c>
      <c r="Q560" s="3219">
        <v>4400</v>
      </c>
      <c r="R560" s="3219"/>
      <c r="S560" s="3207">
        <v>5000</v>
      </c>
      <c r="T560" s="3210"/>
      <c r="U560" s="3198">
        <f t="shared" si="129"/>
        <v>2606802.1</v>
      </c>
      <c r="V560" s="3210"/>
      <c r="W560" s="3201" t="s">
        <v>3439</v>
      </c>
    </row>
    <row r="563" spans="1:23" x14ac:dyDescent="0.2">
      <c r="A563" s="3177" t="s">
        <v>0</v>
      </c>
      <c r="B563" s="3177"/>
      <c r="C563" s="3177"/>
      <c r="D563" s="3177"/>
      <c r="E563" s="3177"/>
      <c r="F563" s="3177"/>
      <c r="G563" s="3177"/>
      <c r="H563" s="3177"/>
      <c r="I563" s="3177"/>
      <c r="J563" s="3177"/>
      <c r="K563" s="3177"/>
      <c r="L563" s="3177"/>
      <c r="M563" s="3177"/>
      <c r="N563" s="3177"/>
      <c r="O563" s="3177"/>
      <c r="P563" s="3177"/>
      <c r="Q563" s="3177"/>
      <c r="R563" s="3177"/>
      <c r="S563" s="3177"/>
      <c r="T563" s="3177"/>
      <c r="U563" s="3177"/>
      <c r="V563" s="3177"/>
      <c r="W563" s="3177"/>
    </row>
    <row r="564" spans="1:23" x14ac:dyDescent="0.2">
      <c r="A564" s="3177" t="s">
        <v>244</v>
      </c>
      <c r="B564" s="3177"/>
      <c r="C564" s="3177"/>
      <c r="D564" s="3177"/>
      <c r="E564" s="3177"/>
      <c r="F564" s="3177"/>
      <c r="G564" s="3177"/>
      <c r="H564" s="3177"/>
      <c r="I564" s="3177"/>
      <c r="J564" s="3177"/>
      <c r="K564" s="3177"/>
      <c r="L564" s="3177"/>
      <c r="M564" s="3177"/>
      <c r="N564" s="3177"/>
      <c r="O564" s="3177"/>
      <c r="P564" s="3177"/>
      <c r="Q564" s="3177"/>
      <c r="R564" s="3177"/>
      <c r="S564" s="3177"/>
      <c r="T564" s="3177"/>
      <c r="U564" s="3177"/>
      <c r="V564" s="3177"/>
      <c r="W564" s="3177"/>
    </row>
    <row r="565" spans="1:23" x14ac:dyDescent="0.2">
      <c r="A565" s="3350" t="s">
        <v>3530</v>
      </c>
      <c r="B565" s="3350"/>
      <c r="C565" s="3351"/>
      <c r="D565" s="3352"/>
      <c r="E565" s="3353"/>
      <c r="F565" s="3351"/>
      <c r="G565" s="3350"/>
      <c r="H565" s="3350"/>
    </row>
    <row r="566" spans="1:23" ht="13.5" thickBot="1" x14ac:dyDescent="0.25">
      <c r="A566" s="3350" t="s">
        <v>1494</v>
      </c>
      <c r="B566" s="3350"/>
      <c r="C566" s="3351"/>
      <c r="D566" s="3352"/>
      <c r="E566" s="3353"/>
      <c r="F566" s="3351"/>
      <c r="G566" s="3350"/>
      <c r="H566" s="3350"/>
      <c r="I566" s="3350"/>
      <c r="J566" s="3350"/>
      <c r="K566" s="3354"/>
      <c r="L566" s="3354"/>
      <c r="M566" s="3354"/>
      <c r="N566" s="3354"/>
      <c r="O566" s="3354"/>
      <c r="P566" s="3355"/>
      <c r="Q566" s="3355"/>
    </row>
    <row r="567" spans="1:23" ht="13.5" thickBot="1" x14ac:dyDescent="0.25">
      <c r="A567" s="3183" t="s">
        <v>4</v>
      </c>
      <c r="B567" s="3184" t="s">
        <v>247</v>
      </c>
      <c r="C567" s="3185" t="s">
        <v>5</v>
      </c>
      <c r="D567" s="3186" t="s">
        <v>6</v>
      </c>
      <c r="E567" s="3185" t="s">
        <v>7</v>
      </c>
      <c r="F567" s="3185" t="s">
        <v>248</v>
      </c>
      <c r="G567" s="3183" t="s">
        <v>2025</v>
      </c>
      <c r="H567" s="3183" t="s">
        <v>249</v>
      </c>
      <c r="I567" s="3183" t="s">
        <v>250</v>
      </c>
      <c r="J567" s="3183" t="s">
        <v>11</v>
      </c>
      <c r="K567" s="3187" t="s">
        <v>251</v>
      </c>
      <c r="L567" s="3187" t="s">
        <v>252</v>
      </c>
      <c r="M567" s="3187"/>
      <c r="N567" s="3187"/>
      <c r="O567" s="3187"/>
      <c r="P567" s="3183" t="s">
        <v>253</v>
      </c>
      <c r="Q567" s="3183"/>
      <c r="R567" s="3183"/>
      <c r="S567" s="3183"/>
      <c r="T567" s="3183"/>
      <c r="U567" s="3183"/>
      <c r="V567" s="3183" t="s">
        <v>15</v>
      </c>
      <c r="W567" s="3183" t="s">
        <v>16</v>
      </c>
    </row>
    <row r="568" spans="1:23" ht="17.25" thickBot="1" x14ac:dyDescent="0.25">
      <c r="A568" s="3183"/>
      <c r="B568" s="3184"/>
      <c r="C568" s="3185"/>
      <c r="D568" s="3186"/>
      <c r="E568" s="3185"/>
      <c r="F568" s="3185"/>
      <c r="G568" s="3183"/>
      <c r="H568" s="3183"/>
      <c r="I568" s="3183"/>
      <c r="J568" s="3183"/>
      <c r="K568" s="3187"/>
      <c r="L568" s="3187"/>
      <c r="M568" s="3187"/>
      <c r="N568" s="3187"/>
      <c r="O568" s="3187"/>
      <c r="P568" s="3188" t="s">
        <v>17</v>
      </c>
      <c r="Q568" s="3188" t="s">
        <v>18</v>
      </c>
      <c r="R568" s="3188" t="s">
        <v>19</v>
      </c>
      <c r="S568" s="3188" t="s">
        <v>254</v>
      </c>
      <c r="T568" s="3188" t="s">
        <v>21</v>
      </c>
      <c r="U568" s="3183" t="s">
        <v>255</v>
      </c>
      <c r="V568" s="3183"/>
      <c r="W568" s="3183"/>
    </row>
    <row r="569" spans="1:23" ht="42" thickBot="1" x14ac:dyDescent="0.25">
      <c r="A569" s="3183"/>
      <c r="B569" s="3184"/>
      <c r="C569" s="3185"/>
      <c r="D569" s="3186"/>
      <c r="E569" s="3185"/>
      <c r="F569" s="3185"/>
      <c r="G569" s="3183"/>
      <c r="H569" s="3183"/>
      <c r="I569" s="3183"/>
      <c r="J569" s="3183"/>
      <c r="K569" s="3187"/>
      <c r="L569" s="3189" t="s">
        <v>23</v>
      </c>
      <c r="M569" s="3189" t="s">
        <v>24</v>
      </c>
      <c r="N569" s="3189" t="s">
        <v>25</v>
      </c>
      <c r="O569" s="3189" t="s">
        <v>26</v>
      </c>
      <c r="P569" s="3188" t="s">
        <v>256</v>
      </c>
      <c r="Q569" s="3188" t="s">
        <v>742</v>
      </c>
      <c r="R569" s="3188" t="s">
        <v>258</v>
      </c>
      <c r="S569" s="3188" t="s">
        <v>259</v>
      </c>
      <c r="T569" s="3190" t="s">
        <v>260</v>
      </c>
      <c r="U569" s="3183"/>
      <c r="V569" s="3183"/>
      <c r="W569" s="3183"/>
    </row>
    <row r="570" spans="1:23" ht="19.5" customHeight="1" thickBot="1" x14ac:dyDescent="0.25">
      <c r="A570" s="3437" t="s">
        <v>1495</v>
      </c>
      <c r="B570" s="3437"/>
      <c r="C570" s="3437"/>
      <c r="D570" s="3437"/>
      <c r="E570" s="3437"/>
      <c r="F570" s="3437"/>
      <c r="G570" s="3437"/>
      <c r="H570" s="3437"/>
      <c r="I570" s="3437"/>
      <c r="J570" s="3437"/>
      <c r="K570" s="3437"/>
      <c r="L570" s="3437"/>
      <c r="M570" s="3437"/>
      <c r="N570" s="3437"/>
      <c r="O570" s="3220"/>
      <c r="P570" s="3219"/>
      <c r="Q570" s="3219"/>
      <c r="R570" s="3219"/>
      <c r="S570" s="3219"/>
      <c r="T570" s="3210"/>
      <c r="U570" s="3219"/>
      <c r="V570" s="3210"/>
      <c r="W570" s="3210"/>
    </row>
    <row r="571" spans="1:23" ht="54.75" customHeight="1" thickBot="1" x14ac:dyDescent="0.25">
      <c r="A571" s="3438" t="s">
        <v>1496</v>
      </c>
      <c r="B571" s="3381" t="s">
        <v>1581</v>
      </c>
      <c r="C571" s="3417">
        <v>3000001</v>
      </c>
      <c r="D571" s="3417" t="s">
        <v>35</v>
      </c>
      <c r="E571" s="3416">
        <v>5000276</v>
      </c>
      <c r="F571" s="3439" t="s">
        <v>3569</v>
      </c>
      <c r="G571" s="3440"/>
      <c r="H571" s="3441" t="s">
        <v>3570</v>
      </c>
      <c r="I571" s="3440" t="s">
        <v>3571</v>
      </c>
      <c r="J571" s="3442" t="s">
        <v>37</v>
      </c>
      <c r="K571" s="3220">
        <f>+L571+M571+N571+O571</f>
        <v>20</v>
      </c>
      <c r="L571" s="3220">
        <v>5</v>
      </c>
      <c r="M571" s="3220">
        <v>5</v>
      </c>
      <c r="N571" s="3220">
        <v>5</v>
      </c>
      <c r="O571" s="3220">
        <v>5</v>
      </c>
      <c r="P571" s="3207">
        <v>67822.600000000006</v>
      </c>
      <c r="Q571" s="3219">
        <v>300</v>
      </c>
      <c r="R571" s="3219"/>
      <c r="S571" s="3219"/>
      <c r="T571" s="3210"/>
      <c r="U571" s="3198">
        <f t="shared" ref="U571:U578" si="130">+P571-Q571-R571-S571-T571</f>
        <v>67522.600000000006</v>
      </c>
      <c r="V571" s="3210"/>
      <c r="W571" s="3201" t="s">
        <v>3439</v>
      </c>
    </row>
    <row r="572" spans="1:23" ht="54.75" customHeight="1" thickBot="1" x14ac:dyDescent="0.25">
      <c r="A572" s="3438"/>
      <c r="B572" s="3381"/>
      <c r="C572" s="3417">
        <v>3000277</v>
      </c>
      <c r="D572" s="3417" t="s">
        <v>3572</v>
      </c>
      <c r="E572" s="3416">
        <v>5004449</v>
      </c>
      <c r="F572" s="3417" t="s">
        <v>1521</v>
      </c>
      <c r="G572" s="3421"/>
      <c r="H572" s="3419" t="s">
        <v>3573</v>
      </c>
      <c r="I572" s="3420" t="s">
        <v>3574</v>
      </c>
      <c r="J572" s="3442" t="s">
        <v>587</v>
      </c>
      <c r="K572" s="3220">
        <f>+L572+M572+N572+O572</f>
        <v>1</v>
      </c>
      <c r="L572" s="3220"/>
      <c r="M572" s="3220"/>
      <c r="N572" s="3220">
        <v>1</v>
      </c>
      <c r="O572" s="3220"/>
      <c r="P572" s="3207">
        <v>11200</v>
      </c>
      <c r="Q572" s="3219">
        <v>1000</v>
      </c>
      <c r="R572" s="3219"/>
      <c r="S572" s="3219"/>
      <c r="T572" s="3210"/>
      <c r="U572" s="3198">
        <f t="shared" si="130"/>
        <v>10200</v>
      </c>
      <c r="V572" s="3210"/>
      <c r="W572" s="3201" t="s">
        <v>3439</v>
      </c>
    </row>
    <row r="573" spans="1:23" ht="38.25" customHeight="1" thickBot="1" x14ac:dyDescent="0.25">
      <c r="A573" s="3194" t="s">
        <v>1517</v>
      </c>
      <c r="B573" s="3193"/>
      <c r="C573" s="3415"/>
      <c r="D573" s="3443" t="s">
        <v>3575</v>
      </c>
      <c r="E573" s="3415"/>
      <c r="F573" s="3415" t="s">
        <v>3575</v>
      </c>
      <c r="G573" s="3424"/>
      <c r="H573" s="3444"/>
      <c r="I573" s="3420" t="s">
        <v>3576</v>
      </c>
      <c r="J573" s="3440" t="s">
        <v>587</v>
      </c>
      <c r="K573" s="3220">
        <f t="shared" ref="K573:K578" si="131">+L573+M573+N573+O573</f>
        <v>325</v>
      </c>
      <c r="L573" s="3220">
        <v>81</v>
      </c>
      <c r="M573" s="3220">
        <v>81</v>
      </c>
      <c r="N573" s="3220">
        <v>81</v>
      </c>
      <c r="O573" s="3220">
        <v>82</v>
      </c>
      <c r="P573" s="3207">
        <v>45745.340000000011</v>
      </c>
      <c r="Q573" s="3219">
        <v>1300</v>
      </c>
      <c r="R573" s="3219"/>
      <c r="S573" s="3219"/>
      <c r="T573" s="3210"/>
      <c r="U573" s="3198">
        <f t="shared" si="130"/>
        <v>44445.340000000011</v>
      </c>
      <c r="V573" s="3210"/>
      <c r="W573" s="3201" t="s">
        <v>3439</v>
      </c>
    </row>
    <row r="574" spans="1:23" ht="38.25" customHeight="1" thickBot="1" x14ac:dyDescent="0.25">
      <c r="A574" s="3203"/>
      <c r="B574" s="3193"/>
      <c r="C574" s="3415"/>
      <c r="D574" s="3445"/>
      <c r="E574" s="3415"/>
      <c r="F574" s="3415"/>
      <c r="G574" s="3424"/>
      <c r="H574" s="3444"/>
      <c r="I574" s="3420" t="s">
        <v>3577</v>
      </c>
      <c r="J574" s="3440" t="s">
        <v>1733</v>
      </c>
      <c r="K574" s="3220">
        <f t="shared" si="131"/>
        <v>30</v>
      </c>
      <c r="L574" s="3220">
        <v>7</v>
      </c>
      <c r="M574" s="3220">
        <v>7</v>
      </c>
      <c r="N574" s="3220">
        <v>8</v>
      </c>
      <c r="O574" s="3220">
        <v>8</v>
      </c>
      <c r="P574" s="3207">
        <v>9327.14</v>
      </c>
      <c r="Q574" s="3219">
        <v>200</v>
      </c>
      <c r="R574" s="3219"/>
      <c r="S574" s="3219"/>
      <c r="T574" s="3210"/>
      <c r="U574" s="3198">
        <f t="shared" si="130"/>
        <v>9127.14</v>
      </c>
      <c r="V574" s="3210"/>
      <c r="W574" s="3201" t="s">
        <v>3439</v>
      </c>
    </row>
    <row r="575" spans="1:23" ht="48" customHeight="1" thickBot="1" x14ac:dyDescent="0.25">
      <c r="A575" s="3203"/>
      <c r="B575" s="3193"/>
      <c r="C575" s="3415"/>
      <c r="D575" s="3446"/>
      <c r="E575" s="3415"/>
      <c r="F575" s="3415"/>
      <c r="G575" s="3424"/>
      <c r="H575" s="3444"/>
      <c r="I575" s="3420" t="s">
        <v>3578</v>
      </c>
      <c r="J575" s="3440" t="s">
        <v>73</v>
      </c>
      <c r="K575" s="3220">
        <f t="shared" si="131"/>
        <v>30</v>
      </c>
      <c r="L575" s="3220">
        <v>7</v>
      </c>
      <c r="M575" s="3220">
        <v>7</v>
      </c>
      <c r="N575" s="3220">
        <v>8</v>
      </c>
      <c r="O575" s="3220">
        <v>8</v>
      </c>
      <c r="P575" s="3207">
        <v>4934.7400000000007</v>
      </c>
      <c r="Q575" s="3219">
        <v>200</v>
      </c>
      <c r="R575" s="3219"/>
      <c r="S575" s="3219"/>
      <c r="T575" s="3210"/>
      <c r="U575" s="3198">
        <f t="shared" si="130"/>
        <v>4734.7400000000007</v>
      </c>
      <c r="V575" s="3210"/>
      <c r="W575" s="3201" t="s">
        <v>3439</v>
      </c>
    </row>
    <row r="576" spans="1:23" ht="31.5" customHeight="1" thickBot="1" x14ac:dyDescent="0.25">
      <c r="A576" s="3203"/>
      <c r="B576" s="3193"/>
      <c r="C576" s="3417">
        <v>3000689</v>
      </c>
      <c r="D576" s="3417" t="s">
        <v>3579</v>
      </c>
      <c r="E576" s="3416"/>
      <c r="F576" s="3417" t="s">
        <v>3579</v>
      </c>
      <c r="G576" s="3421"/>
      <c r="H576" s="3419"/>
      <c r="I576" s="3420" t="s">
        <v>3580</v>
      </c>
      <c r="J576" s="3442" t="s">
        <v>3581</v>
      </c>
      <c r="K576" s="3220">
        <f t="shared" si="131"/>
        <v>325</v>
      </c>
      <c r="L576" s="3220">
        <v>81</v>
      </c>
      <c r="M576" s="3220">
        <v>81</v>
      </c>
      <c r="N576" s="3220">
        <v>81</v>
      </c>
      <c r="O576" s="3220">
        <v>82</v>
      </c>
      <c r="P576" s="3207">
        <v>120200.18000000001</v>
      </c>
      <c r="Q576" s="3219"/>
      <c r="R576" s="3219"/>
      <c r="S576" s="3219"/>
      <c r="T576" s="3210"/>
      <c r="U576" s="3198">
        <f t="shared" si="130"/>
        <v>120200.18000000001</v>
      </c>
      <c r="V576" s="3210"/>
      <c r="W576" s="3201" t="s">
        <v>3439</v>
      </c>
    </row>
    <row r="577" spans="1:23" ht="45" customHeight="1" thickBot="1" x14ac:dyDescent="0.25">
      <c r="A577" s="3203"/>
      <c r="B577" s="3193"/>
      <c r="C577" s="3415">
        <v>3000690</v>
      </c>
      <c r="D577" s="3447" t="s">
        <v>3582</v>
      </c>
      <c r="E577" s="3415"/>
      <c r="F577" s="3415" t="s">
        <v>3583</v>
      </c>
      <c r="G577" s="3424"/>
      <c r="H577" s="3444" t="s">
        <v>3584</v>
      </c>
      <c r="I577" s="3420" t="s">
        <v>3585</v>
      </c>
      <c r="J577" s="3421" t="s">
        <v>587</v>
      </c>
      <c r="K577" s="3220">
        <f t="shared" si="131"/>
        <v>68</v>
      </c>
      <c r="L577" s="3220">
        <v>17</v>
      </c>
      <c r="M577" s="3220">
        <v>17</v>
      </c>
      <c r="N577" s="3220">
        <v>17</v>
      </c>
      <c r="O577" s="3220">
        <v>17</v>
      </c>
      <c r="P577" s="3207">
        <v>21356.300000000003</v>
      </c>
      <c r="Q577" s="3219"/>
      <c r="R577" s="3219"/>
      <c r="S577" s="3219"/>
      <c r="T577" s="3210"/>
      <c r="U577" s="3198">
        <f t="shared" si="130"/>
        <v>21356.300000000003</v>
      </c>
      <c r="V577" s="3210"/>
      <c r="W577" s="3201" t="s">
        <v>3439</v>
      </c>
    </row>
    <row r="578" spans="1:23" ht="36.75" customHeight="1" thickBot="1" x14ac:dyDescent="0.25">
      <c r="A578" s="3211"/>
      <c r="B578" s="3193"/>
      <c r="C578" s="3415"/>
      <c r="D578" s="3447"/>
      <c r="E578" s="3415"/>
      <c r="F578" s="3415"/>
      <c r="G578" s="3424"/>
      <c r="H578" s="3444"/>
      <c r="I578" s="3420" t="s">
        <v>3586</v>
      </c>
      <c r="J578" s="3421" t="s">
        <v>82</v>
      </c>
      <c r="K578" s="3220">
        <f t="shared" si="131"/>
        <v>65</v>
      </c>
      <c r="L578" s="3220">
        <v>16</v>
      </c>
      <c r="M578" s="3220">
        <v>16</v>
      </c>
      <c r="N578" s="3220">
        <v>16</v>
      </c>
      <c r="O578" s="3220">
        <v>17</v>
      </c>
      <c r="P578" s="3207">
        <v>26400.299999999992</v>
      </c>
      <c r="Q578" s="3219"/>
      <c r="R578" s="3219"/>
      <c r="S578" s="3219"/>
      <c r="T578" s="3210"/>
      <c r="U578" s="3198">
        <f t="shared" si="130"/>
        <v>26400.299999999992</v>
      </c>
      <c r="V578" s="3210"/>
      <c r="W578" s="3201" t="s">
        <v>3439</v>
      </c>
    </row>
    <row r="581" spans="1:23" x14ac:dyDescent="0.2">
      <c r="A581" s="3177" t="s">
        <v>0</v>
      </c>
      <c r="B581" s="3177"/>
      <c r="C581" s="3177"/>
      <c r="D581" s="3177"/>
      <c r="E581" s="3177"/>
      <c r="F581" s="3177"/>
      <c r="G581" s="3177"/>
      <c r="H581" s="3177"/>
      <c r="I581" s="3177"/>
      <c r="J581" s="3177"/>
      <c r="K581" s="3177"/>
      <c r="L581" s="3177"/>
      <c r="M581" s="3177"/>
      <c r="N581" s="3177"/>
      <c r="O581" s="3177"/>
      <c r="P581" s="3177"/>
      <c r="Q581" s="3177"/>
      <c r="R581" s="3177"/>
      <c r="S581" s="3177"/>
      <c r="T581" s="3177"/>
      <c r="U581" s="3177"/>
      <c r="V581" s="3177"/>
      <c r="W581" s="3177"/>
    </row>
    <row r="582" spans="1:23" x14ac:dyDescent="0.2">
      <c r="A582" s="3177" t="s">
        <v>244</v>
      </c>
      <c r="B582" s="3177"/>
      <c r="C582" s="3177"/>
      <c r="D582" s="3177"/>
      <c r="E582" s="3177"/>
      <c r="F582" s="3177"/>
      <c r="G582" s="3177"/>
      <c r="H582" s="3177"/>
      <c r="I582" s="3177"/>
      <c r="J582" s="3177"/>
      <c r="K582" s="3177"/>
      <c r="L582" s="3177"/>
      <c r="M582" s="3177"/>
      <c r="N582" s="3177"/>
      <c r="O582" s="3177"/>
      <c r="P582" s="3177"/>
      <c r="Q582" s="3177"/>
      <c r="R582" s="3177"/>
      <c r="S582" s="3177"/>
      <c r="T582" s="3177"/>
      <c r="U582" s="3177"/>
      <c r="V582" s="3177"/>
      <c r="W582" s="3177"/>
    </row>
    <row r="583" spans="1:23" x14ac:dyDescent="0.2">
      <c r="A583" s="3350" t="s">
        <v>3530</v>
      </c>
      <c r="B583" s="3448"/>
      <c r="C583" s="3352"/>
      <c r="D583" s="3449"/>
      <c r="E583" s="3353"/>
      <c r="F583" s="3351"/>
      <c r="G583" s="3350"/>
      <c r="H583" s="1355"/>
    </row>
    <row r="584" spans="1:23" ht="13.5" thickBot="1" x14ac:dyDescent="0.25">
      <c r="A584" s="3350" t="s">
        <v>1579</v>
      </c>
      <c r="B584" s="3350"/>
      <c r="C584" s="3352"/>
      <c r="D584" s="3449"/>
      <c r="E584" s="3353"/>
      <c r="F584" s="3351"/>
      <c r="G584" s="3350"/>
      <c r="H584" s="1355"/>
    </row>
    <row r="585" spans="1:23" ht="19.5" customHeight="1" thickBot="1" x14ac:dyDescent="0.25">
      <c r="A585" s="3183" t="s">
        <v>4</v>
      </c>
      <c r="B585" s="3184" t="s">
        <v>247</v>
      </c>
      <c r="C585" s="3185" t="s">
        <v>5</v>
      </c>
      <c r="D585" s="3186" t="s">
        <v>6</v>
      </c>
      <c r="E585" s="3185" t="s">
        <v>7</v>
      </c>
      <c r="F585" s="3185" t="s">
        <v>248</v>
      </c>
      <c r="G585" s="3183" t="s">
        <v>2025</v>
      </c>
      <c r="H585" s="3183" t="s">
        <v>249</v>
      </c>
      <c r="I585" s="3183" t="s">
        <v>250</v>
      </c>
      <c r="J585" s="3183" t="s">
        <v>11</v>
      </c>
      <c r="K585" s="3187" t="s">
        <v>251</v>
      </c>
      <c r="L585" s="3187" t="s">
        <v>252</v>
      </c>
      <c r="M585" s="3187"/>
      <c r="N585" s="3187"/>
      <c r="O585" s="3187"/>
      <c r="P585" s="3183" t="s">
        <v>253</v>
      </c>
      <c r="Q585" s="3183"/>
      <c r="R585" s="3183"/>
      <c r="S585" s="3183"/>
      <c r="T585" s="3183"/>
      <c r="U585" s="3183"/>
      <c r="V585" s="3183" t="s">
        <v>15</v>
      </c>
      <c r="W585" s="3183" t="s">
        <v>16</v>
      </c>
    </row>
    <row r="586" spans="1:23" ht="17.25" thickBot="1" x14ac:dyDescent="0.25">
      <c r="A586" s="3183"/>
      <c r="B586" s="3184"/>
      <c r="C586" s="3185"/>
      <c r="D586" s="3186"/>
      <c r="E586" s="3185"/>
      <c r="F586" s="3185"/>
      <c r="G586" s="3183"/>
      <c r="H586" s="3183"/>
      <c r="I586" s="3183"/>
      <c r="J586" s="3183"/>
      <c r="K586" s="3187"/>
      <c r="L586" s="3187"/>
      <c r="M586" s="3187"/>
      <c r="N586" s="3187"/>
      <c r="O586" s="3187"/>
      <c r="P586" s="3188" t="s">
        <v>17</v>
      </c>
      <c r="Q586" s="3188" t="s">
        <v>18</v>
      </c>
      <c r="R586" s="3188" t="s">
        <v>19</v>
      </c>
      <c r="S586" s="3188" t="s">
        <v>254</v>
      </c>
      <c r="T586" s="3188" t="s">
        <v>21</v>
      </c>
      <c r="U586" s="3183" t="s">
        <v>255</v>
      </c>
      <c r="V586" s="3183"/>
      <c r="W586" s="3183"/>
    </row>
    <row r="587" spans="1:23" ht="42" thickBot="1" x14ac:dyDescent="0.25">
      <c r="A587" s="3183"/>
      <c r="B587" s="3184"/>
      <c r="C587" s="3185"/>
      <c r="D587" s="3186"/>
      <c r="E587" s="3185"/>
      <c r="F587" s="3185"/>
      <c r="G587" s="3183"/>
      <c r="H587" s="3183"/>
      <c r="I587" s="3183"/>
      <c r="J587" s="3183"/>
      <c r="K587" s="3187"/>
      <c r="L587" s="3189" t="s">
        <v>23</v>
      </c>
      <c r="M587" s="3189" t="s">
        <v>24</v>
      </c>
      <c r="N587" s="3189" t="s">
        <v>25</v>
      </c>
      <c r="O587" s="3189" t="s">
        <v>26</v>
      </c>
      <c r="P587" s="3188" t="s">
        <v>256</v>
      </c>
      <c r="Q587" s="3188" t="s">
        <v>742</v>
      </c>
      <c r="R587" s="3188" t="s">
        <v>258</v>
      </c>
      <c r="S587" s="3188" t="s">
        <v>259</v>
      </c>
      <c r="T587" s="3190" t="s">
        <v>260</v>
      </c>
      <c r="U587" s="3183"/>
      <c r="V587" s="3183"/>
      <c r="W587" s="3183"/>
    </row>
    <row r="588" spans="1:23" ht="18.75" customHeight="1" thickBot="1" x14ac:dyDescent="0.25">
      <c r="A588" s="3188"/>
      <c r="B588" s="3437" t="s">
        <v>1580</v>
      </c>
      <c r="C588" s="3437"/>
      <c r="D588" s="3437"/>
      <c r="E588" s="3437"/>
      <c r="F588" s="3437"/>
      <c r="G588" s="3437"/>
      <c r="H588" s="3437"/>
      <c r="I588" s="3437"/>
      <c r="J588" s="3437"/>
      <c r="K588" s="3437"/>
      <c r="L588" s="3437"/>
      <c r="M588" s="3437"/>
      <c r="N588" s="3437"/>
      <c r="O588" s="3437"/>
      <c r="P588" s="3188"/>
      <c r="Q588" s="3188"/>
      <c r="R588" s="3188"/>
      <c r="S588" s="3188"/>
      <c r="T588" s="3190"/>
      <c r="U588" s="3198">
        <f t="shared" ref="U588:U606" si="132">+P588-Q588-R588-S588-T588</f>
        <v>0</v>
      </c>
      <c r="V588" s="3188"/>
      <c r="W588" s="3188"/>
    </row>
    <row r="589" spans="1:23" ht="24.75" thickBot="1" x14ac:dyDescent="0.25">
      <c r="A589" s="3212" t="s">
        <v>1496</v>
      </c>
      <c r="B589" s="3193" t="s">
        <v>1581</v>
      </c>
      <c r="C589" s="3450">
        <v>3000001</v>
      </c>
      <c r="D589" s="3451" t="s">
        <v>35</v>
      </c>
      <c r="E589" s="3452">
        <v>5005183</v>
      </c>
      <c r="F589" s="3453" t="s">
        <v>1583</v>
      </c>
      <c r="G589" s="3200"/>
      <c r="H589" s="3200"/>
      <c r="I589" s="3454" t="s">
        <v>1583</v>
      </c>
      <c r="J589" s="3210"/>
      <c r="K589" s="3220">
        <f t="shared" ref="K589:K606" si="133">+L589+M589+N589+O589</f>
        <v>24</v>
      </c>
      <c r="L589" s="3220">
        <v>6</v>
      </c>
      <c r="M589" s="3220">
        <v>6</v>
      </c>
      <c r="N589" s="3220">
        <v>6</v>
      </c>
      <c r="O589" s="3220">
        <v>6</v>
      </c>
      <c r="P589" s="3207">
        <v>54011.82</v>
      </c>
      <c r="Q589" s="3219">
        <v>1580</v>
      </c>
      <c r="R589" s="3219"/>
      <c r="S589" s="3219">
        <v>3000</v>
      </c>
      <c r="T589" s="3210"/>
      <c r="U589" s="3198">
        <f t="shared" si="132"/>
        <v>49431.82</v>
      </c>
      <c r="V589" s="3210"/>
      <c r="W589" s="3201" t="s">
        <v>3439</v>
      </c>
    </row>
    <row r="590" spans="1:23" ht="36.75" thickBot="1" x14ac:dyDescent="0.25">
      <c r="A590" s="3212"/>
      <c r="B590" s="3193"/>
      <c r="C590" s="3450"/>
      <c r="D590" s="3455"/>
      <c r="E590" s="3452">
        <v>5005184</v>
      </c>
      <c r="F590" s="3453" t="s">
        <v>1585</v>
      </c>
      <c r="G590" s="3200"/>
      <c r="H590" s="3200"/>
      <c r="I590" s="3454" t="s">
        <v>1585</v>
      </c>
      <c r="J590" s="3210"/>
      <c r="K590" s="3220">
        <f t="shared" si="133"/>
        <v>2</v>
      </c>
      <c r="L590" s="3220">
        <v>0</v>
      </c>
      <c r="M590" s="3220">
        <v>0</v>
      </c>
      <c r="N590" s="3220">
        <v>1</v>
      </c>
      <c r="O590" s="3220">
        <v>1</v>
      </c>
      <c r="P590" s="3207">
        <v>5318.72</v>
      </c>
      <c r="Q590" s="3219">
        <v>780</v>
      </c>
      <c r="R590" s="3219"/>
      <c r="S590" s="3219">
        <v>5000</v>
      </c>
      <c r="T590" s="3210"/>
      <c r="U590" s="3198">
        <f t="shared" si="132"/>
        <v>-461.27999999999975</v>
      </c>
      <c r="V590" s="3210"/>
      <c r="W590" s="3201" t="s">
        <v>3439</v>
      </c>
    </row>
    <row r="591" spans="1:23" ht="27.75" customHeight="1" thickBot="1" x14ac:dyDescent="0.25">
      <c r="A591" s="3212"/>
      <c r="B591" s="3193"/>
      <c r="C591" s="3450"/>
      <c r="D591" s="3456"/>
      <c r="E591" s="3452">
        <v>5005185</v>
      </c>
      <c r="F591" s="3453" t="s">
        <v>1589</v>
      </c>
      <c r="G591" s="3200"/>
      <c r="H591" s="3200"/>
      <c r="I591" s="3454" t="s">
        <v>1589</v>
      </c>
      <c r="J591" s="3210"/>
      <c r="K591" s="3220">
        <f t="shared" si="133"/>
        <v>7</v>
      </c>
      <c r="L591" s="3220">
        <v>1</v>
      </c>
      <c r="M591" s="3220">
        <v>2</v>
      </c>
      <c r="N591" s="3220">
        <v>2</v>
      </c>
      <c r="O591" s="3220">
        <v>2</v>
      </c>
      <c r="P591" s="3207">
        <v>3069.55</v>
      </c>
      <c r="Q591" s="3219">
        <v>500</v>
      </c>
      <c r="R591" s="3219"/>
      <c r="S591" s="3219">
        <v>1000</v>
      </c>
      <c r="T591" s="3210"/>
      <c r="U591" s="3198">
        <f t="shared" si="132"/>
        <v>1569.5500000000002</v>
      </c>
      <c r="V591" s="3210"/>
      <c r="W591" s="3201" t="s">
        <v>3439</v>
      </c>
    </row>
    <row r="592" spans="1:23" ht="33.75" customHeight="1" thickBot="1" x14ac:dyDescent="0.25">
      <c r="A592" s="3212" t="s">
        <v>1517</v>
      </c>
      <c r="B592" s="3193" t="s">
        <v>1595</v>
      </c>
      <c r="C592" s="3450">
        <v>3000698</v>
      </c>
      <c r="D592" s="3451" t="s">
        <v>3587</v>
      </c>
      <c r="E592" s="3452">
        <v>5005186</v>
      </c>
      <c r="F592" s="3453" t="s">
        <v>1597</v>
      </c>
      <c r="G592" s="3200"/>
      <c r="H592" s="3200"/>
      <c r="I592" s="3454" t="s">
        <v>1597</v>
      </c>
      <c r="J592" s="3210"/>
      <c r="K592" s="3220">
        <f t="shared" si="133"/>
        <v>4824</v>
      </c>
      <c r="L592" s="3220">
        <v>1201</v>
      </c>
      <c r="M592" s="3220">
        <v>1705</v>
      </c>
      <c r="N592" s="3220">
        <v>1709</v>
      </c>
      <c r="O592" s="3220">
        <v>209</v>
      </c>
      <c r="P592" s="3207">
        <v>10952.820000000002</v>
      </c>
      <c r="Q592" s="3219">
        <v>530</v>
      </c>
      <c r="R592" s="3219"/>
      <c r="S592" s="3219">
        <v>2000</v>
      </c>
      <c r="T592" s="3210"/>
      <c r="U592" s="3198">
        <f t="shared" si="132"/>
        <v>8422.8200000000015</v>
      </c>
      <c r="V592" s="3210"/>
      <c r="W592" s="3201" t="s">
        <v>3439</v>
      </c>
    </row>
    <row r="593" spans="1:25" ht="32.25" customHeight="1" thickBot="1" x14ac:dyDescent="0.25">
      <c r="A593" s="3212"/>
      <c r="B593" s="3193"/>
      <c r="C593" s="3450"/>
      <c r="D593" s="3455"/>
      <c r="E593" s="3452">
        <v>5005187</v>
      </c>
      <c r="F593" s="3453" t="s">
        <v>1601</v>
      </c>
      <c r="G593" s="3200"/>
      <c r="H593" s="3200"/>
      <c r="I593" s="3454" t="s">
        <v>1601</v>
      </c>
      <c r="J593" s="3210"/>
      <c r="K593" s="3220">
        <f t="shared" si="133"/>
        <v>4824</v>
      </c>
      <c r="L593" s="3220">
        <v>1201</v>
      </c>
      <c r="M593" s="3220">
        <v>1705</v>
      </c>
      <c r="N593" s="3220">
        <v>1709</v>
      </c>
      <c r="O593" s="3220">
        <v>209</v>
      </c>
      <c r="P593" s="3207">
        <v>5425.6899999999987</v>
      </c>
      <c r="Q593" s="3219">
        <v>500</v>
      </c>
      <c r="R593" s="3219"/>
      <c r="S593" s="3219">
        <v>3500</v>
      </c>
      <c r="T593" s="3210"/>
      <c r="U593" s="3198">
        <f t="shared" si="132"/>
        <v>1425.6899999999987</v>
      </c>
      <c r="V593" s="3210"/>
      <c r="W593" s="3201" t="s">
        <v>3439</v>
      </c>
    </row>
    <row r="594" spans="1:25" ht="32.25" customHeight="1" thickBot="1" x14ac:dyDescent="0.25">
      <c r="A594" s="3212"/>
      <c r="B594" s="3193"/>
      <c r="C594" s="3450"/>
      <c r="D594" s="3456"/>
      <c r="E594" s="3452">
        <v>5005188</v>
      </c>
      <c r="F594" s="3453" t="s">
        <v>1604</v>
      </c>
      <c r="G594" s="3200"/>
      <c r="H594" s="3200"/>
      <c r="I594" s="3454" t="s">
        <v>1604</v>
      </c>
      <c r="J594" s="3210"/>
      <c r="K594" s="3220">
        <f t="shared" si="133"/>
        <v>148928</v>
      </c>
      <c r="L594" s="3220">
        <v>37230</v>
      </c>
      <c r="M594" s="3220">
        <v>43349</v>
      </c>
      <c r="N594" s="3220">
        <v>43349</v>
      </c>
      <c r="O594" s="3220">
        <v>25000</v>
      </c>
      <c r="P594" s="3207">
        <v>80948.05</v>
      </c>
      <c r="Q594" s="3219">
        <v>3953</v>
      </c>
      <c r="R594" s="3219"/>
      <c r="S594" s="3219">
        <v>5000</v>
      </c>
      <c r="T594" s="3210"/>
      <c r="U594" s="3198">
        <f t="shared" si="132"/>
        <v>71995.05</v>
      </c>
      <c r="V594" s="3210"/>
      <c r="W594" s="3201" t="s">
        <v>3439</v>
      </c>
    </row>
    <row r="595" spans="1:25" ht="32.25" customHeight="1" thickBot="1" x14ac:dyDescent="0.25">
      <c r="A595" s="3212"/>
      <c r="B595" s="3193"/>
      <c r="C595" s="3452">
        <v>3000699</v>
      </c>
      <c r="D595" s="3457" t="s">
        <v>1607</v>
      </c>
      <c r="E595" s="3452">
        <v>5005189</v>
      </c>
      <c r="F595" s="3453" t="s">
        <v>1608</v>
      </c>
      <c r="G595" s="3200"/>
      <c r="H595" s="3200"/>
      <c r="I595" s="3454" t="s">
        <v>1608</v>
      </c>
      <c r="J595" s="3210"/>
      <c r="K595" s="3220">
        <f t="shared" si="133"/>
        <v>6142</v>
      </c>
      <c r="L595" s="3220">
        <v>1535</v>
      </c>
      <c r="M595" s="3220">
        <v>1535</v>
      </c>
      <c r="N595" s="3220">
        <v>1536</v>
      </c>
      <c r="O595" s="3220">
        <v>1536</v>
      </c>
      <c r="P595" s="3207">
        <v>46055.91</v>
      </c>
      <c r="Q595" s="3219">
        <v>95859</v>
      </c>
      <c r="R595" s="3219"/>
      <c r="S595" s="3219">
        <v>2500</v>
      </c>
      <c r="T595" s="3210"/>
      <c r="U595" s="3198">
        <f t="shared" si="132"/>
        <v>-52303.09</v>
      </c>
      <c r="V595" s="3210"/>
      <c r="W595" s="3201" t="s">
        <v>3439</v>
      </c>
    </row>
    <row r="596" spans="1:25" ht="45.75" customHeight="1" thickBot="1" x14ac:dyDescent="0.25">
      <c r="A596" s="3212"/>
      <c r="B596" s="3193"/>
      <c r="C596" s="3452">
        <v>3000700</v>
      </c>
      <c r="D596" s="3457" t="s">
        <v>1611</v>
      </c>
      <c r="E596" s="3452">
        <v>5005190</v>
      </c>
      <c r="F596" s="3453" t="s">
        <v>2015</v>
      </c>
      <c r="G596" s="3200"/>
      <c r="H596" s="3200"/>
      <c r="I596" s="3454" t="s">
        <v>2015</v>
      </c>
      <c r="J596" s="3210"/>
      <c r="K596" s="3220">
        <f t="shared" si="133"/>
        <v>3533</v>
      </c>
      <c r="L596" s="3220">
        <v>883</v>
      </c>
      <c r="M596" s="3220">
        <v>883</v>
      </c>
      <c r="N596" s="3220">
        <v>883</v>
      </c>
      <c r="O596" s="3220">
        <v>884</v>
      </c>
      <c r="P596" s="3207">
        <v>422067.29</v>
      </c>
      <c r="Q596" s="3219">
        <v>1300</v>
      </c>
      <c r="R596" s="3219"/>
      <c r="S596" s="3219">
        <v>3000</v>
      </c>
      <c r="T596" s="3210"/>
      <c r="U596" s="3198">
        <f t="shared" si="132"/>
        <v>417767.29</v>
      </c>
      <c r="V596" s="3210"/>
      <c r="W596" s="3201" t="s">
        <v>3439</v>
      </c>
    </row>
    <row r="597" spans="1:25" ht="36.75" thickBot="1" x14ac:dyDescent="0.25">
      <c r="A597" s="3212"/>
      <c r="B597" s="3193"/>
      <c r="C597" s="3450">
        <v>3000701</v>
      </c>
      <c r="D597" s="3458" t="s">
        <v>1616</v>
      </c>
      <c r="E597" s="3452">
        <v>5005192</v>
      </c>
      <c r="F597" s="3453" t="s">
        <v>2017</v>
      </c>
      <c r="G597" s="3200"/>
      <c r="H597" s="3200"/>
      <c r="I597" s="3454" t="s">
        <v>2017</v>
      </c>
      <c r="J597" s="3210"/>
      <c r="K597" s="3220">
        <f t="shared" si="133"/>
        <v>583</v>
      </c>
      <c r="L597" s="3220">
        <v>139</v>
      </c>
      <c r="M597" s="3220">
        <v>148</v>
      </c>
      <c r="N597" s="3220">
        <v>148</v>
      </c>
      <c r="O597" s="3220">
        <v>148</v>
      </c>
      <c r="P597" s="3207">
        <v>372219.12999999995</v>
      </c>
      <c r="Q597" s="3219">
        <v>500</v>
      </c>
      <c r="R597" s="3219"/>
      <c r="S597" s="3219">
        <v>4000</v>
      </c>
      <c r="T597" s="3210"/>
      <c r="U597" s="3198">
        <f t="shared" si="132"/>
        <v>367719.12999999995</v>
      </c>
      <c r="V597" s="3210"/>
      <c r="W597" s="3201" t="s">
        <v>3439</v>
      </c>
    </row>
    <row r="598" spans="1:25" ht="36.75" thickBot="1" x14ac:dyDescent="0.25">
      <c r="A598" s="3212"/>
      <c r="B598" s="3193"/>
      <c r="C598" s="3450"/>
      <c r="D598" s="3458"/>
      <c r="E598" s="3452">
        <v>5005194</v>
      </c>
      <c r="F598" s="3453" t="s">
        <v>2018</v>
      </c>
      <c r="G598" s="3200"/>
      <c r="H598" s="3200"/>
      <c r="I598" s="3454" t="s">
        <v>2018</v>
      </c>
      <c r="J598" s="3210"/>
      <c r="K598" s="3220">
        <f t="shared" si="133"/>
        <v>350</v>
      </c>
      <c r="L598" s="3220">
        <v>87</v>
      </c>
      <c r="M598" s="3220">
        <v>87</v>
      </c>
      <c r="N598" s="3220">
        <v>88</v>
      </c>
      <c r="O598" s="3220">
        <v>88</v>
      </c>
      <c r="P598" s="3207">
        <v>1950.6899999999996</v>
      </c>
      <c r="Q598" s="3219">
        <v>500</v>
      </c>
      <c r="R598" s="3219"/>
      <c r="S598" s="3219">
        <v>3000</v>
      </c>
      <c r="T598" s="3210"/>
      <c r="U598" s="3198">
        <f t="shared" si="132"/>
        <v>-1549.3100000000004</v>
      </c>
      <c r="V598" s="3210"/>
      <c r="W598" s="3201" t="s">
        <v>3439</v>
      </c>
    </row>
    <row r="599" spans="1:25" ht="22.5" customHeight="1" thickBot="1" x14ac:dyDescent="0.25">
      <c r="A599" s="3212"/>
      <c r="B599" s="3193"/>
      <c r="C599" s="3452">
        <v>3000702</v>
      </c>
      <c r="D599" s="3457" t="s">
        <v>1625</v>
      </c>
      <c r="E599" s="3452">
        <v>5005195</v>
      </c>
      <c r="F599" s="3453" t="s">
        <v>1627</v>
      </c>
      <c r="G599" s="3200"/>
      <c r="H599" s="3200"/>
      <c r="I599" s="3454" t="s">
        <v>1627</v>
      </c>
      <c r="J599" s="3210"/>
      <c r="K599" s="3220">
        <f t="shared" si="133"/>
        <v>117</v>
      </c>
      <c r="L599" s="3220">
        <v>29</v>
      </c>
      <c r="M599" s="3220">
        <v>29</v>
      </c>
      <c r="N599" s="3220">
        <v>29</v>
      </c>
      <c r="O599" s="3220">
        <v>30</v>
      </c>
      <c r="P599" s="3207">
        <v>67967.63</v>
      </c>
      <c r="Q599" s="3219"/>
      <c r="R599" s="3219"/>
      <c r="S599" s="3219">
        <v>3000</v>
      </c>
      <c r="T599" s="3210"/>
      <c r="U599" s="3198">
        <f t="shared" si="132"/>
        <v>64967.630000000005</v>
      </c>
      <c r="V599" s="3210"/>
      <c r="W599" s="3201" t="s">
        <v>3439</v>
      </c>
    </row>
    <row r="600" spans="1:25" ht="22.5" customHeight="1" thickBot="1" x14ac:dyDescent="0.25">
      <c r="A600" s="3212"/>
      <c r="B600" s="3193"/>
      <c r="C600" s="3452">
        <v>3000704</v>
      </c>
      <c r="D600" s="3457" t="s">
        <v>1636</v>
      </c>
      <c r="E600" s="3452">
        <v>5005199</v>
      </c>
      <c r="F600" s="3453" t="s">
        <v>1637</v>
      </c>
      <c r="G600" s="3200"/>
      <c r="H600" s="3200"/>
      <c r="I600" s="3454" t="s">
        <v>1637</v>
      </c>
      <c r="J600" s="3210"/>
      <c r="K600" s="3220">
        <f t="shared" si="133"/>
        <v>10</v>
      </c>
      <c r="L600" s="3220">
        <v>2</v>
      </c>
      <c r="M600" s="3220">
        <v>2</v>
      </c>
      <c r="N600" s="3220">
        <v>3</v>
      </c>
      <c r="O600" s="3220">
        <v>3</v>
      </c>
      <c r="P600" s="3207">
        <v>27204.17</v>
      </c>
      <c r="Q600" s="3219"/>
      <c r="R600" s="3219"/>
      <c r="S600" s="3219">
        <v>4000</v>
      </c>
      <c r="T600" s="3210"/>
      <c r="U600" s="3198">
        <f t="shared" si="132"/>
        <v>23204.17</v>
      </c>
      <c r="V600" s="3210"/>
      <c r="W600" s="3201" t="s">
        <v>3439</v>
      </c>
    </row>
    <row r="601" spans="1:25" ht="36.75" thickBot="1" x14ac:dyDescent="0.25">
      <c r="A601" s="3212"/>
      <c r="B601" s="3193"/>
      <c r="C601" s="3450">
        <v>3000705</v>
      </c>
      <c r="D601" s="3458" t="s">
        <v>1641</v>
      </c>
      <c r="E601" s="3452">
        <v>5005200</v>
      </c>
      <c r="F601" s="3453" t="s">
        <v>1642</v>
      </c>
      <c r="G601" s="3200"/>
      <c r="H601" s="3200"/>
      <c r="I601" s="3454" t="s">
        <v>1642</v>
      </c>
      <c r="J601" s="3210"/>
      <c r="K601" s="3220">
        <f t="shared" si="133"/>
        <v>3117</v>
      </c>
      <c r="L601" s="3220">
        <v>779</v>
      </c>
      <c r="M601" s="3220">
        <v>779</v>
      </c>
      <c r="N601" s="3220">
        <v>779</v>
      </c>
      <c r="O601" s="3220">
        <v>780</v>
      </c>
      <c r="P601" s="3207">
        <v>7468.82</v>
      </c>
      <c r="Q601" s="3219">
        <v>800</v>
      </c>
      <c r="R601" s="3219"/>
      <c r="S601" s="3219">
        <v>2500</v>
      </c>
      <c r="T601" s="3210"/>
      <c r="U601" s="3198">
        <f t="shared" si="132"/>
        <v>4168.82</v>
      </c>
      <c r="V601" s="3210"/>
      <c r="W601" s="3201" t="s">
        <v>3439</v>
      </c>
    </row>
    <row r="602" spans="1:25" ht="36.75" thickBot="1" x14ac:dyDescent="0.25">
      <c r="A602" s="3212"/>
      <c r="B602" s="3193"/>
      <c r="C602" s="3450"/>
      <c r="D602" s="3458"/>
      <c r="E602" s="3452">
        <v>5005201</v>
      </c>
      <c r="F602" s="3453" t="s">
        <v>1645</v>
      </c>
      <c r="G602" s="3200"/>
      <c r="H602" s="3200"/>
      <c r="I602" s="3454" t="s">
        <v>1645</v>
      </c>
      <c r="J602" s="3210"/>
      <c r="K602" s="3220">
        <f t="shared" si="133"/>
        <v>1068</v>
      </c>
      <c r="L602" s="3220">
        <v>267</v>
      </c>
      <c r="M602" s="3220">
        <v>267</v>
      </c>
      <c r="N602" s="3220">
        <v>267</v>
      </c>
      <c r="O602" s="3220">
        <v>267</v>
      </c>
      <c r="P602" s="3207">
        <v>1609.93</v>
      </c>
      <c r="Q602" s="3219">
        <v>900</v>
      </c>
      <c r="R602" s="3219"/>
      <c r="S602" s="3219">
        <v>3000</v>
      </c>
      <c r="T602" s="3210"/>
      <c r="U602" s="3198">
        <f t="shared" si="132"/>
        <v>-2290.0699999999997</v>
      </c>
      <c r="V602" s="3210"/>
      <c r="W602" s="3201" t="s">
        <v>3439</v>
      </c>
    </row>
    <row r="603" spans="1:25" ht="24.75" thickBot="1" x14ac:dyDescent="0.25">
      <c r="A603" s="3212"/>
      <c r="B603" s="3193"/>
      <c r="C603" s="3450"/>
      <c r="D603" s="3458"/>
      <c r="E603" s="3452">
        <v>5005202</v>
      </c>
      <c r="F603" s="3453" t="s">
        <v>1648</v>
      </c>
      <c r="G603" s="3200"/>
      <c r="H603" s="3200"/>
      <c r="I603" s="3454" t="s">
        <v>1648</v>
      </c>
      <c r="J603" s="3210"/>
      <c r="K603" s="3220">
        <f t="shared" si="133"/>
        <v>673</v>
      </c>
      <c r="L603" s="3220">
        <v>168</v>
      </c>
      <c r="M603" s="3220">
        <v>168</v>
      </c>
      <c r="N603" s="3220">
        <v>168</v>
      </c>
      <c r="O603" s="3220">
        <v>169</v>
      </c>
      <c r="P603" s="3207">
        <v>1261.2999999999997</v>
      </c>
      <c r="Q603" s="3219">
        <v>798</v>
      </c>
      <c r="R603" s="3219"/>
      <c r="S603" s="3219">
        <v>3000</v>
      </c>
      <c r="T603" s="3210"/>
      <c r="U603" s="3198">
        <f t="shared" si="132"/>
        <v>-2536.7000000000003</v>
      </c>
      <c r="V603" s="3210"/>
      <c r="W603" s="3201" t="s">
        <v>3439</v>
      </c>
    </row>
    <row r="604" spans="1:25" ht="59.25" customHeight="1" thickBot="1" x14ac:dyDescent="0.25">
      <c r="A604" s="3212"/>
      <c r="B604" s="3193"/>
      <c r="C604" s="3452">
        <v>3000706</v>
      </c>
      <c r="D604" s="3457" t="s">
        <v>1650</v>
      </c>
      <c r="E604" s="3452">
        <v>5005203</v>
      </c>
      <c r="F604" s="3453" t="s">
        <v>3588</v>
      </c>
      <c r="G604" s="3200"/>
      <c r="H604" s="3200"/>
      <c r="I604" s="3454" t="s">
        <v>3588</v>
      </c>
      <c r="J604" s="3210"/>
      <c r="K604" s="3220">
        <f t="shared" si="133"/>
        <v>3386</v>
      </c>
      <c r="L604" s="3220">
        <v>846</v>
      </c>
      <c r="M604" s="3220">
        <v>846</v>
      </c>
      <c r="N604" s="3220">
        <v>846</v>
      </c>
      <c r="O604" s="3220">
        <v>848</v>
      </c>
      <c r="P604" s="3207">
        <v>300155.62</v>
      </c>
      <c r="Q604" s="3219"/>
      <c r="R604" s="3219"/>
      <c r="S604" s="3219">
        <v>2500</v>
      </c>
      <c r="T604" s="3210"/>
      <c r="U604" s="3198">
        <f t="shared" si="132"/>
        <v>297655.62</v>
      </c>
      <c r="V604" s="3210"/>
      <c r="W604" s="3201" t="s">
        <v>3439</v>
      </c>
    </row>
    <row r="605" spans="1:25" ht="45" customHeight="1" thickBot="1" x14ac:dyDescent="0.25">
      <c r="A605" s="3212"/>
      <c r="B605" s="3193"/>
      <c r="C605" s="3450"/>
      <c r="D605" s="3458"/>
      <c r="E605" s="3452">
        <v>520401</v>
      </c>
      <c r="F605" s="3453" t="s">
        <v>3589</v>
      </c>
      <c r="G605" s="3200"/>
      <c r="H605" s="3200"/>
      <c r="I605" s="3454" t="s">
        <v>3589</v>
      </c>
      <c r="J605" s="3210"/>
      <c r="K605" s="3220">
        <f t="shared" si="133"/>
        <v>295</v>
      </c>
      <c r="L605" s="3220">
        <v>70</v>
      </c>
      <c r="M605" s="3220">
        <v>75</v>
      </c>
      <c r="N605" s="3220">
        <v>75</v>
      </c>
      <c r="O605" s="3220">
        <v>75</v>
      </c>
      <c r="P605" s="3219"/>
      <c r="Q605" s="3219"/>
      <c r="R605" s="3219"/>
      <c r="S605" s="3219"/>
      <c r="T605" s="3210"/>
      <c r="U605" s="3198">
        <f t="shared" si="132"/>
        <v>0</v>
      </c>
      <c r="V605" s="3210"/>
      <c r="W605" s="3201" t="s">
        <v>3439</v>
      </c>
    </row>
    <row r="606" spans="1:25" ht="42" customHeight="1" thickBot="1" x14ac:dyDescent="0.25">
      <c r="A606" s="3212"/>
      <c r="B606" s="3193"/>
      <c r="C606" s="3450"/>
      <c r="D606" s="3458"/>
      <c r="E606" s="3452">
        <v>520402</v>
      </c>
      <c r="F606" s="3453" t="s">
        <v>1656</v>
      </c>
      <c r="G606" s="3200"/>
      <c r="H606" s="3200"/>
      <c r="I606" s="3454" t="s">
        <v>1656</v>
      </c>
      <c r="J606" s="3210"/>
      <c r="K606" s="3220">
        <f t="shared" si="133"/>
        <v>330</v>
      </c>
      <c r="L606" s="3220">
        <v>80</v>
      </c>
      <c r="M606" s="3220">
        <v>80</v>
      </c>
      <c r="N606" s="3220">
        <v>80</v>
      </c>
      <c r="O606" s="3220">
        <v>90</v>
      </c>
      <c r="P606" s="3219">
        <v>1500</v>
      </c>
      <c r="Q606" s="3219"/>
      <c r="R606" s="3219"/>
      <c r="S606" s="3219"/>
      <c r="T606" s="3210"/>
      <c r="U606" s="3198">
        <f t="shared" si="132"/>
        <v>1500</v>
      </c>
      <c r="V606" s="3210"/>
      <c r="W606" s="3201" t="s">
        <v>3439</v>
      </c>
    </row>
    <row r="607" spans="1:25" s="3180" customFormat="1" ht="23.25" x14ac:dyDescent="0.2">
      <c r="A607" s="1355"/>
      <c r="B607" s="3293"/>
      <c r="C607" s="3294"/>
      <c r="D607" s="3295"/>
      <c r="E607" s="3296"/>
      <c r="F607" s="3297"/>
      <c r="G607" s="1361"/>
      <c r="H607" s="1361"/>
      <c r="I607" s="1355"/>
      <c r="J607" s="1355"/>
      <c r="K607" s="3459"/>
      <c r="P607" s="3181"/>
      <c r="Q607" s="3181"/>
      <c r="R607" s="3181"/>
      <c r="S607" s="3181"/>
      <c r="T607" s="1355"/>
      <c r="U607" s="3181"/>
      <c r="V607" s="1355"/>
      <c r="W607" s="1355"/>
      <c r="X607" s="1355"/>
      <c r="Y607" s="1355"/>
    </row>
    <row r="608" spans="1:25" s="3180" customFormat="1" ht="23.25" x14ac:dyDescent="0.2">
      <c r="A608" s="1355"/>
      <c r="B608" s="3293"/>
      <c r="C608" s="3294"/>
      <c r="D608" s="3295"/>
      <c r="E608" s="3296"/>
      <c r="F608" s="3297"/>
      <c r="G608" s="1361"/>
      <c r="H608" s="1361"/>
      <c r="I608" s="1355"/>
      <c r="J608" s="1355"/>
      <c r="K608" s="3459"/>
      <c r="P608" s="3181"/>
      <c r="Q608" s="3181"/>
      <c r="R608" s="3181"/>
      <c r="S608" s="3181"/>
      <c r="T608" s="1355"/>
      <c r="U608" s="3181"/>
      <c r="V608" s="1355"/>
      <c r="W608" s="1355"/>
      <c r="X608" s="1355"/>
      <c r="Y608" s="1355"/>
    </row>
    <row r="611" spans="19:21" x14ac:dyDescent="0.2">
      <c r="S611" s="1285">
        <f>43497816.62+4495688.89</f>
        <v>47993505.509999998</v>
      </c>
      <c r="U611" s="1211" t="e">
        <f>+#REF!-#REF!-#REF!-S611-#REF!</f>
        <v>#REF!</v>
      </c>
    </row>
  </sheetData>
  <autoFilter ref="B6:F8"/>
  <mergeCells count="1041">
    <mergeCell ref="A592:A606"/>
    <mergeCell ref="B592:B606"/>
    <mergeCell ref="C592:C594"/>
    <mergeCell ref="D592:D594"/>
    <mergeCell ref="C597:C598"/>
    <mergeCell ref="D597:D598"/>
    <mergeCell ref="C601:C603"/>
    <mergeCell ref="D601:D603"/>
    <mergeCell ref="C605:C606"/>
    <mergeCell ref="D605:D606"/>
    <mergeCell ref="W585:W587"/>
    <mergeCell ref="U586:U587"/>
    <mergeCell ref="B588:O588"/>
    <mergeCell ref="A589:A591"/>
    <mergeCell ref="B589:B591"/>
    <mergeCell ref="C589:C591"/>
    <mergeCell ref="D589:D591"/>
    <mergeCell ref="I585:I587"/>
    <mergeCell ref="J585:J587"/>
    <mergeCell ref="K585:K587"/>
    <mergeCell ref="L585:O586"/>
    <mergeCell ref="P585:U585"/>
    <mergeCell ref="V585:V587"/>
    <mergeCell ref="A581:W581"/>
    <mergeCell ref="A582:W582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F573:F575"/>
    <mergeCell ref="G573:G575"/>
    <mergeCell ref="H573:H575"/>
    <mergeCell ref="C577:C578"/>
    <mergeCell ref="D577:D578"/>
    <mergeCell ref="E577:E578"/>
    <mergeCell ref="F577:F578"/>
    <mergeCell ref="G577:G578"/>
    <mergeCell ref="H577:H578"/>
    <mergeCell ref="P567:U567"/>
    <mergeCell ref="V567:V569"/>
    <mergeCell ref="W567:W569"/>
    <mergeCell ref="U568:U569"/>
    <mergeCell ref="A570:N570"/>
    <mergeCell ref="A573:A578"/>
    <mergeCell ref="B573:B578"/>
    <mergeCell ref="C573:C575"/>
    <mergeCell ref="D573:D575"/>
    <mergeCell ref="E573:E575"/>
    <mergeCell ref="G567:G569"/>
    <mergeCell ref="H567:H569"/>
    <mergeCell ref="I567:I569"/>
    <mergeCell ref="J567:J569"/>
    <mergeCell ref="K567:K569"/>
    <mergeCell ref="L567:O568"/>
    <mergeCell ref="A556:A560"/>
    <mergeCell ref="B556:B560"/>
    <mergeCell ref="A563:W563"/>
    <mergeCell ref="A564:W564"/>
    <mergeCell ref="A567:A569"/>
    <mergeCell ref="B567:B569"/>
    <mergeCell ref="C567:C569"/>
    <mergeCell ref="D567:D569"/>
    <mergeCell ref="E567:E569"/>
    <mergeCell ref="F567:F569"/>
    <mergeCell ref="P550:U550"/>
    <mergeCell ref="V550:V552"/>
    <mergeCell ref="W550:W552"/>
    <mergeCell ref="U551:U552"/>
    <mergeCell ref="A553:N553"/>
    <mergeCell ref="A554:A555"/>
    <mergeCell ref="B554:B555"/>
    <mergeCell ref="G550:G552"/>
    <mergeCell ref="H550:H552"/>
    <mergeCell ref="I550:I552"/>
    <mergeCell ref="J550:J552"/>
    <mergeCell ref="K550:K552"/>
    <mergeCell ref="L550:O551"/>
    <mergeCell ref="A534:A542"/>
    <mergeCell ref="B534:B542"/>
    <mergeCell ref="A545:W545"/>
    <mergeCell ref="A546:W546"/>
    <mergeCell ref="A550:A552"/>
    <mergeCell ref="B550:B552"/>
    <mergeCell ref="C550:C552"/>
    <mergeCell ref="D550:D552"/>
    <mergeCell ref="E550:E552"/>
    <mergeCell ref="F550:F552"/>
    <mergeCell ref="W525:W527"/>
    <mergeCell ref="U526:U527"/>
    <mergeCell ref="A528:N528"/>
    <mergeCell ref="A529:A533"/>
    <mergeCell ref="B529:B533"/>
    <mergeCell ref="C529:C530"/>
    <mergeCell ref="D529:D530"/>
    <mergeCell ref="G529:G530"/>
    <mergeCell ref="I525:I527"/>
    <mergeCell ref="J525:J527"/>
    <mergeCell ref="K525:K527"/>
    <mergeCell ref="L525:O526"/>
    <mergeCell ref="P525:U525"/>
    <mergeCell ref="V525:V527"/>
    <mergeCell ref="A519:W519"/>
    <mergeCell ref="A520:W520"/>
    <mergeCell ref="A525:A527"/>
    <mergeCell ref="B525:B527"/>
    <mergeCell ref="C525:C527"/>
    <mergeCell ref="D525:D527"/>
    <mergeCell ref="E525:E527"/>
    <mergeCell ref="F525:F527"/>
    <mergeCell ref="G525:G527"/>
    <mergeCell ref="H525:H527"/>
    <mergeCell ref="J514:J515"/>
    <mergeCell ref="C516:C517"/>
    <mergeCell ref="D516:D517"/>
    <mergeCell ref="E516:E517"/>
    <mergeCell ref="F516:F517"/>
    <mergeCell ref="G516:G517"/>
    <mergeCell ref="H516:H517"/>
    <mergeCell ref="J516:J517"/>
    <mergeCell ref="C514:C515"/>
    <mergeCell ref="D514:D515"/>
    <mergeCell ref="E514:E515"/>
    <mergeCell ref="F514:F515"/>
    <mergeCell ref="G514:G515"/>
    <mergeCell ref="H514:H515"/>
    <mergeCell ref="J510:J511"/>
    <mergeCell ref="C512:C513"/>
    <mergeCell ref="D512:D513"/>
    <mergeCell ref="E512:E513"/>
    <mergeCell ref="F512:F513"/>
    <mergeCell ref="G512:G513"/>
    <mergeCell ref="H512:H513"/>
    <mergeCell ref="J512:J513"/>
    <mergeCell ref="C510:C511"/>
    <mergeCell ref="D510:D511"/>
    <mergeCell ref="E510:E511"/>
    <mergeCell ref="F510:F511"/>
    <mergeCell ref="G510:G511"/>
    <mergeCell ref="H510:H511"/>
    <mergeCell ref="J506:J507"/>
    <mergeCell ref="C508:C509"/>
    <mergeCell ref="D508:D509"/>
    <mergeCell ref="E508:E509"/>
    <mergeCell ref="F508:F509"/>
    <mergeCell ref="G508:G509"/>
    <mergeCell ref="H508:H509"/>
    <mergeCell ref="J508:J509"/>
    <mergeCell ref="C506:C507"/>
    <mergeCell ref="D506:D507"/>
    <mergeCell ref="E506:E507"/>
    <mergeCell ref="F506:F507"/>
    <mergeCell ref="G506:G507"/>
    <mergeCell ref="H506:H507"/>
    <mergeCell ref="G496:G498"/>
    <mergeCell ref="H496:H498"/>
    <mergeCell ref="J496:J498"/>
    <mergeCell ref="C501:C503"/>
    <mergeCell ref="D501:D503"/>
    <mergeCell ref="E501:E503"/>
    <mergeCell ref="F501:F503"/>
    <mergeCell ref="G501:G503"/>
    <mergeCell ref="A494:A517"/>
    <mergeCell ref="B494:B517"/>
    <mergeCell ref="C496:C498"/>
    <mergeCell ref="D496:D498"/>
    <mergeCell ref="E496:E498"/>
    <mergeCell ref="F496:F498"/>
    <mergeCell ref="C504:C505"/>
    <mergeCell ref="D504:D505"/>
    <mergeCell ref="E504:E505"/>
    <mergeCell ref="F504:F505"/>
    <mergeCell ref="J487:J490"/>
    <mergeCell ref="C491:C494"/>
    <mergeCell ref="D491:D494"/>
    <mergeCell ref="E491:E494"/>
    <mergeCell ref="F491:F494"/>
    <mergeCell ref="G491:G494"/>
    <mergeCell ref="H491:H494"/>
    <mergeCell ref="J491:J494"/>
    <mergeCell ref="C487:C490"/>
    <mergeCell ref="D487:D490"/>
    <mergeCell ref="E487:E490"/>
    <mergeCell ref="F487:F490"/>
    <mergeCell ref="G487:G490"/>
    <mergeCell ref="H487:H490"/>
    <mergeCell ref="A483:J483"/>
    <mergeCell ref="A484:A490"/>
    <mergeCell ref="B484:B490"/>
    <mergeCell ref="C484:C486"/>
    <mergeCell ref="D484:D486"/>
    <mergeCell ref="E484:E486"/>
    <mergeCell ref="F484:F486"/>
    <mergeCell ref="G484:G486"/>
    <mergeCell ref="H484:H486"/>
    <mergeCell ref="J484:J486"/>
    <mergeCell ref="J478:J479"/>
    <mergeCell ref="C480:C482"/>
    <mergeCell ref="D480:D482"/>
    <mergeCell ref="E480:E482"/>
    <mergeCell ref="F480:F482"/>
    <mergeCell ref="G480:G482"/>
    <mergeCell ref="H480:H482"/>
    <mergeCell ref="H474:H477"/>
    <mergeCell ref="J474:J477"/>
    <mergeCell ref="A478:A482"/>
    <mergeCell ref="B478:B482"/>
    <mergeCell ref="C478:C479"/>
    <mergeCell ref="D478:D479"/>
    <mergeCell ref="E478:E479"/>
    <mergeCell ref="F478:F479"/>
    <mergeCell ref="G478:G479"/>
    <mergeCell ref="H478:H479"/>
    <mergeCell ref="W470:W472"/>
    <mergeCell ref="U471:U472"/>
    <mergeCell ref="A473:W473"/>
    <mergeCell ref="A474:A477"/>
    <mergeCell ref="B474:B477"/>
    <mergeCell ref="C474:C477"/>
    <mergeCell ref="D474:D477"/>
    <mergeCell ref="E474:E477"/>
    <mergeCell ref="F474:F477"/>
    <mergeCell ref="G474:G477"/>
    <mergeCell ref="I470:I472"/>
    <mergeCell ref="J470:J472"/>
    <mergeCell ref="K470:K472"/>
    <mergeCell ref="L470:O471"/>
    <mergeCell ref="P470:U470"/>
    <mergeCell ref="V470:V472"/>
    <mergeCell ref="A465:W465"/>
    <mergeCell ref="A466:W466"/>
    <mergeCell ref="A470:A472"/>
    <mergeCell ref="B470:B472"/>
    <mergeCell ref="C470:C472"/>
    <mergeCell ref="D470:D472"/>
    <mergeCell ref="E470:E472"/>
    <mergeCell ref="F470:F472"/>
    <mergeCell ref="G470:G472"/>
    <mergeCell ref="H470:H472"/>
    <mergeCell ref="J451:J454"/>
    <mergeCell ref="A455:A463"/>
    <mergeCell ref="B455:B463"/>
    <mergeCell ref="C455:C463"/>
    <mergeCell ref="D455:D463"/>
    <mergeCell ref="E455:E463"/>
    <mergeCell ref="F455:F463"/>
    <mergeCell ref="G455:G463"/>
    <mergeCell ref="H455:H463"/>
    <mergeCell ref="J455:J463"/>
    <mergeCell ref="H445:H450"/>
    <mergeCell ref="J445:J450"/>
    <mergeCell ref="A451:A454"/>
    <mergeCell ref="B451:B454"/>
    <mergeCell ref="C451:C454"/>
    <mergeCell ref="D451:D454"/>
    <mergeCell ref="E451:E454"/>
    <mergeCell ref="F451:F454"/>
    <mergeCell ref="G451:G454"/>
    <mergeCell ref="H451:H454"/>
    <mergeCell ref="G439:G444"/>
    <mergeCell ref="H439:H444"/>
    <mergeCell ref="J439:J444"/>
    <mergeCell ref="A445:A450"/>
    <mergeCell ref="B445:B450"/>
    <mergeCell ref="C445:C450"/>
    <mergeCell ref="D445:D450"/>
    <mergeCell ref="E445:E450"/>
    <mergeCell ref="F445:F450"/>
    <mergeCell ref="G445:G450"/>
    <mergeCell ref="A439:A444"/>
    <mergeCell ref="B439:B444"/>
    <mergeCell ref="C439:C444"/>
    <mergeCell ref="D439:D444"/>
    <mergeCell ref="E439:E444"/>
    <mergeCell ref="F439:F444"/>
    <mergeCell ref="G429:G435"/>
    <mergeCell ref="H429:H435"/>
    <mergeCell ref="J429:J435"/>
    <mergeCell ref="C436:C438"/>
    <mergeCell ref="D436:D438"/>
    <mergeCell ref="E436:E438"/>
    <mergeCell ref="F436:F438"/>
    <mergeCell ref="G436:G438"/>
    <mergeCell ref="H436:H438"/>
    <mergeCell ref="J436:J438"/>
    <mergeCell ref="G421:G425"/>
    <mergeCell ref="H421:H425"/>
    <mergeCell ref="J421:J425"/>
    <mergeCell ref="C426:C428"/>
    <mergeCell ref="D426:D428"/>
    <mergeCell ref="E426:E428"/>
    <mergeCell ref="F426:F428"/>
    <mergeCell ref="J426:J428"/>
    <mergeCell ref="G427:G428"/>
    <mergeCell ref="H427:H428"/>
    <mergeCell ref="A421:A438"/>
    <mergeCell ref="B421:B438"/>
    <mergeCell ref="C421:C425"/>
    <mergeCell ref="D421:D425"/>
    <mergeCell ref="E421:E425"/>
    <mergeCell ref="F421:F425"/>
    <mergeCell ref="C429:C435"/>
    <mergeCell ref="D429:D435"/>
    <mergeCell ref="E429:E435"/>
    <mergeCell ref="F429:F435"/>
    <mergeCell ref="J405:J411"/>
    <mergeCell ref="C412:C420"/>
    <mergeCell ref="D412:D420"/>
    <mergeCell ref="E412:E420"/>
    <mergeCell ref="F412:F420"/>
    <mergeCell ref="G412:G420"/>
    <mergeCell ref="H412:H420"/>
    <mergeCell ref="J412:J420"/>
    <mergeCell ref="C405:C411"/>
    <mergeCell ref="D405:D411"/>
    <mergeCell ref="E405:E411"/>
    <mergeCell ref="F405:F411"/>
    <mergeCell ref="G405:G411"/>
    <mergeCell ref="H405:H411"/>
    <mergeCell ref="A396:J396"/>
    <mergeCell ref="A397:A420"/>
    <mergeCell ref="B397:B420"/>
    <mergeCell ref="C397:C404"/>
    <mergeCell ref="D397:D404"/>
    <mergeCell ref="E397:E404"/>
    <mergeCell ref="F397:F404"/>
    <mergeCell ref="G397:G404"/>
    <mergeCell ref="H397:H404"/>
    <mergeCell ref="J397:J404"/>
    <mergeCell ref="J390:J392"/>
    <mergeCell ref="C394:C395"/>
    <mergeCell ref="D394:D395"/>
    <mergeCell ref="E394:E395"/>
    <mergeCell ref="F394:F395"/>
    <mergeCell ref="G394:G395"/>
    <mergeCell ref="H394:H395"/>
    <mergeCell ref="J394:J395"/>
    <mergeCell ref="C390:C392"/>
    <mergeCell ref="D390:D393"/>
    <mergeCell ref="E390:E393"/>
    <mergeCell ref="F390:F393"/>
    <mergeCell ref="G390:G393"/>
    <mergeCell ref="H390:H393"/>
    <mergeCell ref="J383:J384"/>
    <mergeCell ref="C385:C389"/>
    <mergeCell ref="D385:D389"/>
    <mergeCell ref="E385:E389"/>
    <mergeCell ref="F385:F389"/>
    <mergeCell ref="G385:G389"/>
    <mergeCell ref="H385:H389"/>
    <mergeCell ref="J385:J389"/>
    <mergeCell ref="J380:J381"/>
    <mergeCell ref="A382:J382"/>
    <mergeCell ref="A383:A395"/>
    <mergeCell ref="B383:B395"/>
    <mergeCell ref="C383:C384"/>
    <mergeCell ref="D383:D384"/>
    <mergeCell ref="E383:E384"/>
    <mergeCell ref="F383:F384"/>
    <mergeCell ref="G383:G384"/>
    <mergeCell ref="H383:H384"/>
    <mergeCell ref="H376:H379"/>
    <mergeCell ref="J376:J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W372:W374"/>
    <mergeCell ref="U373:U374"/>
    <mergeCell ref="A375:W375"/>
    <mergeCell ref="A376:A379"/>
    <mergeCell ref="B376:B379"/>
    <mergeCell ref="C376:C379"/>
    <mergeCell ref="D376:D379"/>
    <mergeCell ref="E376:E379"/>
    <mergeCell ref="F376:F379"/>
    <mergeCell ref="G376:G379"/>
    <mergeCell ref="I372:I374"/>
    <mergeCell ref="J372:J374"/>
    <mergeCell ref="K372:K374"/>
    <mergeCell ref="L372:O373"/>
    <mergeCell ref="P372:U372"/>
    <mergeCell ref="V372:V374"/>
    <mergeCell ref="A368:W368"/>
    <mergeCell ref="A369:W369"/>
    <mergeCell ref="A372:A374"/>
    <mergeCell ref="B372:B374"/>
    <mergeCell ref="C372:C374"/>
    <mergeCell ref="D372:D374"/>
    <mergeCell ref="E372:E374"/>
    <mergeCell ref="F372:F374"/>
    <mergeCell ref="G372:G374"/>
    <mergeCell ref="H372:H374"/>
    <mergeCell ref="J325:J339"/>
    <mergeCell ref="A340:A366"/>
    <mergeCell ref="B340:B366"/>
    <mergeCell ref="C340:C366"/>
    <mergeCell ref="D340:D366"/>
    <mergeCell ref="E340:E366"/>
    <mergeCell ref="F340:F366"/>
    <mergeCell ref="G340:G366"/>
    <mergeCell ref="H340:H366"/>
    <mergeCell ref="J340:J366"/>
    <mergeCell ref="J321:J323"/>
    <mergeCell ref="A324:J324"/>
    <mergeCell ref="A325:A339"/>
    <mergeCell ref="B325:B339"/>
    <mergeCell ref="C325:C339"/>
    <mergeCell ref="D325:D339"/>
    <mergeCell ref="E325:E339"/>
    <mergeCell ref="F325:F339"/>
    <mergeCell ref="G325:G339"/>
    <mergeCell ref="H325:H339"/>
    <mergeCell ref="C321:C323"/>
    <mergeCell ref="D321:D323"/>
    <mergeCell ref="E321:E323"/>
    <mergeCell ref="F321:F323"/>
    <mergeCell ref="G321:G323"/>
    <mergeCell ref="H321:H323"/>
    <mergeCell ref="J309:J318"/>
    <mergeCell ref="C319:C320"/>
    <mergeCell ref="D319:D320"/>
    <mergeCell ref="E319:E320"/>
    <mergeCell ref="F319:F320"/>
    <mergeCell ref="G319:G320"/>
    <mergeCell ref="H319:H320"/>
    <mergeCell ref="J319:J320"/>
    <mergeCell ref="C309:C318"/>
    <mergeCell ref="D309:D318"/>
    <mergeCell ref="E309:E318"/>
    <mergeCell ref="F309:F318"/>
    <mergeCell ref="G309:G318"/>
    <mergeCell ref="H309:H318"/>
    <mergeCell ref="J302:J304"/>
    <mergeCell ref="C305:C308"/>
    <mergeCell ref="D305:D308"/>
    <mergeCell ref="E305:E308"/>
    <mergeCell ref="F305:F308"/>
    <mergeCell ref="G305:G308"/>
    <mergeCell ref="H305:H308"/>
    <mergeCell ref="J305:J308"/>
    <mergeCell ref="C302:C304"/>
    <mergeCell ref="D302:D304"/>
    <mergeCell ref="E302:E304"/>
    <mergeCell ref="F302:F304"/>
    <mergeCell ref="G302:G304"/>
    <mergeCell ref="H302:H304"/>
    <mergeCell ref="H295:H297"/>
    <mergeCell ref="J295:J297"/>
    <mergeCell ref="C298:C301"/>
    <mergeCell ref="D298:D301"/>
    <mergeCell ref="E298:E301"/>
    <mergeCell ref="F298:F301"/>
    <mergeCell ref="G298:G301"/>
    <mergeCell ref="H298:H301"/>
    <mergeCell ref="J298:J300"/>
    <mergeCell ref="H292:H293"/>
    <mergeCell ref="J292:J293"/>
    <mergeCell ref="A294:J294"/>
    <mergeCell ref="A295:A323"/>
    <mergeCell ref="B295:B323"/>
    <mergeCell ref="C295:C297"/>
    <mergeCell ref="D295:D297"/>
    <mergeCell ref="E295:E297"/>
    <mergeCell ref="F295:F297"/>
    <mergeCell ref="G295:G297"/>
    <mergeCell ref="G288:G291"/>
    <mergeCell ref="H288:H291"/>
    <mergeCell ref="J288:J291"/>
    <mergeCell ref="A292:A293"/>
    <mergeCell ref="B292:B293"/>
    <mergeCell ref="C292:C293"/>
    <mergeCell ref="D292:D293"/>
    <mergeCell ref="E292:E293"/>
    <mergeCell ref="F292:F293"/>
    <mergeCell ref="G292:G293"/>
    <mergeCell ref="V284:V286"/>
    <mergeCell ref="W284:W286"/>
    <mergeCell ref="U285:U286"/>
    <mergeCell ref="A287:J287"/>
    <mergeCell ref="A288:A291"/>
    <mergeCell ref="B288:B291"/>
    <mergeCell ref="C288:C291"/>
    <mergeCell ref="D288:D291"/>
    <mergeCell ref="E288:E291"/>
    <mergeCell ref="F288:F291"/>
    <mergeCell ref="H284:H286"/>
    <mergeCell ref="I284:I286"/>
    <mergeCell ref="J284:J286"/>
    <mergeCell ref="K284:K286"/>
    <mergeCell ref="L284:O285"/>
    <mergeCell ref="P284:U284"/>
    <mergeCell ref="J274:J278"/>
    <mergeCell ref="A280:W280"/>
    <mergeCell ref="A281:W281"/>
    <mergeCell ref="A284:A286"/>
    <mergeCell ref="B284:B286"/>
    <mergeCell ref="C284:C286"/>
    <mergeCell ref="D284:D286"/>
    <mergeCell ref="E284:E286"/>
    <mergeCell ref="F284:F286"/>
    <mergeCell ref="G284:G286"/>
    <mergeCell ref="C274:C278"/>
    <mergeCell ref="D274:D278"/>
    <mergeCell ref="E274:E278"/>
    <mergeCell ref="F274:F278"/>
    <mergeCell ref="G274:G278"/>
    <mergeCell ref="H274:H278"/>
    <mergeCell ref="A267:J267"/>
    <mergeCell ref="A268:A278"/>
    <mergeCell ref="B268:B278"/>
    <mergeCell ref="C268:C273"/>
    <mergeCell ref="D268:D273"/>
    <mergeCell ref="E268:E273"/>
    <mergeCell ref="F268:F273"/>
    <mergeCell ref="G268:G273"/>
    <mergeCell ref="H268:H273"/>
    <mergeCell ref="J268:J273"/>
    <mergeCell ref="G261:G263"/>
    <mergeCell ref="H261:H263"/>
    <mergeCell ref="J261:J263"/>
    <mergeCell ref="C264:C266"/>
    <mergeCell ref="D264:D266"/>
    <mergeCell ref="E264:E266"/>
    <mergeCell ref="F264:F266"/>
    <mergeCell ref="G264:G266"/>
    <mergeCell ref="H264:H266"/>
    <mergeCell ref="J264:J266"/>
    <mergeCell ref="A261:A266"/>
    <mergeCell ref="B261:B266"/>
    <mergeCell ref="C261:C263"/>
    <mergeCell ref="D261:D263"/>
    <mergeCell ref="E261:E263"/>
    <mergeCell ref="F261:F263"/>
    <mergeCell ref="J257:J258"/>
    <mergeCell ref="C259:C260"/>
    <mergeCell ref="D259:D260"/>
    <mergeCell ref="E259:E260"/>
    <mergeCell ref="F259:F260"/>
    <mergeCell ref="G259:G260"/>
    <mergeCell ref="H259:H260"/>
    <mergeCell ref="J259:J260"/>
    <mergeCell ref="A256:I256"/>
    <mergeCell ref="A257:A260"/>
    <mergeCell ref="B257:B260"/>
    <mergeCell ref="C257:C258"/>
    <mergeCell ref="D257:D258"/>
    <mergeCell ref="E257:E258"/>
    <mergeCell ref="F257:F258"/>
    <mergeCell ref="G257:G258"/>
    <mergeCell ref="H257:H258"/>
    <mergeCell ref="J246:J249"/>
    <mergeCell ref="C250:C255"/>
    <mergeCell ref="D250:D255"/>
    <mergeCell ref="E250:E255"/>
    <mergeCell ref="F250:F255"/>
    <mergeCell ref="G250:G255"/>
    <mergeCell ref="H250:H255"/>
    <mergeCell ref="J250:J255"/>
    <mergeCell ref="C246:C249"/>
    <mergeCell ref="D246:D249"/>
    <mergeCell ref="E246:E249"/>
    <mergeCell ref="F246:F249"/>
    <mergeCell ref="G246:G249"/>
    <mergeCell ref="H246:H249"/>
    <mergeCell ref="H240:H242"/>
    <mergeCell ref="J240:J242"/>
    <mergeCell ref="C243:C245"/>
    <mergeCell ref="D243:D245"/>
    <mergeCell ref="E243:E245"/>
    <mergeCell ref="F243:F245"/>
    <mergeCell ref="G243:G245"/>
    <mergeCell ref="H243:H245"/>
    <mergeCell ref="J243:J245"/>
    <mergeCell ref="H237:H238"/>
    <mergeCell ref="J237:J238"/>
    <mergeCell ref="A239:I239"/>
    <mergeCell ref="A240:A255"/>
    <mergeCell ref="B240:B255"/>
    <mergeCell ref="C240:C242"/>
    <mergeCell ref="D240:D242"/>
    <mergeCell ref="E240:E242"/>
    <mergeCell ref="F240:F242"/>
    <mergeCell ref="G240:G242"/>
    <mergeCell ref="G235:G236"/>
    <mergeCell ref="H235:H236"/>
    <mergeCell ref="J235:J236"/>
    <mergeCell ref="A237:A238"/>
    <mergeCell ref="B237:B238"/>
    <mergeCell ref="C237:C238"/>
    <mergeCell ref="D237:D238"/>
    <mergeCell ref="E237:E238"/>
    <mergeCell ref="F237:F238"/>
    <mergeCell ref="G237:G238"/>
    <mergeCell ref="A235:A236"/>
    <mergeCell ref="B235:B236"/>
    <mergeCell ref="C235:C236"/>
    <mergeCell ref="D235:D236"/>
    <mergeCell ref="E235:E236"/>
    <mergeCell ref="F235:F236"/>
    <mergeCell ref="J230:J231"/>
    <mergeCell ref="C232:C234"/>
    <mergeCell ref="D232:D234"/>
    <mergeCell ref="E232:E234"/>
    <mergeCell ref="F232:F234"/>
    <mergeCell ref="G232:G234"/>
    <mergeCell ref="H232:H234"/>
    <mergeCell ref="J232:J234"/>
    <mergeCell ref="J227:J228"/>
    <mergeCell ref="A229:J229"/>
    <mergeCell ref="A230:A234"/>
    <mergeCell ref="B230:B234"/>
    <mergeCell ref="C230:C231"/>
    <mergeCell ref="D230:D231"/>
    <mergeCell ref="E230:E231"/>
    <mergeCell ref="F230:F231"/>
    <mergeCell ref="G230:G231"/>
    <mergeCell ref="H230:H231"/>
    <mergeCell ref="G224:G226"/>
    <mergeCell ref="H224:H226"/>
    <mergeCell ref="J224:J226"/>
    <mergeCell ref="A227:A228"/>
    <mergeCell ref="B227:B228"/>
    <mergeCell ref="C227:C228"/>
    <mergeCell ref="D227:D228"/>
    <mergeCell ref="E227:E228"/>
    <mergeCell ref="F227:F228"/>
    <mergeCell ref="H227:H228"/>
    <mergeCell ref="A224:A226"/>
    <mergeCell ref="B224:B226"/>
    <mergeCell ref="C224:C226"/>
    <mergeCell ref="D224:D226"/>
    <mergeCell ref="E224:E226"/>
    <mergeCell ref="F224:F226"/>
    <mergeCell ref="H216:H219"/>
    <mergeCell ref="J216:J219"/>
    <mergeCell ref="C220:C223"/>
    <mergeCell ref="D220:D223"/>
    <mergeCell ref="E220:E223"/>
    <mergeCell ref="F220:F223"/>
    <mergeCell ref="G220:G223"/>
    <mergeCell ref="H220:H223"/>
    <mergeCell ref="J220:J223"/>
    <mergeCell ref="H213:H214"/>
    <mergeCell ref="J213:J214"/>
    <mergeCell ref="A215:I215"/>
    <mergeCell ref="A216:A223"/>
    <mergeCell ref="B216:B223"/>
    <mergeCell ref="C216:C219"/>
    <mergeCell ref="D216:D219"/>
    <mergeCell ref="E216:E219"/>
    <mergeCell ref="F216:F219"/>
    <mergeCell ref="G216:G219"/>
    <mergeCell ref="G209:G212"/>
    <mergeCell ref="H209:H212"/>
    <mergeCell ref="J209:J212"/>
    <mergeCell ref="A213:A214"/>
    <mergeCell ref="B213:B214"/>
    <mergeCell ref="C213:C214"/>
    <mergeCell ref="D213:D214"/>
    <mergeCell ref="E213:E214"/>
    <mergeCell ref="F213:F214"/>
    <mergeCell ref="G213:G214"/>
    <mergeCell ref="A209:A212"/>
    <mergeCell ref="B209:B212"/>
    <mergeCell ref="C209:C212"/>
    <mergeCell ref="D209:D212"/>
    <mergeCell ref="E209:E212"/>
    <mergeCell ref="F209:F212"/>
    <mergeCell ref="L205:O206"/>
    <mergeCell ref="P205:U205"/>
    <mergeCell ref="V205:V207"/>
    <mergeCell ref="W205:W207"/>
    <mergeCell ref="U206:U207"/>
    <mergeCell ref="A208:J208"/>
    <mergeCell ref="F205:F207"/>
    <mergeCell ref="G205:G207"/>
    <mergeCell ref="H205:H207"/>
    <mergeCell ref="I205:I207"/>
    <mergeCell ref="J205:J207"/>
    <mergeCell ref="K205:K207"/>
    <mergeCell ref="H197:H198"/>
    <mergeCell ref="J197:J198"/>
    <mergeCell ref="A200:W200"/>
    <mergeCell ref="A201:W201"/>
    <mergeCell ref="A203:H203"/>
    <mergeCell ref="A205:A207"/>
    <mergeCell ref="B205:B207"/>
    <mergeCell ref="C205:C207"/>
    <mergeCell ref="D205:D207"/>
    <mergeCell ref="E205:E207"/>
    <mergeCell ref="G192:G196"/>
    <mergeCell ref="H192:H196"/>
    <mergeCell ref="J192:J196"/>
    <mergeCell ref="A197:A198"/>
    <mergeCell ref="B197:B198"/>
    <mergeCell ref="C197:C198"/>
    <mergeCell ref="D197:D198"/>
    <mergeCell ref="E197:E198"/>
    <mergeCell ref="F197:F198"/>
    <mergeCell ref="G197:G198"/>
    <mergeCell ref="G188:G190"/>
    <mergeCell ref="H188:H190"/>
    <mergeCell ref="J188:J190"/>
    <mergeCell ref="A191:J191"/>
    <mergeCell ref="A192:A196"/>
    <mergeCell ref="B192:B196"/>
    <mergeCell ref="C192:C196"/>
    <mergeCell ref="D192:D196"/>
    <mergeCell ref="E192:E196"/>
    <mergeCell ref="F192:F196"/>
    <mergeCell ref="A188:A190"/>
    <mergeCell ref="B188:B190"/>
    <mergeCell ref="C188:C190"/>
    <mergeCell ref="D188:D190"/>
    <mergeCell ref="E188:E190"/>
    <mergeCell ref="F188:F190"/>
    <mergeCell ref="J182:J183"/>
    <mergeCell ref="C184:C187"/>
    <mergeCell ref="D184:D187"/>
    <mergeCell ref="E184:E187"/>
    <mergeCell ref="F184:F187"/>
    <mergeCell ref="G184:G187"/>
    <mergeCell ref="H184:H187"/>
    <mergeCell ref="J184:J187"/>
    <mergeCell ref="C182:C183"/>
    <mergeCell ref="D182:D183"/>
    <mergeCell ref="E182:E183"/>
    <mergeCell ref="F182:F183"/>
    <mergeCell ref="G182:G183"/>
    <mergeCell ref="H182:H183"/>
    <mergeCell ref="J177:J178"/>
    <mergeCell ref="C179:C181"/>
    <mergeCell ref="D179:D181"/>
    <mergeCell ref="E179:E181"/>
    <mergeCell ref="F179:F181"/>
    <mergeCell ref="G179:G181"/>
    <mergeCell ref="H179:H181"/>
    <mergeCell ref="J179:J181"/>
    <mergeCell ref="C177:C178"/>
    <mergeCell ref="D177:D178"/>
    <mergeCell ref="E177:E178"/>
    <mergeCell ref="F177:F178"/>
    <mergeCell ref="G177:G178"/>
    <mergeCell ref="H177:H178"/>
    <mergeCell ref="J159:J166"/>
    <mergeCell ref="A167:A187"/>
    <mergeCell ref="B167:B187"/>
    <mergeCell ref="C167:C176"/>
    <mergeCell ref="D167:D176"/>
    <mergeCell ref="E167:E176"/>
    <mergeCell ref="F167:F176"/>
    <mergeCell ref="G167:G176"/>
    <mergeCell ref="H167:H176"/>
    <mergeCell ref="J167:J176"/>
    <mergeCell ref="J154:J157"/>
    <mergeCell ref="A158:J158"/>
    <mergeCell ref="A159:A166"/>
    <mergeCell ref="B159:B166"/>
    <mergeCell ref="C159:C166"/>
    <mergeCell ref="D159:D166"/>
    <mergeCell ref="E159:E166"/>
    <mergeCell ref="F159:F166"/>
    <mergeCell ref="G159:G166"/>
    <mergeCell ref="H159:H166"/>
    <mergeCell ref="H142:H153"/>
    <mergeCell ref="J142:J150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G139:G141"/>
    <mergeCell ref="H139:H141"/>
    <mergeCell ref="J139:J141"/>
    <mergeCell ref="A142:A153"/>
    <mergeCell ref="B142:B153"/>
    <mergeCell ref="C142:C153"/>
    <mergeCell ref="D142:D153"/>
    <mergeCell ref="E142:E153"/>
    <mergeCell ref="F142:F153"/>
    <mergeCell ref="G142:G153"/>
    <mergeCell ref="A139:A141"/>
    <mergeCell ref="B139:B141"/>
    <mergeCell ref="C139:C141"/>
    <mergeCell ref="D139:D141"/>
    <mergeCell ref="E139:E141"/>
    <mergeCell ref="F139:F141"/>
    <mergeCell ref="J131:J134"/>
    <mergeCell ref="C135:C138"/>
    <mergeCell ref="D135:D138"/>
    <mergeCell ref="E135:E138"/>
    <mergeCell ref="F135:F138"/>
    <mergeCell ref="G135:G138"/>
    <mergeCell ref="H135:H138"/>
    <mergeCell ref="J135:J138"/>
    <mergeCell ref="C131:C133"/>
    <mergeCell ref="D131:D134"/>
    <mergeCell ref="E131:E134"/>
    <mergeCell ref="F131:F134"/>
    <mergeCell ref="G131:G134"/>
    <mergeCell ref="H131:H134"/>
    <mergeCell ref="J125:J127"/>
    <mergeCell ref="C128:C130"/>
    <mergeCell ref="D128:D130"/>
    <mergeCell ref="E128:E130"/>
    <mergeCell ref="F128:F130"/>
    <mergeCell ref="G128:G130"/>
    <mergeCell ref="H128:H130"/>
    <mergeCell ref="J128:J130"/>
    <mergeCell ref="H123:H124"/>
    <mergeCell ref="J123:J124"/>
    <mergeCell ref="A125:A138"/>
    <mergeCell ref="B125:B138"/>
    <mergeCell ref="C125:C127"/>
    <mergeCell ref="D125:D127"/>
    <mergeCell ref="E125:E127"/>
    <mergeCell ref="F125:F127"/>
    <mergeCell ref="G125:G127"/>
    <mergeCell ref="H125:H127"/>
    <mergeCell ref="H119:H121"/>
    <mergeCell ref="J119:J121"/>
    <mergeCell ref="A122:J122"/>
    <mergeCell ref="A123:A124"/>
    <mergeCell ref="B123:B124"/>
    <mergeCell ref="C123:C124"/>
    <mergeCell ref="D123:D124"/>
    <mergeCell ref="E123:E124"/>
    <mergeCell ref="F123:F124"/>
    <mergeCell ref="G123:G124"/>
    <mergeCell ref="G115:G118"/>
    <mergeCell ref="H115:H118"/>
    <mergeCell ref="J115:J118"/>
    <mergeCell ref="A119:A121"/>
    <mergeCell ref="B119:B121"/>
    <mergeCell ref="C119:C121"/>
    <mergeCell ref="D119:D121"/>
    <mergeCell ref="E119:E121"/>
    <mergeCell ref="F119:F121"/>
    <mergeCell ref="G119:G121"/>
    <mergeCell ref="A115:A118"/>
    <mergeCell ref="B115:B118"/>
    <mergeCell ref="C115:C118"/>
    <mergeCell ref="D115:D118"/>
    <mergeCell ref="E115:E118"/>
    <mergeCell ref="F115:F118"/>
    <mergeCell ref="L111:O112"/>
    <mergeCell ref="P111:U111"/>
    <mergeCell ref="V111:V113"/>
    <mergeCell ref="W111:W113"/>
    <mergeCell ref="U112:U113"/>
    <mergeCell ref="A114:J114"/>
    <mergeCell ref="F111:F113"/>
    <mergeCell ref="G111:G113"/>
    <mergeCell ref="H111:H113"/>
    <mergeCell ref="I111:I113"/>
    <mergeCell ref="J111:J113"/>
    <mergeCell ref="K111:K113"/>
    <mergeCell ref="H102:H104"/>
    <mergeCell ref="J103:J104"/>
    <mergeCell ref="A106:W106"/>
    <mergeCell ref="A107:W107"/>
    <mergeCell ref="A108:F108"/>
    <mergeCell ref="A111:A113"/>
    <mergeCell ref="B111:B113"/>
    <mergeCell ref="C111:C113"/>
    <mergeCell ref="D111:D113"/>
    <mergeCell ref="E111:E113"/>
    <mergeCell ref="A102:A104"/>
    <mergeCell ref="B102:B104"/>
    <mergeCell ref="C102:C103"/>
    <mergeCell ref="D102:D104"/>
    <mergeCell ref="F102:F104"/>
    <mergeCell ref="G102:G104"/>
    <mergeCell ref="J97:J98"/>
    <mergeCell ref="A99:J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C96:C98"/>
    <mergeCell ref="D96:D98"/>
    <mergeCell ref="E96:E98"/>
    <mergeCell ref="F96:F98"/>
    <mergeCell ref="G96:G98"/>
    <mergeCell ref="H96:H98"/>
    <mergeCell ref="C91:C95"/>
    <mergeCell ref="D91:D95"/>
    <mergeCell ref="E91:E95"/>
    <mergeCell ref="F91:F95"/>
    <mergeCell ref="G91:G95"/>
    <mergeCell ref="H91:H95"/>
    <mergeCell ref="G86:G88"/>
    <mergeCell ref="H86:H88"/>
    <mergeCell ref="C89:C90"/>
    <mergeCell ref="D89:D90"/>
    <mergeCell ref="E89:E90"/>
    <mergeCell ref="F89:F90"/>
    <mergeCell ref="G89:G90"/>
    <mergeCell ref="H89:H90"/>
    <mergeCell ref="G78:G82"/>
    <mergeCell ref="H78:H82"/>
    <mergeCell ref="C83:C85"/>
    <mergeCell ref="D83:D85"/>
    <mergeCell ref="E83:E85"/>
    <mergeCell ref="F83:F85"/>
    <mergeCell ref="G83:G85"/>
    <mergeCell ref="H83:H85"/>
    <mergeCell ref="A78:A98"/>
    <mergeCell ref="B78:B98"/>
    <mergeCell ref="C78:C82"/>
    <mergeCell ref="D78:D82"/>
    <mergeCell ref="E78:E82"/>
    <mergeCell ref="F78:F82"/>
    <mergeCell ref="C86:C88"/>
    <mergeCell ref="D86:D88"/>
    <mergeCell ref="E86:E88"/>
    <mergeCell ref="F86:F88"/>
    <mergeCell ref="G60:G72"/>
    <mergeCell ref="H60:H72"/>
    <mergeCell ref="E73:E77"/>
    <mergeCell ref="F73:F77"/>
    <mergeCell ref="G73:G77"/>
    <mergeCell ref="H73:H77"/>
    <mergeCell ref="A60:A77"/>
    <mergeCell ref="B60:B77"/>
    <mergeCell ref="C60:C77"/>
    <mergeCell ref="D60:D77"/>
    <mergeCell ref="E60:E72"/>
    <mergeCell ref="F60:F72"/>
    <mergeCell ref="H54:H57"/>
    <mergeCell ref="A58:A59"/>
    <mergeCell ref="B58:B59"/>
    <mergeCell ref="C58:C59"/>
    <mergeCell ref="D58:D59"/>
    <mergeCell ref="E58:E59"/>
    <mergeCell ref="F58:F59"/>
    <mergeCell ref="G58:G59"/>
    <mergeCell ref="H58:H59"/>
    <mergeCell ref="D46:D53"/>
    <mergeCell ref="E46:E53"/>
    <mergeCell ref="F46:F53"/>
    <mergeCell ref="G46:G53"/>
    <mergeCell ref="H46:H53"/>
    <mergeCell ref="C54:C57"/>
    <mergeCell ref="D54:D57"/>
    <mergeCell ref="E54:E57"/>
    <mergeCell ref="F54:F57"/>
    <mergeCell ref="G54:G57"/>
    <mergeCell ref="A36:J36"/>
    <mergeCell ref="A37:A57"/>
    <mergeCell ref="B37:B57"/>
    <mergeCell ref="C37:C45"/>
    <mergeCell ref="D37:D45"/>
    <mergeCell ref="E37:E45"/>
    <mergeCell ref="F37:F45"/>
    <mergeCell ref="G37:G45"/>
    <mergeCell ref="H37:H45"/>
    <mergeCell ref="C46:C53"/>
    <mergeCell ref="H27:H30"/>
    <mergeCell ref="C31:C35"/>
    <mergeCell ref="D31:D35"/>
    <mergeCell ref="E31:E35"/>
    <mergeCell ref="F31:F35"/>
    <mergeCell ref="G31:G35"/>
    <mergeCell ref="H31:H35"/>
    <mergeCell ref="D23:D26"/>
    <mergeCell ref="E23:E26"/>
    <mergeCell ref="F23:F26"/>
    <mergeCell ref="G23:G26"/>
    <mergeCell ref="H23:H26"/>
    <mergeCell ref="C27:C30"/>
    <mergeCell ref="D27:D30"/>
    <mergeCell ref="E27:E30"/>
    <mergeCell ref="F27:F30"/>
    <mergeCell ref="G27:G30"/>
    <mergeCell ref="A19:J19"/>
    <mergeCell ref="A20:A34"/>
    <mergeCell ref="B20:B34"/>
    <mergeCell ref="C20:C22"/>
    <mergeCell ref="D20:D22"/>
    <mergeCell ref="E20:E22"/>
    <mergeCell ref="F20:F22"/>
    <mergeCell ref="G20:G22"/>
    <mergeCell ref="H20:H22"/>
    <mergeCell ref="C23:C26"/>
    <mergeCell ref="C17:C18"/>
    <mergeCell ref="D17:D18"/>
    <mergeCell ref="E17:E18"/>
    <mergeCell ref="F17:F18"/>
    <mergeCell ref="G17:G18"/>
    <mergeCell ref="H17:H18"/>
    <mergeCell ref="F10:F13"/>
    <mergeCell ref="G10:G13"/>
    <mergeCell ref="H10:H13"/>
    <mergeCell ref="C14:C16"/>
    <mergeCell ref="D14:D16"/>
    <mergeCell ref="E14:E16"/>
    <mergeCell ref="F14:F16"/>
    <mergeCell ref="G14:G16"/>
    <mergeCell ref="H14:H16"/>
    <mergeCell ref="P6:U6"/>
    <mergeCell ref="V6:V8"/>
    <mergeCell ref="W6:W8"/>
    <mergeCell ref="U7:U8"/>
    <mergeCell ref="A9:W9"/>
    <mergeCell ref="A10:A18"/>
    <mergeCell ref="B10:B18"/>
    <mergeCell ref="C10:C13"/>
    <mergeCell ref="D10:D13"/>
    <mergeCell ref="E10:E13"/>
    <mergeCell ref="G6:G8"/>
    <mergeCell ref="H6:H8"/>
    <mergeCell ref="I6:I8"/>
    <mergeCell ref="J6:J8"/>
    <mergeCell ref="K6:K8"/>
    <mergeCell ref="L6:O7"/>
    <mergeCell ref="B2:V2"/>
    <mergeCell ref="B3:V3"/>
    <mergeCell ref="A4:F4"/>
    <mergeCell ref="A5:G5"/>
    <mergeCell ref="A6:A8"/>
    <mergeCell ref="B6:B8"/>
    <mergeCell ref="C6:C8"/>
    <mergeCell ref="D6:D8"/>
    <mergeCell ref="E6:E8"/>
    <mergeCell ref="F6:F8"/>
  </mergeCells>
  <pageMargins left="0.31496062992125984" right="0.15748031496062992" top="0.27559055118110237" bottom="0.51181102362204722" header="0" footer="0"/>
  <pageSetup paperSize="9" scale="56" orientation="landscape" horizontalDpi="200" verticalDpi="200" r:id="rId1"/>
  <headerFooter alignWithMargins="0"/>
  <rowBreaks count="14" manualBreakCount="14">
    <brk id="35" max="22" man="1"/>
    <brk id="77" max="22" man="1"/>
    <brk id="105" max="22" man="1"/>
    <brk id="141" max="22" man="1"/>
    <brk id="187" max="22" man="1"/>
    <brk id="198" max="22" man="1"/>
    <brk id="234" max="22" man="1"/>
    <brk id="260" max="22" man="1"/>
    <brk id="318" max="22" man="1"/>
    <brk id="411" max="22" man="1"/>
    <brk id="444" max="22" man="1"/>
    <brk id="464" max="22" man="1"/>
    <brk id="498" max="22" man="1"/>
    <brk id="578" max="22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44"/>
  <sheetViews>
    <sheetView view="pageBreakPreview" zoomScaleSheetLayoutView="100" workbookViewId="0">
      <selection activeCell="O25" sqref="O25"/>
    </sheetView>
  </sheetViews>
  <sheetFormatPr baseColWidth="10" defaultRowHeight="12.75" x14ac:dyDescent="0.25"/>
  <cols>
    <col min="1" max="1" width="13.28515625" style="1155" customWidth="1"/>
    <col min="2" max="2" width="6.5703125" style="1155" customWidth="1"/>
    <col min="3" max="3" width="18.140625" style="1155" customWidth="1"/>
    <col min="4" max="4" width="7" style="1155" customWidth="1"/>
    <col min="5" max="5" width="19.7109375" style="1155" customWidth="1"/>
    <col min="6" max="6" width="11" style="1155" customWidth="1"/>
    <col min="7" max="7" width="6.7109375" style="1155" customWidth="1"/>
    <col min="8" max="8" width="8.140625" style="3460" customWidth="1"/>
    <col min="9" max="12" width="7.140625" style="3460" customWidth="1"/>
    <col min="13" max="13" width="5.140625" style="1155" customWidth="1"/>
    <col min="14" max="14" width="10.85546875" style="3461" customWidth="1"/>
    <col min="15" max="15" width="9" style="3461" customWidth="1"/>
    <col min="16" max="16" width="4.42578125" style="3461" customWidth="1"/>
    <col min="17" max="17" width="9.140625" style="3461" customWidth="1"/>
    <col min="18" max="18" width="6.7109375" style="3461" customWidth="1"/>
    <col min="19" max="19" width="8.28515625" style="3461" customWidth="1"/>
    <col min="20" max="20" width="8.140625" style="1155" hidden="1" customWidth="1"/>
    <col min="21" max="16384" width="11.42578125" style="1155"/>
  </cols>
  <sheetData>
    <row r="1" spans="1:21" ht="15" customHeight="1" x14ac:dyDescent="0.25">
      <c r="I1" s="1653"/>
      <c r="J1" s="1653"/>
      <c r="K1" s="1653"/>
      <c r="L1" s="1653"/>
      <c r="M1" s="1653"/>
      <c r="N1" s="1653"/>
      <c r="O1" s="1653"/>
      <c r="P1" s="1653"/>
    </row>
    <row r="2" spans="1:21" s="1156" customFormat="1" ht="15" x14ac:dyDescent="0.25">
      <c r="B2" s="1157" t="s">
        <v>2020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</row>
    <row r="3" spans="1:21" s="1156" customFormat="1" ht="15" x14ac:dyDescent="0.25">
      <c r="B3" s="1157" t="s">
        <v>1</v>
      </c>
      <c r="C3" s="1157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</row>
    <row r="4" spans="1:21" s="1156" customFormat="1" ht="9" customHeight="1" x14ac:dyDescent="0.25">
      <c r="B4" s="1654"/>
      <c r="C4" s="1654"/>
      <c r="D4" s="1654"/>
      <c r="E4" s="1654"/>
      <c r="F4" s="1654"/>
      <c r="G4" s="1654"/>
      <c r="H4" s="3462"/>
      <c r="I4" s="3462"/>
      <c r="J4" s="3462"/>
      <c r="K4" s="3462"/>
      <c r="L4" s="3462"/>
      <c r="M4" s="1654"/>
      <c r="N4" s="3463"/>
      <c r="O4" s="3463"/>
      <c r="P4" s="3463"/>
      <c r="Q4" s="3463"/>
      <c r="R4" s="3463"/>
      <c r="S4" s="3463"/>
      <c r="T4" s="1654"/>
      <c r="U4" s="1654"/>
    </row>
    <row r="5" spans="1:21" s="1156" customFormat="1" x14ac:dyDescent="0.2">
      <c r="A5" s="1158" t="s">
        <v>3590</v>
      </c>
      <c r="B5" s="1158"/>
      <c r="C5" s="1158"/>
      <c r="D5" s="1158"/>
      <c r="E5" s="1158"/>
      <c r="F5" s="1158"/>
      <c r="G5" s="1161"/>
      <c r="H5" s="3464"/>
      <c r="I5" s="3464"/>
      <c r="J5" s="3464"/>
      <c r="K5" s="3464"/>
      <c r="L5" s="3464"/>
      <c r="N5" s="3465"/>
      <c r="O5" s="3465"/>
      <c r="P5" s="3465"/>
      <c r="Q5" s="3465"/>
      <c r="R5" s="3465"/>
      <c r="S5" s="3465"/>
    </row>
    <row r="6" spans="1:21" s="1156" customFormat="1" x14ac:dyDescent="0.2">
      <c r="A6" s="1161" t="s">
        <v>1936</v>
      </c>
      <c r="B6" s="1161"/>
      <c r="C6" s="1161"/>
      <c r="D6" s="1161"/>
      <c r="E6" s="1161"/>
      <c r="F6" s="1161"/>
      <c r="G6" s="1161"/>
      <c r="H6" s="3464"/>
      <c r="I6" s="3464"/>
      <c r="J6" s="3464"/>
      <c r="K6" s="3464"/>
      <c r="L6" s="3464"/>
      <c r="N6" s="3465"/>
      <c r="O6" s="3465"/>
      <c r="P6" s="3465"/>
      <c r="Q6" s="3465"/>
      <c r="R6" s="3465"/>
      <c r="S6" s="3465"/>
    </row>
    <row r="7" spans="1:21" s="1156" customFormat="1" ht="13.5" thickBot="1" x14ac:dyDescent="0.25">
      <c r="A7" s="1161" t="s">
        <v>3591</v>
      </c>
      <c r="B7" s="1161"/>
      <c r="C7" s="1161"/>
      <c r="D7" s="1161"/>
      <c r="E7" s="1161"/>
      <c r="F7" s="1161"/>
      <c r="G7" s="1161"/>
      <c r="H7" s="3464"/>
      <c r="I7" s="3464"/>
      <c r="J7" s="3464"/>
      <c r="K7" s="3464"/>
      <c r="L7" s="3464"/>
      <c r="N7" s="3465"/>
      <c r="O7" s="3465"/>
      <c r="P7" s="3465"/>
      <c r="Q7" s="3465"/>
      <c r="R7" s="3465"/>
      <c r="S7" s="3465"/>
    </row>
    <row r="8" spans="1:21" ht="13.5" customHeight="1" thickBot="1" x14ac:dyDescent="0.3">
      <c r="A8" s="3466" t="s">
        <v>1752</v>
      </c>
      <c r="B8" s="3467" t="s">
        <v>1753</v>
      </c>
      <c r="C8" s="3467" t="s">
        <v>1754</v>
      </c>
      <c r="D8" s="3467" t="s">
        <v>2022</v>
      </c>
      <c r="E8" s="3467" t="s">
        <v>2023</v>
      </c>
      <c r="F8" s="3467"/>
      <c r="G8" s="3467"/>
      <c r="H8" s="3468" t="s">
        <v>2024</v>
      </c>
      <c r="I8" s="3469" t="s">
        <v>1755</v>
      </c>
      <c r="J8" s="3469"/>
      <c r="K8" s="3469"/>
      <c r="L8" s="3469"/>
      <c r="M8" s="3467" t="s">
        <v>2025</v>
      </c>
      <c r="N8" s="3470" t="s">
        <v>253</v>
      </c>
      <c r="O8" s="3470"/>
      <c r="P8" s="3470"/>
      <c r="Q8" s="3470"/>
      <c r="R8" s="3470"/>
      <c r="S8" s="3470"/>
      <c r="T8" s="3470" t="s">
        <v>15</v>
      </c>
      <c r="U8" s="3471" t="s">
        <v>16</v>
      </c>
    </row>
    <row r="9" spans="1:21" ht="23.25" customHeight="1" thickBot="1" x14ac:dyDescent="0.3">
      <c r="A9" s="3466"/>
      <c r="B9" s="3467"/>
      <c r="C9" s="3467"/>
      <c r="D9" s="3467"/>
      <c r="E9" s="3467"/>
      <c r="F9" s="3467"/>
      <c r="G9" s="3467"/>
      <c r="H9" s="3468"/>
      <c r="I9" s="3469"/>
      <c r="J9" s="3469"/>
      <c r="K9" s="3469"/>
      <c r="L9" s="3469"/>
      <c r="M9" s="3467"/>
      <c r="N9" s="3472" t="s">
        <v>243</v>
      </c>
      <c r="O9" s="3472" t="s">
        <v>18</v>
      </c>
      <c r="P9" s="3472" t="s">
        <v>19</v>
      </c>
      <c r="Q9" s="3472" t="s">
        <v>254</v>
      </c>
      <c r="R9" s="3472" t="s">
        <v>21</v>
      </c>
      <c r="S9" s="3473" t="s">
        <v>255</v>
      </c>
      <c r="T9" s="3470"/>
      <c r="U9" s="3471"/>
    </row>
    <row r="10" spans="1:21" ht="26.25" customHeight="1" thickBot="1" x14ac:dyDescent="0.3">
      <c r="A10" s="3466"/>
      <c r="B10" s="3467"/>
      <c r="C10" s="3467"/>
      <c r="D10" s="3467"/>
      <c r="E10" s="3474" t="s">
        <v>2026</v>
      </c>
      <c r="F10" s="3475" t="s">
        <v>11</v>
      </c>
      <c r="G10" s="3476" t="s">
        <v>2027</v>
      </c>
      <c r="H10" s="3468"/>
      <c r="I10" s="3477" t="s">
        <v>23</v>
      </c>
      <c r="J10" s="3477" t="s">
        <v>24</v>
      </c>
      <c r="K10" s="3477" t="s">
        <v>25</v>
      </c>
      <c r="L10" s="3477" t="s">
        <v>26</v>
      </c>
      <c r="M10" s="3467"/>
      <c r="N10" s="3472" t="s">
        <v>256</v>
      </c>
      <c r="O10" s="3472" t="s">
        <v>1940</v>
      </c>
      <c r="P10" s="3472" t="s">
        <v>1940</v>
      </c>
      <c r="Q10" s="3472" t="s">
        <v>259</v>
      </c>
      <c r="R10" s="3478" t="s">
        <v>260</v>
      </c>
      <c r="S10" s="3473"/>
      <c r="T10" s="3470"/>
      <c r="U10" s="3471"/>
    </row>
    <row r="11" spans="1:21" ht="15" customHeight="1" thickBot="1" x14ac:dyDescent="0.3">
      <c r="A11" s="3479" t="s">
        <v>1756</v>
      </c>
      <c r="B11" s="3479"/>
      <c r="C11" s="3479"/>
      <c r="D11" s="3479"/>
      <c r="E11" s="3479"/>
      <c r="F11" s="3479"/>
      <c r="G11" s="3479"/>
      <c r="H11" s="3479"/>
      <c r="I11" s="3479"/>
      <c r="J11" s="3479"/>
      <c r="K11" s="3479"/>
      <c r="L11" s="3479"/>
      <c r="M11" s="3479"/>
      <c r="N11" s="3479"/>
      <c r="O11" s="3479"/>
      <c r="P11" s="3479"/>
      <c r="Q11" s="3479"/>
      <c r="R11" s="3479"/>
      <c r="S11" s="3479"/>
      <c r="T11" s="3479"/>
      <c r="U11" s="3479"/>
    </row>
    <row r="12" spans="1:21" ht="39.75" customHeight="1" thickBot="1" x14ac:dyDescent="0.3">
      <c r="A12" s="3480" t="s">
        <v>1757</v>
      </c>
      <c r="B12" s="3481" t="s">
        <v>262</v>
      </c>
      <c r="C12" s="3482" t="s">
        <v>2029</v>
      </c>
      <c r="D12" s="3481" t="s">
        <v>2030</v>
      </c>
      <c r="E12" s="3483" t="s">
        <v>1766</v>
      </c>
      <c r="F12" s="3475" t="s">
        <v>37</v>
      </c>
      <c r="G12" s="3476"/>
      <c r="H12" s="3484">
        <f>+I12+J12+K12+L12</f>
        <v>83</v>
      </c>
      <c r="I12" s="3484">
        <v>20</v>
      </c>
      <c r="J12" s="3484">
        <v>20</v>
      </c>
      <c r="K12" s="3484">
        <v>20</v>
      </c>
      <c r="L12" s="3484">
        <v>23</v>
      </c>
      <c r="M12" s="3485"/>
      <c r="N12" s="3486">
        <v>67180</v>
      </c>
      <c r="O12" s="3486">
        <v>84760</v>
      </c>
      <c r="P12" s="3487"/>
      <c r="Q12" s="3488">
        <v>10000</v>
      </c>
      <c r="R12" s="3489"/>
      <c r="S12" s="1968">
        <f t="shared" ref="S12:S31" si="0">+N12-O12-P12-Q12-R12</f>
        <v>-27580</v>
      </c>
      <c r="T12" s="3490"/>
      <c r="U12" s="3491" t="s">
        <v>3592</v>
      </c>
    </row>
    <row r="13" spans="1:21" ht="49.5" customHeight="1" thickBot="1" x14ac:dyDescent="0.3">
      <c r="A13" s="3480"/>
      <c r="B13" s="3481"/>
      <c r="C13" s="3482"/>
      <c r="D13" s="3481"/>
      <c r="E13" s="3483" t="s">
        <v>1768</v>
      </c>
      <c r="F13" s="3475" t="s">
        <v>37</v>
      </c>
      <c r="G13" s="3476"/>
      <c r="H13" s="3484">
        <f>+I13+J13+K13+L13</f>
        <v>24</v>
      </c>
      <c r="I13" s="3492">
        <v>6</v>
      </c>
      <c r="J13" s="3492">
        <v>6</v>
      </c>
      <c r="K13" s="3492">
        <v>6</v>
      </c>
      <c r="L13" s="3492">
        <v>6</v>
      </c>
      <c r="M13" s="3485"/>
      <c r="N13" s="3486">
        <v>183799.46</v>
      </c>
      <c r="O13" s="3486">
        <v>32700</v>
      </c>
      <c r="P13" s="3487"/>
      <c r="Q13" s="3488"/>
      <c r="R13" s="3489"/>
      <c r="S13" s="1968">
        <f t="shared" si="0"/>
        <v>151099.46</v>
      </c>
      <c r="T13" s="3490"/>
      <c r="U13" s="3491" t="s">
        <v>3592</v>
      </c>
    </row>
    <row r="14" spans="1:21" ht="27.75" customHeight="1" thickBot="1" x14ac:dyDescent="0.3">
      <c r="A14" s="3480"/>
      <c r="B14" s="3481"/>
      <c r="C14" s="3482"/>
      <c r="D14" s="3481"/>
      <c r="E14" s="3483" t="s">
        <v>1786</v>
      </c>
      <c r="F14" s="3475"/>
      <c r="G14" s="3476"/>
      <c r="H14" s="3484">
        <f>+I14+J14+K14+L14</f>
        <v>83</v>
      </c>
      <c r="I14" s="3484">
        <v>20</v>
      </c>
      <c r="J14" s="3484">
        <v>20</v>
      </c>
      <c r="K14" s="3484">
        <v>20</v>
      </c>
      <c r="L14" s="3484">
        <v>23</v>
      </c>
      <c r="M14" s="3485"/>
      <c r="N14" s="3486">
        <v>112292</v>
      </c>
      <c r="O14" s="3493">
        <v>345242</v>
      </c>
      <c r="P14" s="3487"/>
      <c r="Q14" s="3488">
        <v>177017</v>
      </c>
      <c r="R14" s="3489"/>
      <c r="S14" s="1968">
        <f t="shared" si="0"/>
        <v>-409967</v>
      </c>
      <c r="T14" s="3490"/>
      <c r="U14" s="3494" t="s">
        <v>3592</v>
      </c>
    </row>
    <row r="15" spans="1:21" ht="45.75" customHeight="1" thickBot="1" x14ac:dyDescent="0.3">
      <c r="A15" s="3480"/>
      <c r="B15" s="3495"/>
      <c r="C15" s="3494" t="s">
        <v>2076</v>
      </c>
      <c r="D15" s="3495"/>
      <c r="E15" s="3496" t="s">
        <v>1805</v>
      </c>
      <c r="F15" s="3476" t="s">
        <v>37</v>
      </c>
      <c r="G15" s="3476"/>
      <c r="H15" s="3484">
        <f>+I15+J15+K15+L15</f>
        <v>83</v>
      </c>
      <c r="I15" s="3484">
        <v>20</v>
      </c>
      <c r="J15" s="3484">
        <v>20</v>
      </c>
      <c r="K15" s="3484">
        <v>20</v>
      </c>
      <c r="L15" s="3484">
        <v>23</v>
      </c>
      <c r="M15" s="3497"/>
      <c r="N15" s="3497">
        <v>82418.720000000001</v>
      </c>
      <c r="O15" s="3497">
        <v>10000</v>
      </c>
      <c r="P15" s="3487"/>
      <c r="Q15" s="3488">
        <v>2054826</v>
      </c>
      <c r="R15" s="3489"/>
      <c r="S15" s="1968">
        <f t="shared" si="0"/>
        <v>-1982407.28</v>
      </c>
      <c r="T15" s="3490"/>
      <c r="U15" s="3494" t="s">
        <v>3592</v>
      </c>
    </row>
    <row r="16" spans="1:21" ht="14.25" customHeight="1" thickBot="1" x14ac:dyDescent="0.3">
      <c r="A16" s="3480"/>
      <c r="B16" s="3481" t="s">
        <v>2071</v>
      </c>
      <c r="C16" s="3481" t="s">
        <v>1786</v>
      </c>
      <c r="D16" s="3481" t="s">
        <v>2072</v>
      </c>
      <c r="E16" s="3498" t="s">
        <v>1781</v>
      </c>
      <c r="F16" s="3476" t="s">
        <v>37</v>
      </c>
      <c r="G16" s="3476"/>
      <c r="H16" s="3484"/>
      <c r="I16" s="3492"/>
      <c r="J16" s="3492"/>
      <c r="K16" s="3492"/>
      <c r="L16" s="3492"/>
      <c r="M16" s="3485"/>
      <c r="N16" s="3486">
        <v>162709.56000000003</v>
      </c>
      <c r="O16" s="3497"/>
      <c r="P16" s="3487"/>
      <c r="Q16" s="3488"/>
      <c r="R16" s="3489"/>
      <c r="S16" s="1968">
        <f t="shared" si="0"/>
        <v>162709.56000000003</v>
      </c>
      <c r="T16" s="3490"/>
      <c r="U16" s="3499" t="s">
        <v>3592</v>
      </c>
    </row>
    <row r="17" spans="1:21" ht="33" customHeight="1" thickBot="1" x14ac:dyDescent="0.3">
      <c r="A17" s="3480"/>
      <c r="B17" s="3481"/>
      <c r="C17" s="3481"/>
      <c r="D17" s="3481"/>
      <c r="E17" s="3498" t="s">
        <v>3593</v>
      </c>
      <c r="F17" s="3476"/>
      <c r="G17" s="3476"/>
      <c r="H17" s="3484">
        <f>+I17+J17+K17+L17</f>
        <v>83</v>
      </c>
      <c r="I17" s="3484">
        <v>20</v>
      </c>
      <c r="J17" s="3484">
        <v>20</v>
      </c>
      <c r="K17" s="3484">
        <v>20</v>
      </c>
      <c r="L17" s="3484">
        <v>23</v>
      </c>
      <c r="M17" s="3485"/>
      <c r="N17" s="3486">
        <v>800095.59000000008</v>
      </c>
      <c r="O17" s="3486">
        <v>5000</v>
      </c>
      <c r="P17" s="3487"/>
      <c r="Q17" s="3488">
        <v>186576</v>
      </c>
      <c r="R17" s="3489"/>
      <c r="S17" s="1968">
        <f t="shared" si="0"/>
        <v>608519.59000000008</v>
      </c>
      <c r="T17" s="3490"/>
      <c r="U17" s="3494" t="s">
        <v>3592</v>
      </c>
    </row>
    <row r="18" spans="1:21" ht="15" customHeight="1" thickBot="1" x14ac:dyDescent="0.3">
      <c r="A18" s="3500" t="s">
        <v>2085</v>
      </c>
      <c r="B18" s="3500"/>
      <c r="C18" s="3500"/>
      <c r="D18" s="3500"/>
      <c r="E18" s="3500"/>
      <c r="F18" s="3500"/>
      <c r="G18" s="3500"/>
      <c r="H18" s="3500"/>
      <c r="I18" s="3500"/>
      <c r="J18" s="3500"/>
      <c r="K18" s="3500"/>
      <c r="L18" s="3500"/>
      <c r="M18" s="3500"/>
      <c r="N18" s="3500"/>
      <c r="O18" s="3500"/>
      <c r="P18" s="3500"/>
      <c r="Q18" s="3500"/>
      <c r="R18" s="3500"/>
      <c r="S18" s="3500"/>
      <c r="T18" s="3500"/>
      <c r="U18" s="3500"/>
    </row>
    <row r="19" spans="1:21" ht="24.75" customHeight="1" thickBot="1" x14ac:dyDescent="0.25">
      <c r="A19" s="3501"/>
      <c r="B19" s="3502"/>
      <c r="C19" s="3503" t="s">
        <v>2315</v>
      </c>
      <c r="D19" s="3502"/>
      <c r="E19" s="3498" t="s">
        <v>1833</v>
      </c>
      <c r="F19" s="3502" t="s">
        <v>2318</v>
      </c>
      <c r="G19" s="3502"/>
      <c r="H19" s="3504">
        <f>+I19+J19+K19+L19</f>
        <v>24</v>
      </c>
      <c r="I19" s="3504">
        <v>6</v>
      </c>
      <c r="J19" s="3504">
        <v>6</v>
      </c>
      <c r="K19" s="3504">
        <v>6</v>
      </c>
      <c r="L19" s="3504">
        <v>6</v>
      </c>
      <c r="M19" s="3505"/>
      <c r="N19" s="3506">
        <v>205148.72</v>
      </c>
      <c r="O19" s="3506">
        <v>45220</v>
      </c>
      <c r="P19" s="3507"/>
      <c r="Q19" s="3508"/>
      <c r="R19" s="3508"/>
      <c r="S19" s="1968">
        <f t="shared" si="0"/>
        <v>159928.72</v>
      </c>
      <c r="T19" s="3475"/>
      <c r="U19" s="3494" t="s">
        <v>3592</v>
      </c>
    </row>
    <row r="20" spans="1:21" ht="18" customHeight="1" thickBot="1" x14ac:dyDescent="0.3">
      <c r="A20" s="3509" t="s">
        <v>2324</v>
      </c>
      <c r="B20" s="3509"/>
      <c r="C20" s="3509"/>
      <c r="D20" s="3509"/>
      <c r="E20" s="3509"/>
      <c r="F20" s="3509"/>
      <c r="G20" s="3509"/>
      <c r="H20" s="3509"/>
      <c r="I20" s="3509"/>
      <c r="J20" s="3509"/>
      <c r="K20" s="3509"/>
      <c r="L20" s="3509"/>
      <c r="M20" s="3509"/>
      <c r="N20" s="3509"/>
      <c r="O20" s="3509"/>
      <c r="P20" s="3509"/>
      <c r="Q20" s="3509"/>
      <c r="R20" s="3509"/>
      <c r="S20" s="3509"/>
      <c r="T20" s="3509"/>
      <c r="U20" s="3509"/>
    </row>
    <row r="21" spans="1:21" ht="24" customHeight="1" thickBot="1" x14ac:dyDescent="0.25">
      <c r="A21" s="3498" t="s">
        <v>2094</v>
      </c>
      <c r="B21" s="3503" t="s">
        <v>92</v>
      </c>
      <c r="C21" s="3510" t="s">
        <v>1828</v>
      </c>
      <c r="D21" s="3510" t="s">
        <v>2334</v>
      </c>
      <c r="E21" s="3483" t="s">
        <v>2335</v>
      </c>
      <c r="F21" s="3502" t="s">
        <v>587</v>
      </c>
      <c r="G21" s="3502"/>
      <c r="H21" s="3511">
        <f>+I21+J21+K21+L21</f>
        <v>83</v>
      </c>
      <c r="I21" s="3511">
        <v>20</v>
      </c>
      <c r="J21" s="3511">
        <v>20</v>
      </c>
      <c r="K21" s="3511">
        <v>20</v>
      </c>
      <c r="L21" s="3511">
        <v>23</v>
      </c>
      <c r="M21" s="3512"/>
      <c r="N21" s="3506" t="s">
        <v>3594</v>
      </c>
      <c r="O21" s="3513">
        <v>10000</v>
      </c>
      <c r="P21" s="3507"/>
      <c r="Q21" s="3488">
        <v>108577</v>
      </c>
      <c r="R21" s="3508"/>
      <c r="S21" s="1968">
        <f t="shared" si="0"/>
        <v>1638114.14</v>
      </c>
      <c r="T21" s="3475"/>
      <c r="U21" s="3494" t="s">
        <v>3592</v>
      </c>
    </row>
    <row r="22" spans="1:21" ht="43.5" customHeight="1" thickBot="1" x14ac:dyDescent="0.25">
      <c r="A22" s="3498" t="s">
        <v>2351</v>
      </c>
      <c r="B22" s="3503" t="s">
        <v>592</v>
      </c>
      <c r="C22" s="3503" t="s">
        <v>2352</v>
      </c>
      <c r="D22" s="3510" t="s">
        <v>2361</v>
      </c>
      <c r="E22" s="3514" t="s">
        <v>2362</v>
      </c>
      <c r="F22" s="3502" t="s">
        <v>1767</v>
      </c>
      <c r="G22" s="3502"/>
      <c r="H22" s="3511">
        <f>+I22+J22+K22+L22</f>
        <v>336</v>
      </c>
      <c r="I22" s="3511">
        <v>84</v>
      </c>
      <c r="J22" s="3511">
        <v>84</v>
      </c>
      <c r="K22" s="3511">
        <v>84</v>
      </c>
      <c r="L22" s="3511">
        <v>84</v>
      </c>
      <c r="M22" s="3512"/>
      <c r="N22" s="3513"/>
      <c r="O22" s="3513">
        <v>5000</v>
      </c>
      <c r="P22" s="3507"/>
      <c r="Q22" s="3508"/>
      <c r="R22" s="3508"/>
      <c r="S22" s="1968">
        <f t="shared" si="0"/>
        <v>-5000</v>
      </c>
      <c r="T22" s="3475"/>
      <c r="U22" s="3494" t="s">
        <v>3592</v>
      </c>
    </row>
    <row r="23" spans="1:21" ht="27" customHeight="1" thickBot="1" x14ac:dyDescent="0.25">
      <c r="A23" s="3498"/>
      <c r="B23" s="3503" t="s">
        <v>1176</v>
      </c>
      <c r="C23" s="3503" t="s">
        <v>2366</v>
      </c>
      <c r="D23" s="3503" t="s">
        <v>2367</v>
      </c>
      <c r="E23" s="3498" t="s">
        <v>2368</v>
      </c>
      <c r="F23" s="3502" t="s">
        <v>1767</v>
      </c>
      <c r="G23" s="3502"/>
      <c r="H23" s="3511">
        <f>+I23+J23+K23+L23</f>
        <v>83</v>
      </c>
      <c r="I23" s="3511">
        <v>20</v>
      </c>
      <c r="J23" s="3511">
        <v>20</v>
      </c>
      <c r="K23" s="3511">
        <v>20</v>
      </c>
      <c r="L23" s="3511">
        <v>23</v>
      </c>
      <c r="M23" s="3512"/>
      <c r="N23" s="3513"/>
      <c r="O23" s="3513">
        <v>2150</v>
      </c>
      <c r="P23" s="3507"/>
      <c r="Q23" s="3508"/>
      <c r="R23" s="3508"/>
      <c r="S23" s="1968">
        <f t="shared" si="0"/>
        <v>-2150</v>
      </c>
      <c r="T23" s="3475"/>
      <c r="U23" s="3494" t="s">
        <v>3592</v>
      </c>
    </row>
    <row r="24" spans="1:21" ht="15" customHeight="1" thickBot="1" x14ac:dyDescent="0.3">
      <c r="A24" s="3509" t="s">
        <v>2369</v>
      </c>
      <c r="B24" s="3509"/>
      <c r="C24" s="3509"/>
      <c r="D24" s="3509"/>
      <c r="E24" s="3509"/>
      <c r="F24" s="3509"/>
      <c r="G24" s="3509"/>
      <c r="H24" s="3509"/>
      <c r="I24" s="3509"/>
      <c r="J24" s="3509"/>
      <c r="K24" s="3509"/>
      <c r="L24" s="3509"/>
      <c r="M24" s="3509"/>
      <c r="N24" s="3509"/>
      <c r="O24" s="3509"/>
      <c r="P24" s="3509"/>
      <c r="Q24" s="3509"/>
      <c r="R24" s="3509"/>
      <c r="S24" s="3509"/>
      <c r="T24" s="3509"/>
      <c r="U24" s="3509"/>
    </row>
    <row r="25" spans="1:21" ht="39.75" customHeight="1" thickBot="1" x14ac:dyDescent="0.25">
      <c r="A25" s="3515" t="s">
        <v>2371</v>
      </c>
      <c r="B25" s="3516" t="s">
        <v>486</v>
      </c>
      <c r="C25" s="3498" t="s">
        <v>1885</v>
      </c>
      <c r="D25" s="3510" t="s">
        <v>2372</v>
      </c>
      <c r="E25" s="3498" t="s">
        <v>1885</v>
      </c>
      <c r="F25" s="3502" t="s">
        <v>293</v>
      </c>
      <c r="G25" s="3502"/>
      <c r="H25" s="3504">
        <f>+I25+J25+K25+L25</f>
        <v>83</v>
      </c>
      <c r="I25" s="3504">
        <v>20</v>
      </c>
      <c r="J25" s="3504">
        <v>20</v>
      </c>
      <c r="K25" s="3504">
        <v>20</v>
      </c>
      <c r="L25" s="3504">
        <v>23</v>
      </c>
      <c r="M25" s="3505"/>
      <c r="N25" s="3506">
        <v>176602.2</v>
      </c>
      <c r="O25" s="3506">
        <v>80000</v>
      </c>
      <c r="P25" s="3507"/>
      <c r="Q25" s="3488">
        <v>391121</v>
      </c>
      <c r="R25" s="3508"/>
      <c r="S25" s="1968">
        <f t="shared" si="0"/>
        <v>-294518.8</v>
      </c>
      <c r="T25" s="3475"/>
      <c r="U25" s="3494" t="s">
        <v>3592</v>
      </c>
    </row>
    <row r="26" spans="1:21" s="1763" customFormat="1" ht="45.75" customHeight="1" thickBot="1" x14ac:dyDescent="0.25">
      <c r="A26" s="3515"/>
      <c r="B26" s="3516"/>
      <c r="C26" s="3498" t="s">
        <v>1892</v>
      </c>
      <c r="D26" s="3510" t="s">
        <v>2380</v>
      </c>
      <c r="E26" s="3498" t="s">
        <v>1892</v>
      </c>
      <c r="F26" s="3510" t="s">
        <v>1907</v>
      </c>
      <c r="G26" s="3510"/>
      <c r="H26" s="3504">
        <f>+I26+J26+K26+L26</f>
        <v>11</v>
      </c>
      <c r="I26" s="3504">
        <v>2</v>
      </c>
      <c r="J26" s="3504">
        <v>3</v>
      </c>
      <c r="K26" s="3504">
        <v>3</v>
      </c>
      <c r="L26" s="3504">
        <v>3</v>
      </c>
      <c r="M26" s="3517"/>
      <c r="N26" s="3518"/>
      <c r="O26" s="3519">
        <v>117979</v>
      </c>
      <c r="P26" s="3520"/>
      <c r="Q26" s="3488">
        <v>318303</v>
      </c>
      <c r="R26" s="3520"/>
      <c r="S26" s="1968">
        <f t="shared" si="0"/>
        <v>-436282</v>
      </c>
      <c r="T26" s="3521"/>
      <c r="U26" s="3494" t="s">
        <v>3592</v>
      </c>
    </row>
    <row r="27" spans="1:21" s="1763" customFormat="1" ht="36.75" thickBot="1" x14ac:dyDescent="0.25">
      <c r="A27" s="3515"/>
      <c r="B27" s="3516"/>
      <c r="C27" s="3498" t="s">
        <v>1880</v>
      </c>
      <c r="D27" s="3510" t="s">
        <v>2411</v>
      </c>
      <c r="E27" s="3498" t="s">
        <v>1880</v>
      </c>
      <c r="F27" s="3510" t="s">
        <v>293</v>
      </c>
      <c r="G27" s="3510"/>
      <c r="H27" s="3504">
        <f>+I27+J27+K27+L27</f>
        <v>83</v>
      </c>
      <c r="I27" s="3504">
        <v>20</v>
      </c>
      <c r="J27" s="3504">
        <v>20</v>
      </c>
      <c r="K27" s="3504">
        <v>20</v>
      </c>
      <c r="L27" s="3504">
        <v>23</v>
      </c>
      <c r="M27" s="3522"/>
      <c r="N27" s="3523">
        <v>138052</v>
      </c>
      <c r="O27" s="3524">
        <v>3600</v>
      </c>
      <c r="P27" s="3525"/>
      <c r="Q27" s="3508"/>
      <c r="R27" s="3508"/>
      <c r="S27" s="1968">
        <f t="shared" si="0"/>
        <v>134452</v>
      </c>
      <c r="T27" s="3475"/>
      <c r="U27" s="3494" t="s">
        <v>3592</v>
      </c>
    </row>
    <row r="28" spans="1:21" s="1763" customFormat="1" ht="42" customHeight="1" thickBot="1" x14ac:dyDescent="0.25">
      <c r="A28" s="3498" t="s">
        <v>1815</v>
      </c>
      <c r="B28" s="3502" t="s">
        <v>2418</v>
      </c>
      <c r="C28" s="3510" t="s">
        <v>2419</v>
      </c>
      <c r="D28" s="3510" t="s">
        <v>2420</v>
      </c>
      <c r="E28" s="3498" t="s">
        <v>1820</v>
      </c>
      <c r="F28" s="3510" t="s">
        <v>37</v>
      </c>
      <c r="G28" s="3510"/>
      <c r="H28" s="3504">
        <f>+I28+J28+K28+L28</f>
        <v>24</v>
      </c>
      <c r="I28" s="3504">
        <v>6</v>
      </c>
      <c r="J28" s="3504">
        <v>6</v>
      </c>
      <c r="K28" s="3504">
        <v>6</v>
      </c>
      <c r="L28" s="3504">
        <v>6</v>
      </c>
      <c r="M28" s="3522"/>
      <c r="N28" s="3523">
        <v>810699.5</v>
      </c>
      <c r="O28" s="3524">
        <v>136740</v>
      </c>
      <c r="P28" s="3525"/>
      <c r="Q28" s="3508"/>
      <c r="R28" s="3508"/>
      <c r="S28" s="1968">
        <f t="shared" si="0"/>
        <v>673959.5</v>
      </c>
      <c r="T28" s="3475"/>
      <c r="U28" s="3494" t="s">
        <v>3592</v>
      </c>
    </row>
    <row r="29" spans="1:21" s="1763" customFormat="1" ht="44.25" customHeight="1" thickBot="1" x14ac:dyDescent="0.25">
      <c r="A29" s="3498" t="s">
        <v>2427</v>
      </c>
      <c r="B29" s="3502" t="s">
        <v>2428</v>
      </c>
      <c r="C29" s="3510" t="s">
        <v>1872</v>
      </c>
      <c r="D29" s="3510" t="s">
        <v>2429</v>
      </c>
      <c r="E29" s="3498" t="s">
        <v>1873</v>
      </c>
      <c r="F29" s="3510" t="s">
        <v>1767</v>
      </c>
      <c r="G29" s="3510"/>
      <c r="H29" s="3504">
        <f>+I29+J29+K29+L29</f>
        <v>83</v>
      </c>
      <c r="I29" s="3504">
        <v>20</v>
      </c>
      <c r="J29" s="3504">
        <v>20</v>
      </c>
      <c r="K29" s="3504">
        <v>20</v>
      </c>
      <c r="L29" s="3504">
        <v>23</v>
      </c>
      <c r="M29" s="3522"/>
      <c r="N29" s="3523"/>
      <c r="O29" s="3524">
        <v>605537</v>
      </c>
      <c r="P29" s="3525"/>
      <c r="Q29" s="3508"/>
      <c r="R29" s="3508"/>
      <c r="S29" s="1968">
        <f t="shared" si="0"/>
        <v>-605537</v>
      </c>
      <c r="T29" s="3475"/>
      <c r="U29" s="3494" t="s">
        <v>3592</v>
      </c>
    </row>
    <row r="30" spans="1:21" s="1763" customFormat="1" ht="13.5" customHeight="1" thickBot="1" x14ac:dyDescent="0.3">
      <c r="A30" s="3509" t="s">
        <v>1871</v>
      </c>
      <c r="B30" s="3509"/>
      <c r="C30" s="3509"/>
      <c r="D30" s="3509"/>
      <c r="E30" s="3509"/>
      <c r="F30" s="3509"/>
      <c r="G30" s="3509"/>
      <c r="H30" s="3509"/>
      <c r="I30" s="3509"/>
      <c r="J30" s="3509"/>
      <c r="K30" s="3509"/>
      <c r="L30" s="3509"/>
      <c r="M30" s="3509"/>
      <c r="N30" s="3509"/>
      <c r="O30" s="3509"/>
      <c r="P30" s="3509"/>
      <c r="Q30" s="3509"/>
      <c r="R30" s="3509"/>
      <c r="S30" s="3509"/>
      <c r="T30" s="3509"/>
      <c r="U30" s="3509"/>
    </row>
    <row r="31" spans="1:21" s="1763" customFormat="1" ht="39" customHeight="1" thickBot="1" x14ac:dyDescent="0.25">
      <c r="A31" s="3526" t="s">
        <v>2116</v>
      </c>
      <c r="B31" s="3502" t="s">
        <v>2117</v>
      </c>
      <c r="C31" s="3510" t="s">
        <v>1932</v>
      </c>
      <c r="D31" s="3502" t="s">
        <v>2118</v>
      </c>
      <c r="E31" s="3498" t="s">
        <v>1820</v>
      </c>
      <c r="F31" s="3502" t="s">
        <v>1767</v>
      </c>
      <c r="G31" s="3502"/>
      <c r="H31" s="3527">
        <f>+I31+J31+K31+L31</f>
        <v>83</v>
      </c>
      <c r="I31" s="3527">
        <v>20</v>
      </c>
      <c r="J31" s="3527">
        <v>20</v>
      </c>
      <c r="K31" s="3527">
        <v>20</v>
      </c>
      <c r="L31" s="3527">
        <v>23</v>
      </c>
      <c r="M31" s="3528"/>
      <c r="N31" s="3529"/>
      <c r="O31" s="3529">
        <v>119775</v>
      </c>
      <c r="P31" s="3525"/>
      <c r="Q31" s="3488">
        <v>145066</v>
      </c>
      <c r="R31" s="3508"/>
      <c r="S31" s="1968">
        <f t="shared" si="0"/>
        <v>-264841</v>
      </c>
      <c r="T31" s="3475"/>
      <c r="U31" s="3494" t="s">
        <v>3592</v>
      </c>
    </row>
    <row r="32" spans="1:21" s="1763" customFormat="1" ht="12.75" customHeight="1" thickBot="1" x14ac:dyDescent="0.3">
      <c r="A32" s="3509" t="s">
        <v>2122</v>
      </c>
      <c r="B32" s="3509"/>
      <c r="C32" s="3509"/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</row>
    <row r="33" spans="1:21" s="1763" customFormat="1" ht="40.5" customHeight="1" thickBot="1" x14ac:dyDescent="0.25">
      <c r="A33" s="3498" t="s">
        <v>2460</v>
      </c>
      <c r="B33" s="3503" t="s">
        <v>2123</v>
      </c>
      <c r="C33" s="3503"/>
      <c r="D33" s="3502" t="s">
        <v>2494</v>
      </c>
      <c r="E33" s="3498" t="s">
        <v>1866</v>
      </c>
      <c r="F33" s="3502" t="s">
        <v>1864</v>
      </c>
      <c r="G33" s="3502"/>
      <c r="H33" s="3527">
        <f>+I33+J33+K33+L33</f>
        <v>30</v>
      </c>
      <c r="I33" s="3527">
        <v>7</v>
      </c>
      <c r="J33" s="3527">
        <v>7</v>
      </c>
      <c r="K33" s="3527">
        <v>8</v>
      </c>
      <c r="L33" s="3527">
        <v>8</v>
      </c>
      <c r="M33" s="3530"/>
      <c r="N33" s="3488"/>
      <c r="O33" s="3488">
        <v>28509</v>
      </c>
      <c r="P33" s="3508"/>
      <c r="Q33" s="3488">
        <v>186576</v>
      </c>
      <c r="R33" s="3508"/>
      <c r="S33" s="1968">
        <f t="shared" ref="S33" si="1">+N33-O33-P33-Q33-R33</f>
        <v>-215085</v>
      </c>
      <c r="T33" s="3475"/>
      <c r="U33" s="3494" t="s">
        <v>3592</v>
      </c>
    </row>
    <row r="41" spans="1:21" s="1825" customFormat="1" x14ac:dyDescent="0.25">
      <c r="H41" s="3531"/>
      <c r="I41" s="3460"/>
      <c r="J41" s="3460"/>
      <c r="K41" s="3460"/>
      <c r="L41" s="3460"/>
      <c r="M41" s="1155"/>
      <c r="N41" s="3461"/>
      <c r="O41" s="3461"/>
      <c r="P41" s="3461"/>
      <c r="Q41" s="3532"/>
      <c r="R41" s="3532"/>
      <c r="S41" s="3532"/>
    </row>
    <row r="42" spans="1:21" s="1825" customFormat="1" x14ac:dyDescent="0.25">
      <c r="H42" s="3531"/>
      <c r="I42" s="3460"/>
      <c r="J42" s="3460"/>
      <c r="K42" s="3460"/>
      <c r="L42" s="3460"/>
      <c r="M42" s="1155"/>
      <c r="N42" s="3461"/>
      <c r="O42" s="3461"/>
      <c r="P42" s="3461"/>
      <c r="Q42" s="3532"/>
      <c r="R42" s="3532"/>
      <c r="S42" s="3532"/>
    </row>
    <row r="43" spans="1:21" s="1825" customFormat="1" x14ac:dyDescent="0.25">
      <c r="H43" s="3531"/>
      <c r="I43" s="3460"/>
      <c r="J43" s="3460"/>
      <c r="K43" s="3460"/>
      <c r="L43" s="3460"/>
      <c r="M43" s="1155"/>
      <c r="N43" s="3461"/>
      <c r="O43" s="3461"/>
      <c r="P43" s="3461"/>
      <c r="Q43" s="3532"/>
      <c r="R43" s="3532"/>
      <c r="S43" s="3532"/>
    </row>
    <row r="44" spans="1:21" s="1825" customFormat="1" x14ac:dyDescent="0.25">
      <c r="H44" s="3531"/>
      <c r="I44" s="3460"/>
      <c r="J44" s="3460"/>
      <c r="K44" s="3460"/>
      <c r="L44" s="3460"/>
      <c r="M44" s="1155"/>
      <c r="N44" s="3461"/>
      <c r="O44" s="3461"/>
      <c r="P44" s="3461"/>
      <c r="Q44" s="3532"/>
      <c r="R44" s="3532"/>
      <c r="S44" s="3532"/>
    </row>
  </sheetData>
  <mergeCells count="32">
    <mergeCell ref="A32:U32"/>
    <mergeCell ref="A18:U18"/>
    <mergeCell ref="A20:U20"/>
    <mergeCell ref="A24:U24"/>
    <mergeCell ref="A25:A27"/>
    <mergeCell ref="B25:B27"/>
    <mergeCell ref="A30:U30"/>
    <mergeCell ref="A11:U11"/>
    <mergeCell ref="A12:A14"/>
    <mergeCell ref="B12:B14"/>
    <mergeCell ref="C12:C14"/>
    <mergeCell ref="D12:D14"/>
    <mergeCell ref="A15:A17"/>
    <mergeCell ref="B16:B17"/>
    <mergeCell ref="C16:C17"/>
    <mergeCell ref="D16:D17"/>
    <mergeCell ref="I8:L9"/>
    <mergeCell ref="M8:M10"/>
    <mergeCell ref="N8:S8"/>
    <mergeCell ref="T8:T10"/>
    <mergeCell ref="U8:U10"/>
    <mergeCell ref="S9:S10"/>
    <mergeCell ref="I1:P1"/>
    <mergeCell ref="B2:U2"/>
    <mergeCell ref="B3:U3"/>
    <mergeCell ref="A5:F5"/>
    <mergeCell ref="A8:A10"/>
    <mergeCell ref="B8:B10"/>
    <mergeCell ref="C8:C10"/>
    <mergeCell ref="D8:D10"/>
    <mergeCell ref="E8:G9"/>
    <mergeCell ref="H8:H10"/>
  </mergeCells>
  <printOptions horizontalCentered="1"/>
  <pageMargins left="0" right="0" top="0.27559055118110237" bottom="0.23622047244094491" header="0" footer="0"/>
  <pageSetup paperSize="9" scale="80" orientation="landscape" r:id="rId1"/>
  <headerFooter alignWithMargins="0">
    <oddHeader>&amp;RPágina &amp;P</oddHeader>
  </headerFooter>
  <rowBreaks count="1" manualBreakCount="1">
    <brk id="2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17</vt:i4>
      </vt:variant>
    </vt:vector>
  </HeadingPairs>
  <TitlesOfParts>
    <vt:vector size="27" baseType="lpstr">
      <vt:lpstr>PP.AC-Hosp.Lorena</vt:lpstr>
      <vt:lpstr>PP - Hops.Regional</vt:lpstr>
      <vt:lpstr>AC-ANOP-Hosp.Region</vt:lpstr>
      <vt:lpstr>PP-Red-Red Canas-Canchi</vt:lpstr>
      <vt:lpstr>AC-ANOP-Red Canas Canchis</vt:lpstr>
      <vt:lpstr>PP- Hospital Espinar</vt:lpstr>
      <vt:lpstr>AC-ANOP - Hospital Espinar</vt:lpstr>
      <vt:lpstr>Red-Kimbiri Pichari</vt:lpstr>
      <vt:lpstr>PP.Red Cusco Norte</vt:lpstr>
      <vt:lpstr>AC-ANOP. Red Cusco Norte</vt:lpstr>
      <vt:lpstr>'AC-ANOP - Hospital Espinar'!Área_de_impresión</vt:lpstr>
      <vt:lpstr>'AC-ANOP. Red Cusco Norte'!Área_de_impresión</vt:lpstr>
      <vt:lpstr>'AC-ANOP-Hosp.Region'!Área_de_impresión</vt:lpstr>
      <vt:lpstr>'AC-ANOP-Red Canas Canchis'!Área_de_impresión</vt:lpstr>
      <vt:lpstr>'PP - Hops.Regional'!Área_de_impresión</vt:lpstr>
      <vt:lpstr>'PP- Hospital Espinar'!Área_de_impresión</vt:lpstr>
      <vt:lpstr>'PP.Red Cusco Norte'!Área_de_impresión</vt:lpstr>
      <vt:lpstr>'PP-Red-Red Canas-Canchi'!Área_de_impresión</vt:lpstr>
      <vt:lpstr>'Red-Kimbiri Pichari'!Área_de_impresión</vt:lpstr>
      <vt:lpstr>'AC-ANOP - Hospital Espinar'!Títulos_a_imprimir</vt:lpstr>
      <vt:lpstr>'AC-ANOP. Red Cusco Norte'!Títulos_a_imprimir</vt:lpstr>
      <vt:lpstr>'AC-ANOP-Hosp.Region'!Títulos_a_imprimir</vt:lpstr>
      <vt:lpstr>'AC-ANOP-Red Canas Canchis'!Títulos_a_imprimir</vt:lpstr>
      <vt:lpstr>'PP - Hops.Regional'!Títulos_a_imprimir</vt:lpstr>
      <vt:lpstr>'PP- Hospital Espinar'!Títulos_a_imprimir</vt:lpstr>
      <vt:lpstr>'PP.Red Cusco Norte'!Títulos_a_imprimir</vt:lpstr>
      <vt:lpstr>'PP-Red-Red Canas-Canchi'!Títulos_a_imprimir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Dplani01</dc:creator>
  <cp:lastModifiedBy>Dplani01</cp:lastModifiedBy>
  <cp:lastPrinted>2015-02-26T21:25:03Z</cp:lastPrinted>
  <dcterms:created xsi:type="dcterms:W3CDTF">2015-02-26T20:30:15Z</dcterms:created>
  <dcterms:modified xsi:type="dcterms:W3CDTF">2015-02-26T21:57:52Z</dcterms:modified>
</cp:coreProperties>
</file>